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ethuraman-t\Downloads\auto\"/>
    </mc:Choice>
  </mc:AlternateContent>
  <xr:revisionPtr revIDLastSave="0" documentId="13_ncr:1_{AE0A2885-839F-456B-99F3-9799C661AD82}" xr6:coauthVersionLast="47" xr6:coauthVersionMax="47" xr10:uidLastSave="{00000000-0000-0000-0000-000000000000}"/>
  <bookViews>
    <workbookView xWindow="-110" yWindow="-110" windowWidth="19420" windowHeight="10420" tabRatio="938" activeTab="3" xr2:uid="{00000000-000D-0000-FFFF-FFFF00000000}"/>
  </bookViews>
  <sheets>
    <sheet name="Salary Information" sheetId="22" r:id="rId1"/>
    <sheet name="Gender" sheetId="20" r:id="rId2"/>
    <sheet name="Internal Parity" sheetId="21" r:id="rId3"/>
    <sheet name="2+R" sheetId="18" r:id="rId4"/>
    <sheet name="Sheet1" sheetId="27" r:id="rId5"/>
    <sheet name="Pay Mix" sheetId="23" r:id="rId6"/>
    <sheet name="Specwise &amp; Positioning" sheetId="24" r:id="rId7"/>
    <sheet name="Sheet7" sheetId="25" r:id="rId8"/>
    <sheet name="Workforce Dist" sheetId="26" r:id="rId9"/>
  </sheets>
  <externalReferences>
    <externalReference r:id="rId10"/>
    <externalReference r:id="rId11"/>
  </externalReferences>
  <definedNames>
    <definedName name="_xlnm._FilterDatabase" localSheetId="3" hidden="1">'2+R'!$A$1:$AB$116</definedName>
    <definedName name="_xlnm._FilterDatabase" localSheetId="0" hidden="1">'Salary Information'!$A$5:$XFC$121</definedName>
    <definedName name="_xlnm._FilterDatabase" localSheetId="7" hidden="1">Sheet7!$A$3:$B$3</definedName>
    <definedName name="_OT1" localSheetId="3">#REF!</definedName>
    <definedName name="_OT1">#REF!</definedName>
    <definedName name="_OT2" localSheetId="3">#REF!</definedName>
    <definedName name="_OT2">#REF!</definedName>
    <definedName name="_xlcn.WorksheetConnection_2RA1AB116" hidden="1">'2+R'!$A$1:$AB$116</definedName>
    <definedName name="_xlcn.WorksheetConnection_2RA1Y116" hidden="1">'2+R'!$A$1:$AA$116</definedName>
    <definedName name="_xlcn.WorksheetConnection_IncumbentDeviationA1W116" hidden="1">'2+R'!$A$1:$Z$116</definedName>
    <definedName name="actual_bonus" localSheetId="3">#REF!</definedName>
    <definedName name="actual_bonus">#REF!</definedName>
    <definedName name="actual_bonus." localSheetId="3">#REF!</definedName>
    <definedName name="actual_bonus.">#REF!</definedName>
    <definedName name="actual_comm" localSheetId="3">#REF!</definedName>
    <definedName name="actual_comm">#REF!</definedName>
    <definedName name="add_car" localSheetId="3">#REF!</definedName>
    <definedName name="add_car">#REF!</definedName>
    <definedName name="ADDCAR1" localSheetId="3">#REF!</definedName>
    <definedName name="ADDCAR1">#REF!</definedName>
    <definedName name="aj" localSheetId="3">#REF!</definedName>
    <definedName name="aj">#REF!</definedName>
    <definedName name="Analyst" localSheetId="3">#REF!</definedName>
    <definedName name="Analyst">#REF!</definedName>
    <definedName name="Back_ANN_BASE" localSheetId="3">#REF!</definedName>
    <definedName name="Back_ANN_BASE">#REF!</definedName>
    <definedName name="Back_ANN_EC_GIVEN" localSheetId="3">#REF!</definedName>
    <definedName name="Back_ANN_EC_GIVEN">#REF!</definedName>
    <definedName name="Back_AREA_ALW" localSheetId="3">#REF!</definedName>
    <definedName name="Back_AREA_ALW">#REF!</definedName>
    <definedName name="Back_Assets" localSheetId="3">#REF!</definedName>
    <definedName name="Back_Assets">#REF!</definedName>
    <definedName name="Back_BON_ACT2" localSheetId="3">#REF!</definedName>
    <definedName name="Back_BON_ACT2">#REF!</definedName>
    <definedName name="Back_BON_TGT2" localSheetId="3">#REF!</definedName>
    <definedName name="Back_BON_TGT2">#REF!</definedName>
    <definedName name="Back_BURN_ALW" localSheetId="3">#REF!</definedName>
    <definedName name="Back_BURN_ALW">#REF!</definedName>
    <definedName name="Back_CAR_PLAN" localSheetId="3">#REF!</definedName>
    <definedName name="Back_CAR_PLAN">#REF!</definedName>
    <definedName name="BACK_CARRUNCOST_ALW" localSheetId="3">#REF!</definedName>
    <definedName name="BACK_CARRUNCOST_ALW">#REF!</definedName>
    <definedName name="Back_Class_of_Lawyer" localSheetId="3">#REF!</definedName>
    <definedName name="Back_Class_of_Lawyer">#REF!</definedName>
    <definedName name="Back_CLEAN_ALW" localSheetId="3">#REF!</definedName>
    <definedName name="Back_CLEAN_ALW">#REF!</definedName>
    <definedName name="Back_Client_Int" localSheetId="3">#REF!</definedName>
    <definedName name="Back_Client_Int">#REF!</definedName>
    <definedName name="Back_CLOTH_ALW" localSheetId="3">#REF!</definedName>
    <definedName name="Back_CLOTH_ALW">#REF!</definedName>
    <definedName name="Back_Cost_alw" localSheetId="3">#REF!</definedName>
    <definedName name="Back_Cost_alw">#REF!</definedName>
    <definedName name="Back_DEEMOT_ALW" localSheetId="3">#REF!</definedName>
    <definedName name="Back_DEEMOT_ALW">#REF!</definedName>
    <definedName name="Back_DEEMOT_PRO" localSheetId="3">#REF!</definedName>
    <definedName name="Back_DEEMOT_PRO">#REF!</definedName>
    <definedName name="Back_ENG_FLAG" localSheetId="3">#REF!</definedName>
    <definedName name="Back_ENG_FLAG">#REF!</definedName>
    <definedName name="Back_FAMILY_ALW" localSheetId="3">#REF!</definedName>
    <definedName name="Back_FAMILY_ALW">#REF!</definedName>
    <definedName name="Back_FBT_ITEMS" localSheetId="3">#REF!</definedName>
    <definedName name="Back_FBT_ITEMS">#REF!</definedName>
    <definedName name="Back_FIXEMP_TEC" localSheetId="3">#REF!</definedName>
    <definedName name="Back_FIXEMP_TEC">#REF!</definedName>
    <definedName name="BACK_FLEET_CARD" localSheetId="3">#REF!</definedName>
    <definedName name="BACK_FLEET_CARD">#REF!</definedName>
    <definedName name="Back_GRATUITY" localSheetId="3">#REF!</definedName>
    <definedName name="Back_GRATUITY">#REF!</definedName>
    <definedName name="Back_GrossPremiums" localSheetId="3">#REF!</definedName>
    <definedName name="Back_GrossPremiums">#REF!</definedName>
    <definedName name="Back_Guide" localSheetId="3">#REF!</definedName>
    <definedName name="Back_Guide">#REF!</definedName>
    <definedName name="Back_HEADORG_TYPE" localSheetId="3">#REF!</definedName>
    <definedName name="Back_HEADORG_TYPE">#REF!</definedName>
    <definedName name="BACK_HRBS_RANK" localSheetId="3">#REF!</definedName>
    <definedName name="BACK_HRBS_RANK">#REF!</definedName>
    <definedName name="Back_INCENT_ACT2" localSheetId="3">#REF!</definedName>
    <definedName name="Back_INCENT_ACT2">#REF!</definedName>
    <definedName name="Back_INCENT_TGT2" localSheetId="3">#REF!</definedName>
    <definedName name="Back_INCENT_TGT2">#REF!</definedName>
    <definedName name="Back_IND_TYPE_SALES" localSheetId="3">#REF!</definedName>
    <definedName name="Back_IND_TYPE_SALES">#REF!</definedName>
    <definedName name="Back_Industry_List" localSheetId="3">#REF!</definedName>
    <definedName name="Back_Industry_List">#REF!</definedName>
    <definedName name="Back_JC" localSheetId="3">#REF!</definedName>
    <definedName name="Back_JC">#REF!</definedName>
    <definedName name="Back_Job_Family" localSheetId="3">#REF!</definedName>
    <definedName name="Back_Job_Family">#REF!</definedName>
    <definedName name="Back_KIWI_CONVAL" localSheetId="3">#REF!</definedName>
    <definedName name="Back_KIWI_CONVAL">#REF!</definedName>
    <definedName name="Back_KIWI_FUND" localSheetId="3">#REF!</definedName>
    <definedName name="Back_KIWI_FUND">#REF!</definedName>
    <definedName name="Back_KIWI_OTHER" localSheetId="3">#REF!</definedName>
    <definedName name="Back_KIWI_OTHER">#REF!</definedName>
    <definedName name="Back_KIWI_TEC" localSheetId="3">#REF!</definedName>
    <definedName name="Back_KIWI_TEC">#REF!</definedName>
    <definedName name="Back_KR_Actual_Title" localSheetId="3">#REF!</definedName>
    <definedName name="Back_KR_Actual_Title">#REF!</definedName>
    <definedName name="Back_KR_Code_Title" localSheetId="3">#REF!</definedName>
    <definedName name="Back_KR_Code_Title">#REF!</definedName>
    <definedName name="Back_LANG_ALW" localSheetId="3">#REF!</definedName>
    <definedName name="Back_LANG_ALW">#REF!</definedName>
    <definedName name="Back_Last_Salary_Review" localSheetId="3">#REF!</definedName>
    <definedName name="Back_Last_Salary_Review">#REF!</definedName>
    <definedName name="Back_LEAVE_LOAD" localSheetId="3">#REF!</definedName>
    <definedName name="Back_LEAVE_LOAD">#REF!</definedName>
    <definedName name="Back_LocationPOST" localSheetId="3">#REF!</definedName>
    <definedName name="Back_LocationPOST">#REF!</definedName>
    <definedName name="Back_Medical_Certificate" localSheetId="3">#REF!</definedName>
    <definedName name="Back_Medical_Certificate">#REF!</definedName>
    <definedName name="BACK_MEDICALPLAN" localSheetId="3">#REF!</definedName>
    <definedName name="BACK_MEDICALPLAN">#REF!</definedName>
    <definedName name="Back_MSU_INSURE" localSheetId="3">#REF!</definedName>
    <definedName name="Back_MSU_INSURE">#REF!</definedName>
    <definedName name="Back_NFBT_ITEMS" localSheetId="3">#REF!</definedName>
    <definedName name="Back_NFBT_ITEMS">#REF!</definedName>
    <definedName name="Back_NUM_MTH" localSheetId="3">#REF!</definedName>
    <definedName name="Back_NUM_MTH">#REF!</definedName>
    <definedName name="Back_ORG_TYPE_incumbent" localSheetId="3">#REF!</definedName>
    <definedName name="Back_ORG_TYPE_incumbent">#REF!</definedName>
    <definedName name="Back_OTHBEN1" localSheetId="3">#REF!</definedName>
    <definedName name="Back_OTHBEN1">#REF!</definedName>
    <definedName name="Back_OTHBEN2" localSheetId="3">#REF!</definedName>
    <definedName name="Back_OTHBEN2">#REF!</definedName>
    <definedName name="Back_OTHBEN3" localSheetId="3">#REF!</definedName>
    <definedName name="Back_OTHBEN3">#REF!</definedName>
    <definedName name="Back_OTHBON_ACT2" localSheetId="3">#REF!</definedName>
    <definedName name="Back_OTHBON_ACT2">#REF!</definedName>
    <definedName name="Back_OTHBON_TGT2" localSheetId="3">#REF!</definedName>
    <definedName name="Back_OTHBON_TGT2">#REF!</definedName>
    <definedName name="Back_OTHSUP_TEC" localSheetId="3">#REF!</definedName>
    <definedName name="Back_OTHSUP_TEC">#REF!</definedName>
    <definedName name="Back_PPL_RESP" localSheetId="3">#REF!</definedName>
    <definedName name="Back_PPL_RESP">#REF!</definedName>
    <definedName name="Back_PROVFUND" localSheetId="3">#REF!</definedName>
    <definedName name="Back_PROVFUND">#REF!</definedName>
    <definedName name="Back_PURCHASEDISCOUNT" localSheetId="3">#REF!</definedName>
    <definedName name="Back_PURCHASEDISCOUNT">#REF!</definedName>
    <definedName name="BACk_REPRES" localSheetId="3">#REF!</definedName>
    <definedName name="BACk_REPRES">#REF!</definedName>
    <definedName name="Back_RET_BENVAL" localSheetId="3">#REF!</definedName>
    <definedName name="Back_RET_BENVAL">#REF!</definedName>
    <definedName name="Back_RET_CONVAL" localSheetId="3">#REF!</definedName>
    <definedName name="Back_RET_CONVAL">#REF!</definedName>
    <definedName name="Back_Revenue" localSheetId="3">#REF!</definedName>
    <definedName name="Back_Revenue">#REF!</definedName>
    <definedName name="Back_RICE_ALW" localSheetId="3">#REF!</definedName>
    <definedName name="Back_RICE_ALW">#REF!</definedName>
    <definedName name="Back_RPT_level" localSheetId="3">#REF!</definedName>
    <definedName name="Back_RPT_level">#REF!</definedName>
    <definedName name="Back_Sales_MGMTFLAG" localSheetId="3">#REF!</definedName>
    <definedName name="Back_Sales_MGMTFLAG">#REF!</definedName>
    <definedName name="Back_Sales_MGMTFLAG_CN" localSheetId="3">#REF!</definedName>
    <definedName name="Back_Sales_MGMTFLAG_CN">#REF!</definedName>
    <definedName name="Back_SCOPE_ALW" localSheetId="3">#REF!</definedName>
    <definedName name="Back_SCOPE_ALW">#REF!</definedName>
    <definedName name="Back_SITEOFF_ALW" localSheetId="3">#REF!</definedName>
    <definedName name="Back_SITEOFF_ALW">#REF!</definedName>
    <definedName name="Back_SKILL_SPEC" localSheetId="3">#REF!</definedName>
    <definedName name="Back_SKILL_SPEC">#REF!</definedName>
    <definedName name="Back_Skills" localSheetId="3">#REF!</definedName>
    <definedName name="Back_Skills">#REF!</definedName>
    <definedName name="Back_SLSMAN_ALW" localSheetId="3">#REF!</definedName>
    <definedName name="Back_SLSMAN_ALW">#REF!</definedName>
    <definedName name="Back_SSO_BPO" localSheetId="3">#REF!</definedName>
    <definedName name="Back_SSO_BPO">#REF!</definedName>
    <definedName name="Back_Store_Rev" localSheetId="3">#REF!</definedName>
    <definedName name="Back_Store_Rev">#REF!</definedName>
    <definedName name="Back_SUPERANN" localSheetId="3">#REF!</definedName>
    <definedName name="Back_SUPERANN">#REF!</definedName>
    <definedName name="back_total_LTI_elg" localSheetId="3">#REF!</definedName>
    <definedName name="back_total_LTI_elg">#REF!</definedName>
    <definedName name="back_total_LTI_perc" localSheetId="3">#REF!</definedName>
    <definedName name="back_total_LTI_perc">#REF!</definedName>
    <definedName name="Back_Type_of_ExpPackage" localSheetId="3">#REF!</definedName>
    <definedName name="Back_Type_of_ExpPackage">#REF!</definedName>
    <definedName name="BACK_TYPE_OF_OPS" localSheetId="3">#REF!</definedName>
    <definedName name="BACK_TYPE_OF_OPS">#REF!</definedName>
    <definedName name="base_sal" localSheetId="3">#REF!</definedName>
    <definedName name="base_sal">#REF!</definedName>
    <definedName name="BASE1" localSheetId="3">#REF!</definedName>
    <definedName name="BASE1">#REF!</definedName>
    <definedName name="car_allow" localSheetId="3">#REF!</definedName>
    <definedName name="car_allow">#REF!</definedName>
    <definedName name="car_benefit" localSheetId="3">#REF!</definedName>
    <definedName name="car_benefit">#REF!</definedName>
    <definedName name="car_category" localSheetId="3">#REF!</definedName>
    <definedName name="car_category">#REF!</definedName>
    <definedName name="Car_Make" localSheetId="3">#REF!</definedName>
    <definedName name="Car_Make">#REF!</definedName>
    <definedName name="Car_Policy_No" localSheetId="3">#REF!</definedName>
    <definedName name="Car_Policy_No">#REF!</definedName>
    <definedName name="car_tool_trade" localSheetId="3">#REF!</definedName>
    <definedName name="car_tool_trade">#REF!</definedName>
    <definedName name="CARALLOW1" localSheetId="3">#REF!</definedName>
    <definedName name="CARALLOW1">#REF!</definedName>
    <definedName name="CARCAT1" localSheetId="3">#REF!</definedName>
    <definedName name="CARCAT1">#REF!</definedName>
    <definedName name="CARPRICE1" localSheetId="3">#REF!</definedName>
    <definedName name="CARPRICE1">#REF!</definedName>
    <definedName name="CASHALLOW1." localSheetId="3">#REF!</definedName>
    <definedName name="CASHALLOW1.">#REF!</definedName>
    <definedName name="CASHDESC1" localSheetId="3">#REF!</definedName>
    <definedName name="CASHDESC1">#REF!</definedName>
    <definedName name="CAT_LOC" localSheetId="3">#REF!</definedName>
    <definedName name="CAT_LOC">#REF!</definedName>
    <definedName name="CAT_SEC" localSheetId="3">#REF!</definedName>
    <definedName name="CAT_SEC">#REF!</definedName>
    <definedName name="CAT_SIZE_COMM" localSheetId="3">#REF!</definedName>
    <definedName name="CAT_SIZE_COMM">#REF!</definedName>
    <definedName name="CAT_SIZE_IND" localSheetId="3">#REF!</definedName>
    <definedName name="CAT_SIZE_IND">#REF!</definedName>
    <definedName name="CAT_SIZE_RET" localSheetId="3">#REF!</definedName>
    <definedName name="CAT_SIZE_RET">#REF!</definedName>
    <definedName name="CATLOC1" localSheetId="3">#REF!</definedName>
    <definedName name="CATLOC1">#REF!</definedName>
    <definedName name="CATSEC1" localSheetId="3">#REF!</definedName>
    <definedName name="CATSEC1">#REF!</definedName>
    <definedName name="CATSIZEC1" localSheetId="3">#REF!</definedName>
    <definedName name="CATSIZEC1">#REF!</definedName>
    <definedName name="CATSIZEI1" localSheetId="3">#REF!</definedName>
    <definedName name="CATSIZEI1">#REF!</definedName>
    <definedName name="CATSIZER1" localSheetId="3">#REF!</definedName>
    <definedName name="CATSIZER1">#REF!</definedName>
    <definedName name="CE_SPEC" localSheetId="3">#REF!</definedName>
    <definedName name="CE_SPEC">#REF!</definedName>
    <definedName name="CEEXP1" localSheetId="3">#REF!</definedName>
    <definedName name="CEEXP1">#REF!</definedName>
    <definedName name="CESPEC1" localSheetId="3">#REF!</definedName>
    <definedName name="CESPEC1">#REF!</definedName>
    <definedName name="COMACT1" localSheetId="3">#REF!</definedName>
    <definedName name="COMACT1">#REF!</definedName>
    <definedName name="COMJC1" localSheetId="3">#REF!</definedName>
    <definedName name="COMJC1">#REF!</definedName>
    <definedName name="COMJG1" localSheetId="3">#REF!</definedName>
    <definedName name="COMJG1">#REF!</definedName>
    <definedName name="COMJL1" localSheetId="3">#REF!</definedName>
    <definedName name="COMJL1">#REF!</definedName>
    <definedName name="company_name" localSheetId="3">#REF!</definedName>
    <definedName name="company_name">#REF!</definedName>
    <definedName name="COMTGT1" localSheetId="3">#REF!</definedName>
    <definedName name="COMTGT1">#REF!</definedName>
    <definedName name="CONRATE1" localSheetId="3">#REF!</definedName>
    <definedName name="CONRATE1">#REF!</definedName>
    <definedName name="CONSOURCE1" localSheetId="3">#REF!</definedName>
    <definedName name="CONSOURCE1">#REF!</definedName>
    <definedName name="CONTR1" localSheetId="3">#REF!</definedName>
    <definedName name="CONTR1">#REF!</definedName>
    <definedName name="Country_Code" localSheetId="3">#REF!</definedName>
    <definedName name="Country_Code">#REF!</definedName>
    <definedName name="COUNTRY_CTRY_NAME" localSheetId="3">#REF!</definedName>
    <definedName name="COUNTRY_CTRY_NAME">#REF!</definedName>
    <definedName name="Country_Stock_Exchange" localSheetId="3">#REF!</definedName>
    <definedName name="Country_Stock_Exchange">#REF!</definedName>
    <definedName name="CURMAX1" localSheetId="3">#REF!</definedName>
    <definedName name="CURMAX1">#REF!</definedName>
    <definedName name="Currency_Code" localSheetId="3">#REF!</definedName>
    <definedName name="Currency_Code">#REF!</definedName>
    <definedName name="CURTGT1" localSheetId="3">#REF!</definedName>
    <definedName name="CURTGT1">#REF!</definedName>
    <definedName name="DCK_Country" localSheetId="3">#REF!</definedName>
    <definedName name="DCK_Country">#REF!</definedName>
    <definedName name="Deduct" localSheetId="3">#REF!</definedName>
    <definedName name="Deduct">#REF!</definedName>
    <definedName name="DEFSTI1" localSheetId="3">#REF!</definedName>
    <definedName name="DEFSTI1">#REF!</definedName>
    <definedName name="delivery_date" localSheetId="3">#REF!</definedName>
    <definedName name="delivery_date">#REF!</definedName>
    <definedName name="DG_Company_Info" localSheetId="3">#REF!</definedName>
    <definedName name="DG_Company_Info">#REF!</definedName>
    <definedName name="DG_Getting_Started" localSheetId="3">#REF!</definedName>
    <definedName name="DG_Getting_Started">#REF!</definedName>
    <definedName name="DG_Highest_Qual" localSheetId="3">#REF!</definedName>
    <definedName name="DG_Highest_Qual">#REF!</definedName>
    <definedName name="DG_Important_Notes" localSheetId="3">#REF!</definedName>
    <definedName name="DG_Important_Notes">#REF!</definedName>
    <definedName name="DG_Incumbent_Basic" localSheetId="3">#REF!</definedName>
    <definedName name="DG_Incumbent_Basic">#REF!</definedName>
    <definedName name="DG_Incumbent_Compensation" localSheetId="3">#REF!</definedName>
    <definedName name="DG_Incumbent_Compensation">#REF!</definedName>
    <definedName name="DG_Industry_List" localSheetId="3">#REF!</definedName>
    <definedName name="DG_Industry_List">#REF!</definedName>
    <definedName name="DG_IndustryClassification" localSheetId="3">#REF!</definedName>
    <definedName name="DG_IndustryClassification">#REF!</definedName>
    <definedName name="DG_LTI_PLAN_SUMMARY" localSheetId="3">#REF!</definedName>
    <definedName name="DG_LTI_PLAN_SUMMARY">#REF!</definedName>
    <definedName name="DG_Terms_Definitions" localSheetId="3">#REF!</definedName>
    <definedName name="DG_Terms_Definitions">#REF!</definedName>
    <definedName name="DG_WFM" localSheetId="3">#REF!</definedName>
    <definedName name="DG_WFM">#REF!</definedName>
    <definedName name="DIRECTREPORTS1" localSheetId="3">#REF!</definedName>
    <definedName name="DIRECTREPORTS1">#REF!</definedName>
    <definedName name="EMP_050" localSheetId="3">#REF!</definedName>
    <definedName name="EMP_050">#REF!</definedName>
    <definedName name="EMP_065" localSheetId="3">#REF!</definedName>
    <definedName name="EMP_065">#REF!</definedName>
    <definedName name="emp_cost" localSheetId="3">#REF!</definedName>
    <definedName name="emp_cost">#REF!</definedName>
    <definedName name="EMPCOST1" localSheetId="3">#REF!</definedName>
    <definedName name="EMPCOST1">#REF!</definedName>
    <definedName name="empl_reporting" localSheetId="3">#REF!</definedName>
    <definedName name="empl_reporting">#REF!</definedName>
    <definedName name="EPERFORM1" localSheetId="3">#REF!</definedName>
    <definedName name="EPERFORM1">#REF!</definedName>
    <definedName name="FamSubFSpec" localSheetId="3">#REF!</definedName>
    <definedName name="FamSubFSpec">#REF!</definedName>
    <definedName name="FBTFREE1" localSheetId="3">#REF!</definedName>
    <definedName name="FBTFREE1">#REF!</definedName>
    <definedName name="FBTPARK1" localSheetId="3">#REF!</definedName>
    <definedName name="FBTPARK1">#REF!</definedName>
    <definedName name="Finance_Volume_Amount" localSheetId="3">#REF!</definedName>
    <definedName name="Finance_Volume_Amount">#REF!</definedName>
    <definedName name="FindMatch" localSheetId="3">IF(OR(AND(ISBLANK(#REF!),NOT(ISBLANK(#REF!))),RIGHT(#REF!,2)="XX"),#REF!,IF(AND(#REF!&lt;&gt;0,ISERROR('2+R'!INDG6)=TRUE),#REF!,IF(ISBLANK(#REF!),"",'2+R'!INDG6)))</definedName>
    <definedName name="FindMatch">IF(OR(AND(ISBLANK(#REF!),NOT(ISBLANK(#REF!))),RIGHT(#REF!,2)="XX"),#REF!,IF(AND(#REF!&lt;&gt;0,ISERROR(INDG6)=TRUE),#REF!,IF(ISBLANK(#REF!),"",INDG6)))</definedName>
    <definedName name="Frequency_of_Grant" localSheetId="3">#REF!</definedName>
    <definedName name="Frequency_of_Grant">#REF!</definedName>
    <definedName name="Gender_Code" localSheetId="3">#REF!</definedName>
    <definedName name="Gender_Code">#REF!</definedName>
    <definedName name="GENDER1" localSheetId="3">#REF!</definedName>
    <definedName name="GENDER1">#REF!</definedName>
    <definedName name="GEO_RESP_DESC" localSheetId="3">#REF!</definedName>
    <definedName name="GEO_RESP_DESC">#REF!</definedName>
    <definedName name="GEO_RESP_DESC_CN" localSheetId="3">#REF!</definedName>
    <definedName name="GEO_RESP_DESC_CN">#REF!</definedName>
    <definedName name="GEO_RESP_DESC_HK" localSheetId="3">#REF!</definedName>
    <definedName name="GEO_RESP_DESC_HK">#REF!</definedName>
    <definedName name="geo_scope" localSheetId="3">#REF!</definedName>
    <definedName name="geo_scope">#REF!</definedName>
    <definedName name="Geographic_Responsibility" localSheetId="3">#REF!</definedName>
    <definedName name="Geographic_Responsibility">#REF!</definedName>
    <definedName name="GEOSCOPE1" localSheetId="3">#REF!</definedName>
    <definedName name="GEOSCOPE1">#REF!</definedName>
    <definedName name="Grant_Frequency" localSheetId="3">#REF!</definedName>
    <definedName name="Grant_Frequency">#REF!</definedName>
    <definedName name="GRVAL" localSheetId="3">IF(#REF!="", IF(OR(#REF!="",ISERROR('2+R'!GRVALI)=TRUE),'2+R'!JobMUPC_ALL,'2+R'!GRVALI), '2+R'!JobMUPC_ALL)</definedName>
    <definedName name="GRVAL">IF(#REF!="", IF(OR(#REF!="",ISERROR(GRVALI)=TRUE),JobMUPC_ALL,GRVALI), JobMUPC_ALL)</definedName>
    <definedName name="GRVALI" localSheetId="3">INDEX('2+R'!JobMUPC_ALL,MATCH(#REF!,'2+R'!JobTitle_ALL,0))</definedName>
    <definedName name="GRVALI">INDEX(JobMUPC_ALL,MATCH(#REF!,JobTitle_ALL,0))</definedName>
    <definedName name="Guide_JobMatching" localSheetId="3">#REF!</definedName>
    <definedName name="Guide_JobMatching">#REF!</definedName>
    <definedName name="HETY_HOSP" localSheetId="3">#REF!</definedName>
    <definedName name="HETY_HOSP">#REF!</definedName>
    <definedName name="HIENE_COV" localSheetId="3">#REF!</definedName>
    <definedName name="HIENE_COV">#REF!</definedName>
    <definedName name="HIGHEND_LOC" localSheetId="3">#REF!</definedName>
    <definedName name="HIGHEND_LOC">#REF!</definedName>
    <definedName name="INCDE_NC" localSheetId="3">#REF!</definedName>
    <definedName name="INCDE_NC">#REF!</definedName>
    <definedName name="INDG5" localSheetId="3">INDEX(PosTitlesArray,MATCH(#REF!,'2+R'!JobMUPC_ALL,0))</definedName>
    <definedName name="INDG5">INDEX(PosTitlesArray,MATCH(#REF!,JobMUPC_ALL,0))</definedName>
    <definedName name="INDG6" localSheetId="3">INDEX(INDIRECT(INDEX('2+R'!JobTitleRange,MATCH(LEFT(#REF!,6),'2+R'!FamSubFSpec,0))),MATCH(#REF!,INDIRECT(INDEX('2+R'!JobCodeRange,MATCH(LEFT(#REF!,6),'2+R'!FamSubFSpec,0))),0))</definedName>
    <definedName name="INDG6">INDEX(INDIRECT(INDEX(JobTitleRange,MATCH(LEFT(#REF!,6),FamSubFSpec,0))),MATCH(#REF!,INDIRECT(INDEX(JobCodeRange,MATCH(LEFT(#REF!,6),FamSubFSpec,0))),0))</definedName>
    <definedName name="INDG7" localSheetId="3">INDEX(INDIRECT(INDEX('2+R'!JobTitleRange,MATCH(LEFT(#REF!,6),'2+R'!FamSubFSpec,0))),MATCH(#REF!,INDIRECT(INDEX('2+R'!JobCodeRange,MATCH(LEFT(#REF!,6),'2+R'!FamSubFSpec,0))),0))</definedName>
    <definedName name="INDG7">INDEX(INDIRECT(INDEX(JobTitleRange,MATCH(LEFT(#REF!,6),FamSubFSpec,0))),MATCH(#REF!,INDIRECT(INDEX(JobCodeRange,MATCH(LEFT(#REF!,6),FamSubFSpec,0))),0))</definedName>
    <definedName name="INDH5" localSheetId="3">INDEX(MUPCAll,MATCH(#REF!,PosTitlesArray,0))</definedName>
    <definedName name="INDH5">INDEX(MUPCAll,MATCH(#REF!,PosTitlesArray,0))</definedName>
    <definedName name="INDSEC" localSheetId="3">#REF!</definedName>
    <definedName name="INDSEC">#REF!</definedName>
    <definedName name="Industry_Segment" localSheetId="3">#REF!</definedName>
    <definedName name="Industry_Segment">#REF!</definedName>
    <definedName name="Industry_Segment_Code" localSheetId="3">#REF!</definedName>
    <definedName name="Industry_Segment_Code">#REF!</definedName>
    <definedName name="Job_Family_Code___Title" localSheetId="3">OFFSET(#REF!,0, 0, COUNTA(#REF!)-1, 1)</definedName>
    <definedName name="Job_Family_Code___Title">OFFSET(#REF!,0, 0, COUNTA(#REF!)-1, 1)</definedName>
    <definedName name="JobCodeRange" localSheetId="3">#REF!</definedName>
    <definedName name="JobCodeRange">#REF!</definedName>
    <definedName name="JobMUPC_ALL" localSheetId="3">#REF!</definedName>
    <definedName name="JobMUPC_ALL">#REF!</definedName>
    <definedName name="JobTitle_ALL" localSheetId="3">#REF!</definedName>
    <definedName name="JobTitle_ALL">#REF!</definedName>
    <definedName name="JobTitleRange" localSheetId="3">#REF!</definedName>
    <definedName name="JobTitleRange">#REF!</definedName>
    <definedName name="JobValidate" localSheetId="3">IF(#REF!="",INDIRECT("JobTitle_ALL"),INDEX('2+R'!JobTitle_ALL,MATCH(#REF!,'2+R'!JobMUPC_ALL,0)))</definedName>
    <definedName name="JobValidate">IF(#REF!="",INDIRECT("JobTitle_ALL"),INDEX(JobTitle_ALL,MATCH(#REF!,JobMUPC_ALL,0)))</definedName>
    <definedName name="Language" localSheetId="3">#REF!</definedName>
    <definedName name="Language">#REF!</definedName>
    <definedName name="leave_loading" localSheetId="3">#REF!</definedName>
    <definedName name="leave_loading">#REF!</definedName>
    <definedName name="LEAVELOAD1" localSheetId="3">#REF!</definedName>
    <definedName name="LEAVELOAD1">#REF!</definedName>
    <definedName name="Local_Foreign_Code" localSheetId="3">#REF!</definedName>
    <definedName name="Local_Foreign_Code">#REF!</definedName>
    <definedName name="LOCAL_NLOCAL1" localSheetId="3">#REF!</definedName>
    <definedName name="LOCAL_NLOCAL1">#REF!</definedName>
    <definedName name="LTI_elig" localSheetId="3">#REF!</definedName>
    <definedName name="LTI_elig">#REF!</definedName>
    <definedName name="LTIACC1" localSheetId="3">#REF!</definedName>
    <definedName name="LTIACC1">#REF!</definedName>
    <definedName name="LTICASH1" localSheetId="3">#REF!</definedName>
    <definedName name="LTICASH1">#REF!</definedName>
    <definedName name="LTICURR1" localSheetId="3">#REF!</definedName>
    <definedName name="LTICURR1">#REF!</definedName>
    <definedName name="LTIELIG1" localSheetId="3">#REF!</definedName>
    <definedName name="LTIELIG1">#REF!</definedName>
    <definedName name="LTIFREQ1" localSheetId="3">#REF!</definedName>
    <definedName name="LTIFREQ1">#REF!</definedName>
    <definedName name="LTIGDATE1" localSheetId="3">#REF!</definedName>
    <definedName name="LTIGDATE1">#REF!</definedName>
    <definedName name="LTIGRANT1" localSheetId="3">#REF!</definedName>
    <definedName name="LTIGRANT1">#REF!</definedName>
    <definedName name="LTIMAX1" localSheetId="3">#REF!</definedName>
    <definedName name="LTIMAX1">#REF!</definedName>
    <definedName name="LTIMEASURE1" localSheetId="3">#REF!</definedName>
    <definedName name="LTIMEASURE1">#REF!</definedName>
    <definedName name="LTIMPRICE1" localSheetId="3">#REF!</definedName>
    <definedName name="LTIMPRICE1">#REF!</definedName>
    <definedName name="LTINUM1" localSheetId="3">#REF!</definedName>
    <definedName name="LTINUM1">#REF!</definedName>
    <definedName name="LTIPERCENT1" localSheetId="3">#REF!</definedName>
    <definedName name="LTIPERCENT1">#REF!</definedName>
    <definedName name="LTIPLAN1" localSheetId="3">#REF!</definedName>
    <definedName name="LTIPLAN1">#REF!</definedName>
    <definedName name="LTIPLANNAME" localSheetId="3">OFFSET(#REF!,0,0,COUNTA(#REF!)+5,1)</definedName>
    <definedName name="LTIPLANNAME">OFFSET(#REF!,0,0,COUNTA(#REF!)+5,1)</definedName>
    <definedName name="LTIPRICE1" localSheetId="3">#REF!</definedName>
    <definedName name="LTIPRICE1">#REF!</definedName>
    <definedName name="LTISTRUCT1" localSheetId="3">#REF!</definedName>
    <definedName name="LTISTRUCT1">#REF!</definedName>
    <definedName name="LTITGRANT1" localSheetId="3">#REF!</definedName>
    <definedName name="LTITGRANT1">#REF!</definedName>
    <definedName name="LTITYPEVEST1" localSheetId="3">#REF!</definedName>
    <definedName name="LTITYPEVEST1">#REF!</definedName>
    <definedName name="LTIVEST1" localSheetId="3">#REF!</definedName>
    <definedName name="LTIVEST1">#REF!</definedName>
    <definedName name="LTIVOTH1" localSheetId="3">#REF!</definedName>
    <definedName name="LTIVOTH1">#REF!</definedName>
    <definedName name="MED_QUAL" localSheetId="3">#REF!</definedName>
    <definedName name="MED_QUAL">#REF!</definedName>
    <definedName name="MED_SPEC" localSheetId="3">#REF!</definedName>
    <definedName name="MED_SPEC">#REF!</definedName>
    <definedName name="MercerSubFamily" localSheetId="3">#REF!</definedName>
    <definedName name="MercerSubFamily">#REF!</definedName>
    <definedName name="MJL_SpecialtyFlagsdetail" localSheetId="3">#REF!</definedName>
    <definedName name="MJL_SpecialtyFlagsdetail">#REF!</definedName>
    <definedName name="Module_Lookup" localSheetId="3">#REF!</definedName>
    <definedName name="Module_Lookup">#REF!</definedName>
    <definedName name="Month" localSheetId="3">#REF!</definedName>
    <definedName name="Month">#REF!</definedName>
    <definedName name="MyLang">0</definedName>
    <definedName name="NEWHIRE1" localSheetId="3">#REF!</definedName>
    <definedName name="NEWHIRE1">#REF!</definedName>
    <definedName name="no_incs" localSheetId="3">#REF!</definedName>
    <definedName name="no_incs">#REF!</definedName>
    <definedName name="no_options" localSheetId="3">#REF!</definedName>
    <definedName name="no_options">#REF!</definedName>
    <definedName name="no_shares" localSheetId="3">#REF!</definedName>
    <definedName name="no_shares">#REF!</definedName>
    <definedName name="notional_base" localSheetId="3">#REF!</definedName>
    <definedName name="notional_base">#REF!</definedName>
    <definedName name="NumMth1" localSheetId="3">#REF!</definedName>
    <definedName name="NumMth1">#REF!</definedName>
    <definedName name="Operations" localSheetId="3">IF(ISBLANK('2+R'!INDSEC)=FALSE,VLOOKUP(#REF!&amp;#REF!,'2+R'!REVENUE_MATRIX,7,0),"")</definedName>
    <definedName name="Operations">IF(ISBLANK([0]!INDSEC)=FALSE,VLOOKUP(#REF!&amp;#REF!,[0]!REVENUE_MATRIX,7,0),"")</definedName>
    <definedName name="options_ex_price" localSheetId="3">#REF!</definedName>
    <definedName name="options_ex_price">#REF!</definedName>
    <definedName name="options_exp_date" localSheetId="3">#REF!</definedName>
    <definedName name="options_exp_date">#REF!</definedName>
    <definedName name="options_issue_date" localSheetId="3">#REF!</definedName>
    <definedName name="options_issue_date">#REF!</definedName>
    <definedName name="Org_Size" localSheetId="3">#REF!</definedName>
    <definedName name="Org_Size">#REF!</definedName>
    <definedName name="Organization_Ownership" localSheetId="3">#REF!</definedName>
    <definedName name="Organization_Ownership">#REF!</definedName>
    <definedName name="Organization_Ownership_Code" localSheetId="3">#REF!</definedName>
    <definedName name="Organization_Ownership_Code">#REF!</definedName>
    <definedName name="Organization_Type_Diagram" localSheetId="3">#REF!</definedName>
    <definedName name="Organization_Type_Diagram">#REF!</definedName>
    <definedName name="OTELIG1" localSheetId="3">#REF!</definedName>
    <definedName name="OTELIG1">#REF!</definedName>
    <definedName name="other_cash" localSheetId="3">#REF!</definedName>
    <definedName name="other_cash">#REF!</definedName>
    <definedName name="other_FBT" localSheetId="3">#REF!</definedName>
    <definedName name="other_FBT">#REF!</definedName>
    <definedName name="other_FBT_free" localSheetId="3">#REF!</definedName>
    <definedName name="other_FBT_free">#REF!</definedName>
    <definedName name="OTHFBT1" localSheetId="3">#REF!</definedName>
    <definedName name="OTHFBT1">#REF!</definedName>
    <definedName name="overtime" localSheetId="3">#REF!</definedName>
    <definedName name="overtime">#REF!</definedName>
    <definedName name="overtime_annual" localSheetId="3">#REF!</definedName>
    <definedName name="overtime_annual">#REF!</definedName>
    <definedName name="OWNERSHIP_MATRIX" localSheetId="3">#REF!</definedName>
    <definedName name="OWNERSHIP_MATRIX">#REF!</definedName>
    <definedName name="p_all" localSheetId="3">#REF!</definedName>
    <definedName name="p_all">#REF!</definedName>
    <definedName name="PAR_CTRY_CODE" localSheetId="3">#REF!</definedName>
    <definedName name="PAR_CTRY_CODE">#REF!</definedName>
    <definedName name="PARK1" localSheetId="3">#REF!</definedName>
    <definedName name="PARK1">#REF!</definedName>
    <definedName name="parking" localSheetId="3">#REF!</definedName>
    <definedName name="parking">#REF!</definedName>
    <definedName name="parking_taxable" localSheetId="3">#REF!</definedName>
    <definedName name="parking_taxable">#REF!</definedName>
    <definedName name="PASSPORT_IS" localSheetId="3">#REF!</definedName>
    <definedName name="PASSPORT_IS">#REF!</definedName>
    <definedName name="PCODE1" localSheetId="3">#REF!</definedName>
    <definedName name="PCODE1">#REF!</definedName>
    <definedName name="perc_bus_use" localSheetId="3">#REF!</definedName>
    <definedName name="perc_bus_use">#REF!</definedName>
    <definedName name="Performance_Measure" localSheetId="3">#REF!</definedName>
    <definedName name="Performance_Measure">#REF!</definedName>
    <definedName name="PHAQUAL1" localSheetId="3">#REF!</definedName>
    <definedName name="PHAQUAL1">#REF!</definedName>
    <definedName name="PHASPEC1" localSheetId="3">#REF!</definedName>
    <definedName name="PHASPEC1">#REF!</definedName>
    <definedName name="Plan_Type" localSheetId="3">#REF!</definedName>
    <definedName name="Plan_Type">#REF!</definedName>
    <definedName name="pos_suffix" localSheetId="3">#REF!</definedName>
    <definedName name="pos_suffix">#REF!</definedName>
    <definedName name="poscode" localSheetId="3">#REF!</definedName>
    <definedName name="poscode">#REF!</definedName>
    <definedName name="Position_Class" localSheetId="3">#REF!</definedName>
    <definedName name="Position_Class">#REF!</definedName>
    <definedName name="POST1" localSheetId="3">#REF!</definedName>
    <definedName name="POST1">#REF!</definedName>
    <definedName name="postcode" localSheetId="3">#REF!</definedName>
    <definedName name="postcode">#REF!</definedName>
    <definedName name="postitle" localSheetId="3">#REF!</definedName>
    <definedName name="postitle">#REF!</definedName>
    <definedName name="PR" localSheetId="3">#REF!</definedName>
    <definedName name="PR">#REF!</definedName>
    <definedName name="PRIACT1" localSheetId="3">#REF!</definedName>
    <definedName name="PRIACT1">#REF!</definedName>
    <definedName name="PRIMAX1" localSheetId="3">#REF!</definedName>
    <definedName name="PRIMAX1">#REF!</definedName>
    <definedName name="PRITGT1" localSheetId="3">#REF!</definedName>
    <definedName name="PRITGT1">#REF!</definedName>
    <definedName name="PROJSIZE1" localSheetId="3">#REF!</definedName>
    <definedName name="PROJSIZE1">#REF!</definedName>
    <definedName name="pta_all" localSheetId="3">OFFSET(#REF!,0, 0, COUNTA(#REF!)-1, 1)</definedName>
    <definedName name="pta_all">OFFSET(#REF!,0, 0, COUNTA(#REF!)-1, 1)</definedName>
    <definedName name="PTITLE1" localSheetId="3">#REF!</definedName>
    <definedName name="PTITLE1">#REF!</definedName>
    <definedName name="Qualification_Code" localSheetId="3">#REF!</definedName>
    <definedName name="Qualification_Code">#REF!</definedName>
    <definedName name="quest1" localSheetId="3">#REF!</definedName>
    <definedName name="quest1">#REF!</definedName>
    <definedName name="quest2" localSheetId="3">#REF!</definedName>
    <definedName name="quest2">#REF!</definedName>
    <definedName name="quest3" localSheetId="3">#REF!</definedName>
    <definedName name="quest3">#REF!</definedName>
    <definedName name="r_STI_SALSINCT_Data1" localSheetId="3">#REF!,#REF!,#REF!,#REF!,#REF!,#REF!,#REF!</definedName>
    <definedName name="r_STI_SALSINCT_Data1">#REF!,#REF!,#REF!,#REF!,#REF!,#REF!,#REF!</definedName>
    <definedName name="rArteIdentifierMember" localSheetId="3">#REF!</definedName>
    <definedName name="rArteIdentifierMember">#REF!</definedName>
    <definedName name="REPORTCEO1" localSheetId="3">#REF!</definedName>
    <definedName name="REPORTCEO1">#REF!</definedName>
    <definedName name="RET" localSheetId="3">#REF!</definedName>
    <definedName name="RET">#REF!</definedName>
    <definedName name="REVENUE_MATRIX" localSheetId="3">#REF!</definedName>
    <definedName name="REVENUE_MATRIX">#REF!</definedName>
    <definedName name="Revenue_Resp" localSheetId="3">#REF!</definedName>
    <definedName name="Revenue_Resp">#REF!</definedName>
    <definedName name="review_date" localSheetId="3">#REF!</definedName>
    <definedName name="review_date">#REF!</definedName>
    <definedName name="REVIEW1" localSheetId="3">#REF!</definedName>
    <definedName name="REVIEW1">#REF!</definedName>
    <definedName name="rLatamSmiCodes" localSheetId="3">#REF!</definedName>
    <definedName name="rLatamSmiCodes">#REF!</definedName>
    <definedName name="rMemberCoreJob" localSheetId="3">#REF!</definedName>
    <definedName name="rMemberCoreJob">#REF!</definedName>
    <definedName name="rMemberGroupCode" localSheetId="3">#REF!</definedName>
    <definedName name="rMemberGroupCode">#REF!</definedName>
    <definedName name="rMemberPosClass" localSheetId="3">#REF!</definedName>
    <definedName name="rMemberPosClass">#REF!</definedName>
    <definedName name="rMemberPosCode" localSheetId="3">#REF!</definedName>
    <definedName name="rMemberPosCode">#REF!</definedName>
    <definedName name="rMemberPosTitle" localSheetId="3">#REF!</definedName>
    <definedName name="rMemberPosTitle">#REF!</definedName>
    <definedName name="rMemberSmiCode" localSheetId="3">#REF!</definedName>
    <definedName name="rMemberSmiCode">#REF!</definedName>
    <definedName name="Room_Board_Class" localSheetId="3">#REF!</definedName>
    <definedName name="Room_Board_Class">#REF!</definedName>
    <definedName name="row_Product_Services" localSheetId="3">#REF!,#REF!</definedName>
    <definedName name="row_Product_Services">#REF!,#REF!</definedName>
    <definedName name="rPrelimStatsColumnNames" localSheetId="3">#REF!</definedName>
    <definedName name="rPrelimStatsColumnNames">#REF!</definedName>
    <definedName name="rRegressionAvgUnique" localSheetId="3">#REF!</definedName>
    <definedName name="rRegressionAvgUnique">#REF!</definedName>
    <definedName name="rRegressionStatsColumnNames" localSheetId="3">#REF!</definedName>
    <definedName name="rRegressionStatsColumnNames">#REF!</definedName>
    <definedName name="rYoYReportMaskingCriteria" localSheetId="3">#REF!</definedName>
    <definedName name="rYoYReportMaskingCriteria">#REF!</definedName>
    <definedName name="sal_sac_nl" localSheetId="3">#REF!</definedName>
    <definedName name="sal_sac_nl">#REF!</definedName>
    <definedName name="sal_sac_other" localSheetId="3">#REF!</definedName>
    <definedName name="sal_sac_other">#REF!</definedName>
    <definedName name="salary_sac_super" localSheetId="3">#REF!</definedName>
    <definedName name="salary_sac_super">#REF!</definedName>
    <definedName name="salary_sacrifice" localSheetId="3">#REF!</definedName>
    <definedName name="salary_sacrifice">#REF!</definedName>
    <definedName name="SALESELIG1" localSheetId="3">#REF!</definedName>
    <definedName name="SALESELIG1">#REF!</definedName>
    <definedName name="SALESFORCE1" localSheetId="3">#REF!</definedName>
    <definedName name="SALESFORCE1">#REF!</definedName>
    <definedName name="SAMEINC1" localSheetId="3">#REF!</definedName>
    <definedName name="SAMEINC1">#REF!</definedName>
    <definedName name="Scope" localSheetId="3">#REF!</definedName>
    <definedName name="Scope">#REF!</definedName>
    <definedName name="sec_name_11" localSheetId="3">#REF!</definedName>
    <definedName name="sec_name_11">#REF!</definedName>
    <definedName name="SECT_SS_CODE" localSheetId="3">#REF!</definedName>
    <definedName name="SECT_SS_CODE">#REF!</definedName>
    <definedName name="SectorActivities" localSheetId="3">IF(ISBLANK('2+R'!INDSEC)=FALSE,VLOOKUP(#REF!&amp;#REF!,'2+R'!REVENUE_MATRIX,7,0),"")</definedName>
    <definedName name="SectorActivities">IF(ISBLANK(INDSEC)=FALSE,VLOOKUP(#REF!&amp;#REF!,REVENUE_MATRIX,7,0),"")</definedName>
    <definedName name="SetupSector" localSheetId="3">#REF!</definedName>
    <definedName name="SetupSector">#REF!</definedName>
    <definedName name="SetupSuperSector" localSheetId="3">#REF!</definedName>
    <definedName name="SetupSuperSector">#REF!</definedName>
    <definedName name="shares_issue_price" localSheetId="3">#REF!</definedName>
    <definedName name="shares_issue_price">#REF!</definedName>
    <definedName name="SpecialtyFlags1" localSheetId="3">IF(ISBLANK(#REF!),VLOOKUP(VLOOKUP(#REF!,#REF!,2,FALSE),#REF!,4,FALSE),VLOOKUP(LEFT(#REF!,10),#REF!,4,FALSE))</definedName>
    <definedName name="SpecialtyFlags1">IF(ISBLANK(#REF!),VLOOKUP(VLOOKUP(#REF!,#REF!,2,FALSE),#REF!,4,FALSE),VLOOKUP(LEFT(#REF!,10),#REF!,4,FALSE))</definedName>
    <definedName name="SpecialtyFlags2" localSheetId="3">IF(ISBLANK(#REF!),VLOOKUP(VLOOKUP(#REF!,#REF!,2,FALSE),#REF!,6,FALSE),VLOOKUP(LEFT(#REF!,10),#REF!,6,FALSE))</definedName>
    <definedName name="SpecialtyFlags2">IF(ISBLANK(#REF!),VLOOKUP(VLOOKUP(#REF!,#REF!,2,FALSE),#REF!,6,FALSE),VLOOKUP(LEFT(#REF!,10),#REF!,6,FALSE))</definedName>
    <definedName name="SpecialtyFlags3" localSheetId="3">IF(ISBLANK(#REF!),VLOOKUP(VLOOKUP(#REF!,#REF!,2,FALSE),#REF!,8,FALSE),VLOOKUP(LEFT(#REF!,10),#REF!,8,FALSE))</definedName>
    <definedName name="SpecialtyFlags3">IF(ISBLANK(#REF!),VLOOKUP(VLOOKUP(#REF!,#REF!,2,FALSE),#REF!,8,FALSE),VLOOKUP(LEFT(#REF!,10),#REF!,8,FALSE))</definedName>
    <definedName name="start_date" localSheetId="3">#REF!</definedName>
    <definedName name="start_date">#REF!</definedName>
    <definedName name="STI_elig" localSheetId="3">#REF!</definedName>
    <definedName name="STI_elig">#REF!</definedName>
    <definedName name="STIELIG1" localSheetId="3">#REF!</definedName>
    <definedName name="STIELIG1">#REF!</definedName>
    <definedName name="Stock_Exchange_Name" localSheetId="3">#REF!</definedName>
    <definedName name="Stock_Exchange_Name">#REF!</definedName>
    <definedName name="STORE_REV_AM" localSheetId="3">#REF!</definedName>
    <definedName name="STORE_REV_AM">#REF!</definedName>
    <definedName name="STORE_REVENUE" localSheetId="3">#REF!</definedName>
    <definedName name="STORE_REVENUE">#REF!</definedName>
    <definedName name="Store_Size" localSheetId="3">#REF!</definedName>
    <definedName name="Store_Size">#REF!</definedName>
    <definedName name="Store_Type" localSheetId="3">#REF!</definedName>
    <definedName name="Store_Type">#REF!</definedName>
    <definedName name="STREV1" localSheetId="3">#REF!</definedName>
    <definedName name="STREV1">#REF!</definedName>
    <definedName name="STYPE1" localSheetId="3">#REF!</definedName>
    <definedName name="STYPE1">#REF!</definedName>
    <definedName name="subsec_name_1" localSheetId="3">#REF!</definedName>
    <definedName name="subsec_name_1">#REF!</definedName>
    <definedName name="super_coy_cont" localSheetId="3">#REF!</definedName>
    <definedName name="super_coy_cont">#REF!</definedName>
    <definedName name="super_defined" localSheetId="3">#REF!</definedName>
    <definedName name="super_defined">#REF!</definedName>
    <definedName name="SUPERBEN1" localSheetId="3">#REF!</definedName>
    <definedName name="SUPERBEN1">#REF!</definedName>
    <definedName name="SUPERCO1" localSheetId="3">#REF!</definedName>
    <definedName name="SUPERCO1">#REF!</definedName>
    <definedName name="SuperSector1" localSheetId="3">#REF!</definedName>
    <definedName name="SuperSector1">#REF!</definedName>
    <definedName name="supersector1_name" localSheetId="3">#REF!</definedName>
    <definedName name="supersector1_name">#REF!</definedName>
    <definedName name="t_all" localSheetId="3">#REF!</definedName>
    <definedName name="t_all">#REF!</definedName>
    <definedName name="target_bonus" localSheetId="3">#REF!</definedName>
    <definedName name="target_bonus">#REF!</definedName>
    <definedName name="target_comm" localSheetId="3">#REF!</definedName>
    <definedName name="target_comm">#REF!</definedName>
    <definedName name="target_LTI" localSheetId="3">#REF!</definedName>
    <definedName name="target_LTI">#REF!</definedName>
    <definedName name="TGTLTI1" localSheetId="3">#REF!</definedName>
    <definedName name="TGTLTI1">#REF!</definedName>
    <definedName name="TherapeuticAreaFlag_JobDetails" localSheetId="3">#REF!</definedName>
    <definedName name="TherapeuticAreaFlag_JobDetails">#REF!</definedName>
    <definedName name="TIPS_Actual_Title" localSheetId="3">#REF!</definedName>
    <definedName name="TIPS_Actual_Title">#REF!</definedName>
    <definedName name="TIPS_ADD" localSheetId="3">#REF!</definedName>
    <definedName name="TIPS_ADD">#REF!</definedName>
    <definedName name="TIPS_ALLINONE_ALW" localSheetId="3">#REF!</definedName>
    <definedName name="TIPS_ALLINONE_ALW">#REF!</definedName>
    <definedName name="TIPS_ALLOWANCE" localSheetId="3">#REF!</definedName>
    <definedName name="TIPS_ALLOWANCE">#REF!</definedName>
    <definedName name="TIPS_ANN_BASE" localSheetId="3">#REF!</definedName>
    <definedName name="TIPS_ANN_BASE">#REF!</definedName>
    <definedName name="TIPS_ANN_EC_GIVEN" localSheetId="3">#REF!</definedName>
    <definedName name="TIPS_ANN_EC_GIVEN">#REF!</definedName>
    <definedName name="TIPS_ANNUAL_SALES1" localSheetId="3">#REF!</definedName>
    <definedName name="TIPS_ANNUAL_SALES1">#REF!</definedName>
    <definedName name="TIPS_Annuity" localSheetId="3">#REF!</definedName>
    <definedName name="TIPS_Annuity">#REF!</definedName>
    <definedName name="TIPS_AREA_ALW" localSheetId="3">#REF!</definedName>
    <definedName name="TIPS_AREA_ALW">#REF!</definedName>
    <definedName name="TIPS_AVG_Salary_Increase" localSheetId="3">#REF!</definedName>
    <definedName name="TIPS_AVG_Salary_Increase">#REF!</definedName>
    <definedName name="TIPS_BENEFITPOLICY" localSheetId="3">#REF!</definedName>
    <definedName name="TIPS_BENEFITPOLICY">#REF!</definedName>
    <definedName name="TIPS_BON_ACT" localSheetId="3">#REF!</definedName>
    <definedName name="TIPS_BON_ACT">#REF!</definedName>
    <definedName name="TIPS_BON_ACT2" localSheetId="3">#REF!</definedName>
    <definedName name="TIPS_BON_ACT2">#REF!</definedName>
    <definedName name="TIPS_BON_ELIG" localSheetId="3">#REF!</definedName>
    <definedName name="TIPS_BON_ELIG">#REF!</definedName>
    <definedName name="TIPS_BON_TGT" localSheetId="3">#REF!</definedName>
    <definedName name="TIPS_BON_TGT">#REF!</definedName>
    <definedName name="TIPS_BON_TGT2" localSheetId="3">#REF!</definedName>
    <definedName name="TIPS_BON_TGT2">#REF!</definedName>
    <definedName name="TIPS_BRAND" localSheetId="3">#REF!</definedName>
    <definedName name="TIPS_BRAND">#REF!</definedName>
    <definedName name="TIPS_BURN_ALW" localSheetId="3">#REF!</definedName>
    <definedName name="TIPS_BURN_ALW">#REF!</definedName>
    <definedName name="TIPS_Business_Need" localSheetId="3">#REF!</definedName>
    <definedName name="TIPS_Business_Need">#REF!</definedName>
    <definedName name="TIPS_Car" localSheetId="3">#REF!</definedName>
    <definedName name="TIPS_Car">#REF!</definedName>
    <definedName name="TIPS_Car_Allowance" localSheetId="3">#REF!</definedName>
    <definedName name="TIPS_Car_Allowance">#REF!</definedName>
    <definedName name="TIPS_CAR_ENGINE" localSheetId="3">#REF!</definedName>
    <definedName name="TIPS_CAR_ENGINE">#REF!</definedName>
    <definedName name="TIPS_CAR_MODEL" localSheetId="3">#REF!</definedName>
    <definedName name="TIPS_CAR_MODEL">#REF!</definedName>
    <definedName name="TIPS_CAR_PLAN" localSheetId="3">#REF!</definedName>
    <definedName name="TIPS_CAR_PLAN">#REF!</definedName>
    <definedName name="TIPS_CARRUNCOST_ALW" localSheetId="3">#REF!</definedName>
    <definedName name="TIPS_CARRUNCOST_ALW">#REF!</definedName>
    <definedName name="TIPS_CHEDU" localSheetId="3">#REF!</definedName>
    <definedName name="TIPS_CHEDU">#REF!</definedName>
    <definedName name="TIPS_Class_of_Lawyer" localSheetId="3">#REF!</definedName>
    <definedName name="TIPS_Class_of_Lawyer">#REF!</definedName>
    <definedName name="TIPS_CLEAN_ALW" localSheetId="3">#REF!</definedName>
    <definedName name="TIPS_CLEAN_ALW">#REF!</definedName>
    <definedName name="TIPS_Client_Int" localSheetId="3">#REF!</definedName>
    <definedName name="TIPS_Client_Int">#REF!</definedName>
    <definedName name="TIPS_CLMEM" localSheetId="3">#REF!</definedName>
    <definedName name="TIPS_CLMEM">#REF!</definedName>
    <definedName name="TIPS_CLOTH_ALW" localSheetId="3">#REF!</definedName>
    <definedName name="TIPS_CLOTH_ALW">#REF!</definedName>
    <definedName name="TIPS_Combined_MUPCS_Title" localSheetId="3">#REF!</definedName>
    <definedName name="TIPS_Combined_MUPCS_Title">#REF!</definedName>
    <definedName name="TIPS_Company_car" localSheetId="3">#REF!</definedName>
    <definedName name="TIPS_Company_car">#REF!</definedName>
    <definedName name="TIPS_Core_Benefits" localSheetId="3">#REF!</definedName>
    <definedName name="TIPS_Core_Benefits">#REF!</definedName>
    <definedName name="TIPS_COST_ALW" localSheetId="3">#REF!</definedName>
    <definedName name="TIPS_COST_ALW">#REF!</definedName>
    <definedName name="TIPS_COSTLIV_ALW" localSheetId="3">#REF!</definedName>
    <definedName name="TIPS_COSTLIV_ALW">#REF!</definedName>
    <definedName name="TIPS_Country_Code" localSheetId="3">#REF!</definedName>
    <definedName name="TIPS_Country_Code">#REF!</definedName>
    <definedName name="TIPS_CURR_CODE" localSheetId="3">#REF!</definedName>
    <definedName name="TIPS_CURR_CODE">#REF!</definedName>
    <definedName name="TIPS_DeemedOvertime" localSheetId="3">#REF!</definedName>
    <definedName name="TIPS_DeemedOvertime">#REF!</definedName>
    <definedName name="TIPS_DEEMOT_ALW" localSheetId="3">#REF!</definedName>
    <definedName name="TIPS_DEEMOT_ALW">#REF!</definedName>
    <definedName name="TIPS_DEEMOT_PRO" localSheetId="3">#REF!</definedName>
    <definedName name="TIPS_DEEMOT_PRO">#REF!</definedName>
    <definedName name="TIPS_Defined_Benefit" localSheetId="3">#REF!</definedName>
    <definedName name="TIPS_Defined_Benefit">#REF!</definedName>
    <definedName name="TIPS_Defined_Contribution" localSheetId="3">#REF!</definedName>
    <definedName name="TIPS_Defined_Contribution">#REF!</definedName>
    <definedName name="TIPS_EBITA" localSheetId="3">#REF!</definedName>
    <definedName name="TIPS_EBITA">#REF!</definedName>
    <definedName name="TIPS_Education_Allw" localSheetId="3">#REF!</definedName>
    <definedName name="TIPS_Education_Allw">#REF!</definedName>
    <definedName name="TIPS_EligCH" localSheetId="3">#REF!</definedName>
    <definedName name="TIPS_EligCH">#REF!</definedName>
    <definedName name="TIPS_Employee_ID" localSheetId="3">#REF!</definedName>
    <definedName name="TIPS_Employee_ID">#REF!</definedName>
    <definedName name="TIPS_ENG_FLAG" localSheetId="3">#REF!</definedName>
    <definedName name="TIPS_ENG_FLAG">#REF!</definedName>
    <definedName name="TIPS_EPS" localSheetId="3">#REF!</definedName>
    <definedName name="TIPS_EPS">#REF!</definedName>
    <definedName name="TIPS_Execut" localSheetId="3">#REF!</definedName>
    <definedName name="TIPS_Execut">#REF!</definedName>
    <definedName name="TIPS_EXECUTIVE" localSheetId="3">#REF!</definedName>
    <definedName name="TIPS_EXECUTIVE">#REF!</definedName>
    <definedName name="TIPS_FAMILY_ALW" localSheetId="3">#REF!</definedName>
    <definedName name="TIPS_FAMILY_ALW">#REF!</definedName>
    <definedName name="TIPS_FBT_ITEMS" localSheetId="3">#REF!</definedName>
    <definedName name="TIPS_FBT_ITEMS">#REF!</definedName>
    <definedName name="TIPS_Financial_Vol" localSheetId="3">#REF!</definedName>
    <definedName name="TIPS_Financial_Vol">#REF!</definedName>
    <definedName name="TIPS_FIXED_BON" localSheetId="3">#REF!</definedName>
    <definedName name="TIPS_FIXED_BON">#REF!</definedName>
    <definedName name="TIPS_FIXEMP_TEC" localSheetId="3">#REF!</definedName>
    <definedName name="TIPS_FIXEMP_TEC">#REF!</definedName>
    <definedName name="TIPS_FLEET_CARD" localSheetId="3">#REF!</definedName>
    <definedName name="TIPS_FLEET_CARD">#REF!</definedName>
    <definedName name="TIPS_Flex" localSheetId="3">#REF!</definedName>
    <definedName name="TIPS_Flex">#REF!</definedName>
    <definedName name="TIPS_FLEX_ALW" localSheetId="3">#REF!</definedName>
    <definedName name="TIPS_FLEX_ALW">#REF!</definedName>
    <definedName name="TIPS_FSIZE" localSheetId="3">#REF!</definedName>
    <definedName name="TIPS_FSIZE">#REF!</definedName>
    <definedName name="TIPS_Geog_Resp" localSheetId="3">#REF!</definedName>
    <definedName name="TIPS_Geog_Resp">#REF!</definedName>
    <definedName name="TIPS_GRATUITY" localSheetId="3">#REF!</definedName>
    <definedName name="TIPS_GRATUITY">#REF!</definedName>
    <definedName name="TIPS_GROOM_ALW" localSheetId="3">#REF!</definedName>
    <definedName name="TIPS_GROOM_ALW">#REF!</definedName>
    <definedName name="TIPS_HARDSHIP_ALW" localSheetId="3">#REF!</definedName>
    <definedName name="TIPS_HARDSHIP_ALW">#REF!</definedName>
    <definedName name="TIPS_HBALLOW" localSheetId="3">#REF!</definedName>
    <definedName name="TIPS_HBALLOW">#REF!</definedName>
    <definedName name="TIPS_Headcount" localSheetId="3">#REF!</definedName>
    <definedName name="TIPS_Headcount">#REF!</definedName>
    <definedName name="TIPS_HEADORG_TYPE" localSheetId="3">#REF!</definedName>
    <definedName name="TIPS_HEADORG_TYPE">#REF!</definedName>
    <definedName name="TIPS_Highest_Qual" localSheetId="3">#REF!</definedName>
    <definedName name="TIPS_Highest_Qual">#REF!</definedName>
    <definedName name="TIPS_HOMELEAVE" localSheetId="3">#REF!</definedName>
    <definedName name="TIPS_HOMELEAVE">#REF!</definedName>
    <definedName name="TIPS_HOUSE_ALW" localSheetId="3">#REF!</definedName>
    <definedName name="TIPS_HOUSE_ALW">#REF!</definedName>
    <definedName name="TIPS_INCENT_ACT" localSheetId="3">#REF!</definedName>
    <definedName name="TIPS_INCENT_ACT">#REF!</definedName>
    <definedName name="TIPS_INCENT_ACT2" localSheetId="3">#REF!</definedName>
    <definedName name="TIPS_INCENT_ACT2">#REF!</definedName>
    <definedName name="TIPS_INCENT_ELIG" localSheetId="3">#REF!</definedName>
    <definedName name="TIPS_INCENT_ELIG">#REF!</definedName>
    <definedName name="TIPS_INCENT_TGT" localSheetId="3">#REF!</definedName>
    <definedName name="TIPS_INCENT_TGT">#REF!</definedName>
    <definedName name="TIPS_INCENT_TGT2" localSheetId="3">#REF!</definedName>
    <definedName name="TIPS_INCENT_TGT2">#REF!</definedName>
    <definedName name="TIPS_Incumbent_Data" localSheetId="3">#REF!</definedName>
    <definedName name="TIPS_Incumbent_Data">#REF!</definedName>
    <definedName name="TIPS_IND_TYPE_SALES" localSheetId="3">#REF!</definedName>
    <definedName name="TIPS_IND_TYPE_SALES">#REF!</definedName>
    <definedName name="TIPS_Industry_List" localSheetId="3">#REF!</definedName>
    <definedName name="TIPS_Industry_List">#REF!</definedName>
    <definedName name="TIPS_Internal_BU" localSheetId="3">#REF!</definedName>
    <definedName name="TIPS_Internal_BU">#REF!</definedName>
    <definedName name="TIPS_Intl_Assignment" localSheetId="3">#REF!</definedName>
    <definedName name="TIPS_Intl_Assignment">#REF!</definedName>
    <definedName name="TIPS_JOB_ALW" localSheetId="3">#REF!</definedName>
    <definedName name="TIPS_JOB_ALW">#REF!</definedName>
    <definedName name="TIPS_Job_Code" localSheetId="3">#REF!</definedName>
    <definedName name="TIPS_Job_Code">#REF!</definedName>
    <definedName name="TIPS_Job_Family" localSheetId="3">#REF!</definedName>
    <definedName name="TIPS_Job_Family">#REF!</definedName>
    <definedName name="TIPS_Job_Grade" localSheetId="3">#REF!</definedName>
    <definedName name="TIPS_Job_Grade">#REF!</definedName>
    <definedName name="TIPS_Job_Identifier_Other" localSheetId="3">#REF!</definedName>
    <definedName name="TIPS_Job_Identifier_Other">#REF!</definedName>
    <definedName name="TIPS_Job_Level" localSheetId="3">#REF!</definedName>
    <definedName name="TIPS_Job_Level">#REF!</definedName>
    <definedName name="TIPS_KIWI_CONVAL" localSheetId="3">#REF!</definedName>
    <definedName name="TIPS_KIWI_CONVAL">#REF!</definedName>
    <definedName name="TIPS_KIWI_FUND" localSheetId="3">#REF!</definedName>
    <definedName name="TIPS_KIWI_FUND">#REF!</definedName>
    <definedName name="TIPS_KIWI_OTHER" localSheetId="3">#REF!</definedName>
    <definedName name="TIPS_KIWI_OTHER">#REF!</definedName>
    <definedName name="TIPS_KIWI_TEC" localSheetId="3">#REF!</definedName>
    <definedName name="TIPS_KIWI_TEC">#REF!</definedName>
    <definedName name="TIPS_KR_Actual_Title" localSheetId="3">#REF!</definedName>
    <definedName name="TIPS_KR_Actual_Title">#REF!</definedName>
    <definedName name="TIPS_KR_Code_Title" localSheetId="3">#REF!</definedName>
    <definedName name="TIPS_KR_Code_Title">#REF!</definedName>
    <definedName name="TIPS_LANG_ALW" localSheetId="3">#REF!</definedName>
    <definedName name="TIPS_LANG_ALW">#REF!</definedName>
    <definedName name="TIPS_Language" localSheetId="3">#REF!</definedName>
    <definedName name="TIPS_Language">#REF!</definedName>
    <definedName name="TIPS_Last_Salary_Review" localSheetId="3">#REF!</definedName>
    <definedName name="TIPS_Last_Salary_Review">#REF!</definedName>
    <definedName name="TIPS_LEASEPRICE" localSheetId="3">#REF!</definedName>
    <definedName name="TIPS_LEASEPRICE">#REF!</definedName>
    <definedName name="TIPS_LEAVE_LOAD" localSheetId="3">#REF!</definedName>
    <definedName name="TIPS_LEAVE_LOAD">#REF!</definedName>
    <definedName name="TIPS_Life" localSheetId="3">#REF!</definedName>
    <definedName name="TIPS_Life">#REF!</definedName>
    <definedName name="TIPS_Loans" localSheetId="3">#REF!</definedName>
    <definedName name="TIPS_Loans">#REF!</definedName>
    <definedName name="TIPS_Location" localSheetId="3">#REF!</definedName>
    <definedName name="TIPS_Location">#REF!</definedName>
    <definedName name="TIPS_LocationPOST" localSheetId="3">#REF!</definedName>
    <definedName name="TIPS_LocationPOST">#REF!</definedName>
    <definedName name="TIPS_LTD" localSheetId="3">#REF!</definedName>
    <definedName name="TIPS_LTD">#REF!</definedName>
    <definedName name="Tips_LTI_ELG" localSheetId="3">#REF!</definedName>
    <definedName name="Tips_LTI_ELG">#REF!</definedName>
    <definedName name="TIPS_LTI_ELIG" localSheetId="3">#REF!</definedName>
    <definedName name="TIPS_LTI_ELIG">#REF!</definedName>
    <definedName name="TIPS_LTI_Plan" localSheetId="3">#REF!</definedName>
    <definedName name="TIPS_LTI_Plan">#REF!</definedName>
    <definedName name="TIPS_LTIACCVAL1" localSheetId="3">#REF!</definedName>
    <definedName name="TIPS_LTIACCVAL1">#REF!</definedName>
    <definedName name="TIPS_LTICASH1" localSheetId="3">#REF!</definedName>
    <definedName name="TIPS_LTICASH1">#REF!</definedName>
    <definedName name="TIPS_LTICUR1" localSheetId="3">#REF!</definedName>
    <definedName name="TIPS_LTICUR1">#REF!</definedName>
    <definedName name="TIPS_LTIDTEGR1" localSheetId="3">#REF!</definedName>
    <definedName name="TIPS_LTIDTEGR1">#REF!</definedName>
    <definedName name="TIPS_LTIFMV1" localSheetId="3">#REF!</definedName>
    <definedName name="TIPS_LTIFMV1">#REF!</definedName>
    <definedName name="TIPS_LTIFREQ1" localSheetId="3">#REF!</definedName>
    <definedName name="TIPS_LTIFREQ1">#REF!</definedName>
    <definedName name="TIPS_LTIGRANTS" localSheetId="3">#REF!</definedName>
    <definedName name="TIPS_LTIGRANTS">#REF!</definedName>
    <definedName name="TIPS_LTIMAXAWRD1" localSheetId="3">#REF!</definedName>
    <definedName name="TIPS_LTIMAXAWRD1">#REF!</definedName>
    <definedName name="TIPS_LTINAME" localSheetId="3">#REF!</definedName>
    <definedName name="TIPS_LTINAME">#REF!</definedName>
    <definedName name="TIPS_LTIPERFMEA1" localSheetId="3">#REF!</definedName>
    <definedName name="TIPS_LTIPERFMEA1">#REF!</definedName>
    <definedName name="TIPS_LTIPLNTYP" localSheetId="3">#REF!</definedName>
    <definedName name="TIPS_LTIPLNTYP">#REF!</definedName>
    <definedName name="TIPS_LTIPLNTYP1" localSheetId="3">#REF!</definedName>
    <definedName name="TIPS_LTIPLNTYP1">#REF!</definedName>
    <definedName name="TIPS_LTIPRCGR1" localSheetId="3">#REF!</definedName>
    <definedName name="TIPS_LTIPRCGR1">#REF!</definedName>
    <definedName name="TIPS_LTISHARES1" localSheetId="3">#REF!</definedName>
    <definedName name="TIPS_LTISHARES1">#REF!</definedName>
    <definedName name="TIPS_LTISTRUCT1" localSheetId="3">#REF!</definedName>
    <definedName name="TIPS_LTISTRUCT1">#REF!</definedName>
    <definedName name="TIPS_LTITERM1" localSheetId="3">#REF!</definedName>
    <definedName name="TIPS_LTITERM1">#REF!</definedName>
    <definedName name="TIPS_Lump_Sum" localSheetId="3">#REF!</definedName>
    <definedName name="TIPS_Lump_Sum">#REF!</definedName>
    <definedName name="TIPS_Managem" localSheetId="3">#REF!</definedName>
    <definedName name="TIPS_Managem">#REF!</definedName>
    <definedName name="TIPS_MANAGEMENT" localSheetId="3">#REF!</definedName>
    <definedName name="TIPS_MANAGEMENT">#REF!</definedName>
    <definedName name="TIPS_MEAL_ALW" localSheetId="3">#REF!</definedName>
    <definedName name="TIPS_MEAL_ALW">#REF!</definedName>
    <definedName name="TIPS_MED_ALW" localSheetId="3">#REF!</definedName>
    <definedName name="TIPS_MED_ALW">#REF!</definedName>
    <definedName name="TIPS_Medical" localSheetId="3">#REF!</definedName>
    <definedName name="TIPS_Medical">#REF!</definedName>
    <definedName name="TIPS_MEDICALPLAN" localSheetId="3">#REF!</definedName>
    <definedName name="TIPS_MEDICALPLAN">#REF!</definedName>
    <definedName name="TIPS_Mercer_PC" localSheetId="3">#REF!</definedName>
    <definedName name="TIPS_Mercer_PC">#REF!</definedName>
    <definedName name="TIPS_MJLSFlag" localSheetId="3">#REF!</definedName>
    <definedName name="TIPS_MJLSFlag">#REF!</definedName>
    <definedName name="TIPS_MOBFSP_ALW" localSheetId="3">#REF!</definedName>
    <definedName name="TIPS_MOBFSP_ALW">#REF!</definedName>
    <definedName name="TIPS_MSU_INSURE" localSheetId="3">#REF!</definedName>
    <definedName name="TIPS_MSU_INSURE">#REF!</definedName>
    <definedName name="TIPS_MTH_BASE" localSheetId="3">#REF!</definedName>
    <definedName name="TIPS_MTH_BASE">#REF!</definedName>
    <definedName name="TIPS_MUPC" localSheetId="3">#REF!</definedName>
    <definedName name="TIPS_MUPC">#REF!</definedName>
    <definedName name="TIPS_MUPC_Code" localSheetId="3">#REF!</definedName>
    <definedName name="TIPS_MUPC_Code">#REF!</definedName>
    <definedName name="TIPS_MUPC_Title" localSheetId="3">#REF!</definedName>
    <definedName name="TIPS_MUPC_Title">#REF!</definedName>
    <definedName name="TIPS_NETTAX" localSheetId="3">#REF!</definedName>
    <definedName name="TIPS_NETTAX">#REF!</definedName>
    <definedName name="TIPS_NFBT_ITEMS" localSheetId="3">#REF!</definedName>
    <definedName name="TIPS_NFBT_ITEMS">#REF!</definedName>
    <definedName name="TIPS_NRA" localSheetId="3">#REF!</definedName>
    <definedName name="TIPS_NRA">#REF!</definedName>
    <definedName name="TIPS_NUM_MTH" localSheetId="3">#REF!</definedName>
    <definedName name="TIPS_NUM_MTH">#REF!</definedName>
    <definedName name="TIPS_NUM_MTH2" localSheetId="3">#REF!</definedName>
    <definedName name="TIPS_NUM_MTH2">#REF!</definedName>
    <definedName name="TIPS_OPERINCOME" localSheetId="3">#REF!</definedName>
    <definedName name="TIPS_OPERINCOME">#REF!</definedName>
    <definedName name="TIPS_OPR_EXP" localSheetId="3">#REF!</definedName>
    <definedName name="TIPS_OPR_EXP">#REF!</definedName>
    <definedName name="TIPS_Org_Ownership" localSheetId="3">#REF!</definedName>
    <definedName name="TIPS_Org_Ownership">#REF!</definedName>
    <definedName name="TIPS_Org_Type" localSheetId="3">#REF!</definedName>
    <definedName name="TIPS_Org_Type">#REF!</definedName>
    <definedName name="TIPS_ORG_TYPE_incumbent" localSheetId="3">#REF!</definedName>
    <definedName name="TIPS_ORG_TYPE_incumbent">#REF!</definedName>
    <definedName name="TIPS_Org_Type1" localSheetId="3">#REF!</definedName>
    <definedName name="TIPS_Org_Type1">#REF!</definedName>
    <definedName name="TIPS_OTH_ALW" localSheetId="3">#REF!</definedName>
    <definedName name="TIPS_OTH_ALW">#REF!</definedName>
    <definedName name="TIPS_OTHBON_ACT" localSheetId="3">#REF!</definedName>
    <definedName name="TIPS_OTHBON_ACT">#REF!</definedName>
    <definedName name="TIPS_OTHBON_ACT2" localSheetId="3">#REF!</definedName>
    <definedName name="TIPS_OTHBON_ACT2">#REF!</definedName>
    <definedName name="TIPS_OTHBON_TGT" localSheetId="3">#REF!</definedName>
    <definedName name="TIPS_OTHBON_TGT">#REF!</definedName>
    <definedName name="TIPS_OTHBON_TGT2" localSheetId="3">#REF!</definedName>
    <definedName name="TIPS_OTHBON_TGT2">#REF!</definedName>
    <definedName name="TIPS_Other_LocalPlus_Allw" localSheetId="3">#REF!</definedName>
    <definedName name="TIPS_Other_LocalPlus_Allw">#REF!</definedName>
    <definedName name="TIPS_OTHSUP_TEC" localSheetId="3">#REF!</definedName>
    <definedName name="TIPS_OTHSUP_TEC">#REF!</definedName>
    <definedName name="TIPS_Paraprofess" localSheetId="3">#REF!</definedName>
    <definedName name="TIPS_Paraprofess">#REF!</definedName>
    <definedName name="TIPS_PHONE_ALW" localSheetId="3">#REF!</definedName>
    <definedName name="TIPS_PHONE_ALW">#REF!</definedName>
    <definedName name="TIPS_PP_CTRY" localSheetId="3">#REF!</definedName>
    <definedName name="TIPS_PP_CTRY">#REF!</definedName>
    <definedName name="TIPS_PPROFBC" localSheetId="3">#REF!</definedName>
    <definedName name="TIPS_PPROFBC">#REF!</definedName>
    <definedName name="TIPS_PPROFWC" localSheetId="3">#REF!</definedName>
    <definedName name="TIPS_PPROFWC">#REF!</definedName>
    <definedName name="TIPS_Prescription" localSheetId="3">#REF!</definedName>
    <definedName name="TIPS_Prescription">#REF!</definedName>
    <definedName name="TIPS_PRICE" localSheetId="3">#REF!</definedName>
    <definedName name="TIPS_PRICE">#REF!</definedName>
    <definedName name="TIPS_PRICE2" localSheetId="3">#REF!</definedName>
    <definedName name="TIPS_PRICE2">#REF!</definedName>
    <definedName name="TIPS_PROD_TYPE1" localSheetId="3">#REF!</definedName>
    <definedName name="TIPS_PROD_TYPE1">#REF!</definedName>
    <definedName name="TIPS_PROD_TYPE2" localSheetId="3">#REF!</definedName>
    <definedName name="TIPS_PROD_TYPE2">#REF!</definedName>
    <definedName name="TIPS_Product" localSheetId="3">#REF!</definedName>
    <definedName name="TIPS_Product">#REF!</definedName>
    <definedName name="TIPS_Profess" localSheetId="3">#REF!</definedName>
    <definedName name="TIPS_Profess">#REF!</definedName>
    <definedName name="TIPS_PROFNS" localSheetId="3">#REF!</definedName>
    <definedName name="TIPS_PROFNS">#REF!</definedName>
    <definedName name="TIPS_PROFSALES" localSheetId="3">#REF!</definedName>
    <definedName name="TIPS_PROFSALES">#REF!</definedName>
    <definedName name="TIPS_PROVFUND" localSheetId="3">#REF!</definedName>
    <definedName name="TIPS_PROVFUND">#REF!</definedName>
    <definedName name="TIPS_PURCHASEDISCOUNT" localSheetId="3">#REF!</definedName>
    <definedName name="TIPS_PURCHASEDISCOUNT">#REF!</definedName>
    <definedName name="TIPS_Reference_Salary" localSheetId="3">#REF!</definedName>
    <definedName name="TIPS_Reference_Salary">#REF!</definedName>
    <definedName name="TIPS_REG_OFFICE" localSheetId="3">#REF!</definedName>
    <definedName name="TIPS_REG_OFFICE">#REF!</definedName>
    <definedName name="TIPS_REPRESENT" localSheetId="3">#REF!</definedName>
    <definedName name="TIPS_REPRESENT">#REF!</definedName>
    <definedName name="TIPS_RET_BENVAL" localSheetId="3">#REF!</definedName>
    <definedName name="TIPS_RET_BENVAL">#REF!</definedName>
    <definedName name="TIPS_RET_CONVAL" localSheetId="3">#REF!</definedName>
    <definedName name="TIPS_RET_CONVAL">#REF!</definedName>
    <definedName name="TIPS_Retirement" localSheetId="3">#REF!</definedName>
    <definedName name="TIPS_Retirement">#REF!</definedName>
    <definedName name="TIPS_REV_RESP" localSheetId="3">#REF!</definedName>
    <definedName name="TIPS_REV_RESP">#REF!</definedName>
    <definedName name="TIPS_RICE_ALW" localSheetId="3">#REF!</definedName>
    <definedName name="TIPS_RICE_ALW">#REF!</definedName>
    <definedName name="TIPS_RPTSTO" localSheetId="3">#REF!</definedName>
    <definedName name="TIPS_RPTSTO">#REF!</definedName>
    <definedName name="TIPS_RTNEQITY" localSheetId="3">#REF!</definedName>
    <definedName name="TIPS_RTNEQITY">#REF!</definedName>
    <definedName name="TIPS_Salary_Increase" localSheetId="3">#REF!</definedName>
    <definedName name="TIPS_Salary_Increase">#REF!</definedName>
    <definedName name="TIPS_SALCOM_ACT" localSheetId="3">#REF!</definedName>
    <definedName name="TIPS_SALCOM_ACT">#REF!</definedName>
    <definedName name="TIPS_SALCOM_ELIG" localSheetId="3">#REF!</definedName>
    <definedName name="TIPS_SALCOM_ELIG">#REF!</definedName>
    <definedName name="TIPS_SALCOM_TGT" localSheetId="3">#REF!</definedName>
    <definedName name="TIPS_SALCOM_TGT">#REF!</definedName>
    <definedName name="TIPS_SALESMGMT_FLAG" localSheetId="3">#REF!</definedName>
    <definedName name="TIPS_SALESMGMT_FLAG">#REF!</definedName>
    <definedName name="TIPS_SALESMGMT_FLAG_CN" localSheetId="3">#REF!</definedName>
    <definedName name="TIPS_SALESMGMT_FLAG_CN">#REF!</definedName>
    <definedName name="TIPS_SCOPE_ALW" localSheetId="3">#REF!</definedName>
    <definedName name="TIPS_SCOPE_ALW">#REF!</definedName>
    <definedName name="TIPS_Service" localSheetId="3">#REF!</definedName>
    <definedName name="TIPS_Service">#REF!</definedName>
    <definedName name="TIPS_SHAREHOLDERRTN" localSheetId="3">#REF!</definedName>
    <definedName name="TIPS_SHAREHOLDERRTN">#REF!</definedName>
    <definedName name="TIPS_SHIFT12_ALW" localSheetId="3">#REF!</definedName>
    <definedName name="TIPS_SHIFT12_ALW">#REF!</definedName>
    <definedName name="TIPS_SHIFT8_ALW" localSheetId="3">#REF!</definedName>
    <definedName name="TIPS_SHIFT8_ALW">#REF!</definedName>
    <definedName name="TIPS_SHOP_ID" localSheetId="3">#REF!</definedName>
    <definedName name="TIPS_SHOP_ID">#REF!</definedName>
    <definedName name="TIPS_SITE_ALW" localSheetId="3">#REF!</definedName>
    <definedName name="TIPS_SITE_ALW">#REF!</definedName>
    <definedName name="TIPS_SITEOFF_ALW" localSheetId="3">#REF!</definedName>
    <definedName name="TIPS_SITEOFF_ALW">#REF!</definedName>
    <definedName name="TIPS_SKILL_ALW" localSheetId="3">#REF!</definedName>
    <definedName name="TIPS_SKILL_ALW">#REF!</definedName>
    <definedName name="TIPS_SKILL_SPEC" localSheetId="3">#REF!</definedName>
    <definedName name="TIPS_SKILL_SPEC">#REF!</definedName>
    <definedName name="TIPS_Skills" localSheetId="3">#REF!</definedName>
    <definedName name="TIPS_Skills">#REF!</definedName>
    <definedName name="TIPS_SLSMAN_ALW" localSheetId="3">#REF!</definedName>
    <definedName name="TIPS_SLSMAN_ALW">#REF!</definedName>
    <definedName name="Tips_SSO_BPO" localSheetId="3">#REF!</definedName>
    <definedName name="Tips_SSO_BPO">#REF!</definedName>
    <definedName name="TIPS_SSOModel" localSheetId="3">#REF!</definedName>
    <definedName name="TIPS_SSOModel">#REF!</definedName>
    <definedName name="TIPS_StatutoryReq" localSheetId="3">#REF!</definedName>
    <definedName name="TIPS_StatutoryReq">#REF!</definedName>
    <definedName name="TIPS_STK_CTRY" localSheetId="3">#REF!</definedName>
    <definedName name="TIPS_STK_CTRY">#REF!</definedName>
    <definedName name="TIPS_STK_EXCH" localSheetId="3">#REF!</definedName>
    <definedName name="TIPS_STK_EXCH">#REF!</definedName>
    <definedName name="TIPS_STK_TICKER" localSheetId="3">#REF!</definedName>
    <definedName name="TIPS_STK_TICKER">#REF!</definedName>
    <definedName name="TIPS_Store_Rev" localSheetId="3">#REF!</definedName>
    <definedName name="TIPS_Store_Rev">#REF!</definedName>
    <definedName name="TIPS_Store_Size" localSheetId="3">#REF!</definedName>
    <definedName name="TIPS_Store_Size">#REF!</definedName>
    <definedName name="TIPS_Store_Type" localSheetId="3">#REF!</definedName>
    <definedName name="TIPS_Store_Type">#REF!</definedName>
    <definedName name="TIPS_SUPERANN" localSheetId="3">#REF!</definedName>
    <definedName name="TIPS_SUPERANN">#REF!</definedName>
    <definedName name="Tips_tgt_LTIperc" localSheetId="3">#REF!</definedName>
    <definedName name="Tips_tgt_LTIperc">#REF!</definedName>
    <definedName name="TIPS_THERA_FLAG" localSheetId="3">#REF!</definedName>
    <definedName name="TIPS_THERA_FLAG">#REF!</definedName>
    <definedName name="TIPS_TRANS_ALW" localSheetId="3">#REF!</definedName>
    <definedName name="TIPS_TRANS_ALW">#REF!</definedName>
    <definedName name="TIPS_TRAVEL_ALW" localSheetId="3">#REF!</definedName>
    <definedName name="TIPS_TRAVEL_ALW">#REF!</definedName>
    <definedName name="TIPS_Type_of_contract" localSheetId="3">#REF!</definedName>
    <definedName name="TIPS_Type_of_contract">#REF!</definedName>
    <definedName name="TIPS_Type_of_ExpPackage" localSheetId="3">#REF!</definedName>
    <definedName name="TIPS_Type_of_ExpPackage">#REF!</definedName>
    <definedName name="TIPS_TYPE_OF_OPS" localSheetId="3">#REF!</definedName>
    <definedName name="TIPS_TYPE_OF_OPS">#REF!</definedName>
    <definedName name="TIPS_VESTOPT1" localSheetId="3">#REF!</definedName>
    <definedName name="TIPS_VESTOPT1">#REF!</definedName>
    <definedName name="TIPS_VESTOTH1" localSheetId="3">#REF!</definedName>
    <definedName name="TIPS_VESTOTH1">#REF!</definedName>
    <definedName name="TIPS_VESTPER1" localSheetId="3">#REF!</definedName>
    <definedName name="TIPS_VESTPER1">#REF!</definedName>
    <definedName name="TIPS_VESTTYP1" localSheetId="3">#REF!</definedName>
    <definedName name="TIPS_VESTTYP1">#REF!</definedName>
    <definedName name="TIPS_Volume_Amount" localSheetId="3">#REF!</definedName>
    <definedName name="TIPS_Volume_Amount">#REF!</definedName>
    <definedName name="TIPS_VoluntaryTurnover" localSheetId="3">#REF!</definedName>
    <definedName name="TIPS_VoluntaryTurnover">#REF!</definedName>
    <definedName name="Type_of_Company" localSheetId="3">#REF!</definedName>
    <definedName name="Type_of_Company">#REF!</definedName>
    <definedName name="Type_of_Company_Code" localSheetId="3">#REF!</definedName>
    <definedName name="Type_of_Company_Code">#REF!</definedName>
    <definedName name="Vest_Method" localSheetId="3">#REF!</definedName>
    <definedName name="Vest_Method">#REF!</definedName>
    <definedName name="Vest_Period" localSheetId="3">#REF!</definedName>
    <definedName name="Vest_Period">#REF!</definedName>
    <definedName name="Vest_Type" localSheetId="3">#REF!</definedName>
    <definedName name="Vest_Type">#REF!</definedName>
    <definedName name="YCODE1" localSheetId="3">#REF!</definedName>
    <definedName name="YCODE1">#REF!</definedName>
    <definedName name="Yes_No" localSheetId="3">#REF!</definedName>
    <definedName name="Yes_No">#REF!</definedName>
    <definedName name="YesNo" localSheetId="3">#REF!</definedName>
    <definedName name="YesNo" localSheetId="0">[1]SETUP!$BR$6:$BR$7</definedName>
    <definedName name="YesNo">#REF!</definedName>
    <definedName name="YN" localSheetId="3">#REF!</definedName>
    <definedName name="YN">#REF!</definedName>
    <definedName name="YOB1" localSheetId="3">#REF!</definedName>
    <definedName name="YOB1">#REF!</definedName>
    <definedName name="yourcode" localSheetId="3">#REF!</definedName>
    <definedName name="yourcode">#REF!</definedName>
    <definedName name="yourtitle" localSheetId="3">#REF!</definedName>
    <definedName name="yourtitle">#REF!</definedName>
    <definedName name="yr_birth" localSheetId="3">#REF!</definedName>
    <definedName name="yr_birth">#REF!</definedName>
    <definedName name="YRS_EXP" localSheetId="3">#REF!</definedName>
    <definedName name="YRS_EXP">#REF!</definedName>
    <definedName name="YTITLE1" localSheetId="3">#REF!</definedName>
    <definedName name="YTITLE1">#REF!</definedName>
  </definedNames>
  <calcPr calcId="191029"/>
  <pivotCaches>
    <pivotCache cacheId="85" r:id="rId12"/>
    <pivotCache cacheId="86" r:id="rId13"/>
    <pivotCache cacheId="87" r:id="rId14"/>
    <pivotCache cacheId="88" r:id="rId15"/>
    <pivotCache cacheId="89" r:id="rId16"/>
    <pivotCache cacheId="90" r:id="rId17"/>
    <pivotCache cacheId="91" r:id="rId18"/>
    <pivotCache cacheId="92" r:id="rId19"/>
    <pivotCache cacheId="93" r:id="rId20"/>
    <pivotCache cacheId="94" r:id="rId21"/>
    <pivotCache cacheId="95" r:id="rId22"/>
    <pivotCache cacheId="96" r:id="rId23"/>
    <pivotCache cacheId="97" r:id="rId24"/>
    <pivotCache cacheId="98" r:id="rId25"/>
    <pivotCache cacheId="99" r:id="rId26"/>
    <pivotCache cacheId="100" r:id="rId27"/>
    <pivotCache cacheId="101" r:id="rId2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Incumbent Deviation!$A$1:$W$116"/>
          <x15:modelTable id="Range 1" name="Range 1" connection="WorksheetConnection_2+R!$A$1:$Y$116"/>
          <x15:modelTable id="Range 2" name="Range 2" connection="WorksheetConnection_2+R!$A$1:$AB$11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7" l="1"/>
  <c r="C4" i="27"/>
  <c r="C3" i="27"/>
  <c r="C5" i="25"/>
  <c r="C4" i="25"/>
  <c r="N5" i="23"/>
  <c r="N6" i="23"/>
  <c r="N7" i="23"/>
  <c r="N8" i="23"/>
  <c r="N9" i="23"/>
  <c r="N10" i="23"/>
  <c r="N11" i="23"/>
  <c r="N4" i="23"/>
  <c r="M5" i="23"/>
  <c r="M6" i="23"/>
  <c r="M7" i="23"/>
  <c r="M8" i="23"/>
  <c r="M9" i="23"/>
  <c r="M10" i="23"/>
  <c r="M11" i="23"/>
  <c r="M4" i="23"/>
  <c r="D4" i="23"/>
  <c r="D5" i="23"/>
  <c r="D6" i="23"/>
  <c r="D7" i="23"/>
  <c r="D8" i="23"/>
  <c r="D9" i="23"/>
  <c r="D10" i="23"/>
  <c r="D11" i="23"/>
  <c r="D12" i="23"/>
  <c r="F5" i="21" a="1"/>
  <c r="F5" i="21" s="1"/>
  <c r="G5" i="21" a="1"/>
  <c r="G5" i="21" s="1"/>
  <c r="H5" i="21" a="1"/>
  <c r="H5" i="21" s="1"/>
  <c r="I5" i="21" a="1"/>
  <c r="I5" i="21" s="1"/>
  <c r="F6" i="21" a="1"/>
  <c r="F6" i="21" s="1"/>
  <c r="G6" i="21" a="1"/>
  <c r="G6" i="21" s="1"/>
  <c r="H6" i="21" a="1"/>
  <c r="H6" i="21" s="1"/>
  <c r="I6" i="21" a="1"/>
  <c r="I6" i="21" s="1"/>
  <c r="F7" i="21" a="1"/>
  <c r="F7" i="21" s="1"/>
  <c r="G7" i="21" a="1"/>
  <c r="G7" i="21" s="1"/>
  <c r="H7" i="21" a="1"/>
  <c r="H7" i="21" s="1"/>
  <c r="I7" i="21" a="1"/>
  <c r="I7" i="21" s="1"/>
  <c r="F8" i="21" a="1"/>
  <c r="F8" i="21" s="1"/>
  <c r="G8" i="21" a="1"/>
  <c r="G8" i="21" s="1"/>
  <c r="H8" i="21" a="1"/>
  <c r="H8" i="21" s="1"/>
  <c r="I8" i="21" a="1"/>
  <c r="I8" i="21" s="1"/>
  <c r="F9" i="21" a="1"/>
  <c r="F9" i="21" s="1"/>
  <c r="G9" i="21" a="1"/>
  <c r="G9" i="21" s="1"/>
  <c r="H9" i="21" a="1"/>
  <c r="H9" i="21" s="1"/>
  <c r="I9" i="21" a="1"/>
  <c r="I9" i="21" s="1"/>
  <c r="F10" i="21" a="1"/>
  <c r="F10" i="21" s="1"/>
  <c r="G10" i="21" a="1"/>
  <c r="G10" i="21" s="1"/>
  <c r="H10" i="21" a="1"/>
  <c r="H10" i="21" s="1"/>
  <c r="I10" i="21" a="1"/>
  <c r="I10" i="21" s="1"/>
  <c r="I4" i="21" a="1"/>
  <c r="I4" i="21" s="1"/>
  <c r="H4" i="21" a="1"/>
  <c r="H4" i="21" s="1"/>
  <c r="G4" i="21" a="1"/>
  <c r="G4" i="21" s="1"/>
  <c r="F4" i="21" a="1"/>
  <c r="F4" i="21" s="1"/>
  <c r="E5" i="21" a="1"/>
  <c r="E5" i="21" s="1"/>
  <c r="E6" i="21" a="1"/>
  <c r="E6" i="21" s="1"/>
  <c r="E7" i="21" a="1"/>
  <c r="E7" i="21" s="1"/>
  <c r="E8" i="21" a="1"/>
  <c r="E8" i="21" s="1"/>
  <c r="E9" i="21" a="1"/>
  <c r="E9" i="21" s="1"/>
  <c r="E10" i="21" a="1"/>
  <c r="E10" i="21" s="1"/>
  <c r="E4" i="21" a="1"/>
  <c r="E4" i="21" s="1"/>
  <c r="D5" i="21"/>
  <c r="D6" i="21"/>
  <c r="D7" i="21"/>
  <c r="D8" i="21"/>
  <c r="D9" i="21"/>
  <c r="D10" i="21"/>
  <c r="D4" i="21"/>
  <c r="J5" i="21"/>
  <c r="J6" i="21"/>
  <c r="J7" i="21"/>
  <c r="J8" i="21"/>
  <c r="J9" i="21"/>
  <c r="J10" i="21"/>
  <c r="J4" i="21"/>
  <c r="M4" i="21" l="1"/>
  <c r="K4" i="21"/>
  <c r="K9" i="21"/>
  <c r="M5" i="21"/>
  <c r="K8" i="21"/>
  <c r="K5" i="21"/>
  <c r="M8" i="21"/>
  <c r="L7" i="21"/>
  <c r="L4" i="21"/>
  <c r="M6" i="21"/>
  <c r="K7" i="21"/>
  <c r="K6" i="21"/>
  <c r="L9" i="21"/>
  <c r="L5" i="21"/>
  <c r="M9" i="21"/>
  <c r="K10" i="21"/>
  <c r="L10" i="21"/>
  <c r="L8" i="21"/>
  <c r="M7" i="21"/>
  <c r="L6" i="21"/>
  <c r="C5" i="21"/>
  <c r="C6" i="21"/>
  <c r="C7" i="21"/>
  <c r="C8" i="21"/>
  <c r="C9" i="21"/>
  <c r="C10" i="21"/>
  <c r="C4" i="21"/>
  <c r="AP5" i="24"/>
  <c r="AP6" i="24"/>
  <c r="AP7" i="24"/>
  <c r="AP8" i="24"/>
  <c r="AP9" i="24"/>
  <c r="AP10" i="24"/>
  <c r="AP11" i="24"/>
  <c r="AP12" i="24"/>
  <c r="AP13" i="24"/>
  <c r="AP14" i="24"/>
  <c r="AP4" i="24"/>
  <c r="AP21" i="24"/>
  <c r="AP22" i="24"/>
  <c r="AP23" i="24"/>
  <c r="AP24" i="24"/>
  <c r="AP25" i="24"/>
  <c r="AP26" i="24"/>
  <c r="AP20" i="24"/>
  <c r="D4" i="26" l="1"/>
  <c r="E5" i="26" l="1"/>
  <c r="E6" i="26"/>
  <c r="E4" i="26"/>
  <c r="D5" i="26"/>
  <c r="D6" i="26"/>
  <c r="T27" i="24"/>
  <c r="X27" i="24" s="1"/>
  <c r="S27" i="24"/>
  <c r="W27" i="24" s="1"/>
  <c r="R27" i="24"/>
  <c r="V27" i="24" s="1"/>
  <c r="Q27" i="24"/>
  <c r="U27" i="24" s="1"/>
  <c r="T26" i="24"/>
  <c r="X26" i="24" s="1"/>
  <c r="S26" i="24"/>
  <c r="W26" i="24" s="1"/>
  <c r="R26" i="24"/>
  <c r="V26" i="24" s="1"/>
  <c r="Q26" i="24"/>
  <c r="U26" i="24" s="1"/>
  <c r="T25" i="24"/>
  <c r="X25" i="24" s="1"/>
  <c r="S25" i="24"/>
  <c r="W25" i="24" s="1"/>
  <c r="R25" i="24"/>
  <c r="V25" i="24" s="1"/>
  <c r="Q25" i="24"/>
  <c r="U25" i="24" s="1"/>
  <c r="T24" i="24"/>
  <c r="X24" i="24" s="1"/>
  <c r="S24" i="24"/>
  <c r="W24" i="24" s="1"/>
  <c r="R24" i="24"/>
  <c r="V24" i="24" s="1"/>
  <c r="Q24" i="24"/>
  <c r="U24" i="24" s="1"/>
  <c r="T23" i="24"/>
  <c r="X23" i="24" s="1"/>
  <c r="S23" i="24"/>
  <c r="W23" i="24" s="1"/>
  <c r="R23" i="24"/>
  <c r="V23" i="24" s="1"/>
  <c r="Q23" i="24"/>
  <c r="U23" i="24" s="1"/>
  <c r="T22" i="24"/>
  <c r="X22" i="24" s="1"/>
  <c r="S22" i="24"/>
  <c r="W22" i="24" s="1"/>
  <c r="R22" i="24"/>
  <c r="V22" i="24" s="1"/>
  <c r="Q22" i="24"/>
  <c r="U22" i="24" s="1"/>
  <c r="T21" i="24"/>
  <c r="X21" i="24" s="1"/>
  <c r="S21" i="24"/>
  <c r="W21" i="24" s="1"/>
  <c r="R21" i="24"/>
  <c r="V21" i="24" s="1"/>
  <c r="Q21" i="24"/>
  <c r="U21" i="24" s="1"/>
  <c r="T20" i="24"/>
  <c r="X20" i="24" s="1"/>
  <c r="S20" i="24"/>
  <c r="W20" i="24" s="1"/>
  <c r="R20" i="24"/>
  <c r="V20" i="24" s="1"/>
  <c r="Q20" i="24"/>
  <c r="U20" i="24" s="1"/>
  <c r="AD6" i="24"/>
  <c r="AD7" i="24"/>
  <c r="AD8" i="24"/>
  <c r="AD9" i="24"/>
  <c r="AD10" i="24"/>
  <c r="AD11" i="24"/>
  <c r="AD12" i="24"/>
  <c r="AD13" i="24"/>
  <c r="AD14" i="24"/>
  <c r="Q6" i="24"/>
  <c r="U6" i="24" s="1"/>
  <c r="R6" i="24"/>
  <c r="V6" i="24" s="1"/>
  <c r="S6" i="24"/>
  <c r="T6" i="24"/>
  <c r="Q7" i="24"/>
  <c r="U7" i="24" s="1"/>
  <c r="R7" i="24"/>
  <c r="V7" i="24" s="1"/>
  <c r="S7" i="24"/>
  <c r="T7" i="24"/>
  <c r="Q8" i="24"/>
  <c r="U8" i="24" s="1"/>
  <c r="R8" i="24"/>
  <c r="V8" i="24" s="1"/>
  <c r="S8" i="24"/>
  <c r="T8" i="24"/>
  <c r="Q9" i="24"/>
  <c r="U9" i="24" s="1"/>
  <c r="R9" i="24"/>
  <c r="V9" i="24" s="1"/>
  <c r="S9" i="24"/>
  <c r="T9" i="24"/>
  <c r="Q10" i="24"/>
  <c r="U10" i="24" s="1"/>
  <c r="R10" i="24"/>
  <c r="S10" i="24"/>
  <c r="T10" i="24"/>
  <c r="V10" i="24"/>
  <c r="Q11" i="24"/>
  <c r="R11" i="24"/>
  <c r="V11" i="24" s="1"/>
  <c r="S11" i="24"/>
  <c r="T11" i="24"/>
  <c r="U11" i="24"/>
  <c r="Q12" i="24"/>
  <c r="U12" i="24" s="1"/>
  <c r="R12" i="24"/>
  <c r="V12" i="24" s="1"/>
  <c r="S12" i="24"/>
  <c r="T12" i="24"/>
  <c r="Q13" i="24"/>
  <c r="U13" i="24" s="1"/>
  <c r="R13" i="24"/>
  <c r="V13" i="24" s="1"/>
  <c r="S13" i="24"/>
  <c r="T13" i="24"/>
  <c r="Q14" i="24"/>
  <c r="U14" i="24" s="1"/>
  <c r="R14" i="24"/>
  <c r="V14" i="24" s="1"/>
  <c r="S14" i="24"/>
  <c r="T14" i="24"/>
  <c r="Q15" i="24"/>
  <c r="U15" i="24" s="1"/>
  <c r="R15" i="24"/>
  <c r="V15" i="24" s="1"/>
  <c r="S15" i="24"/>
  <c r="T15" i="24"/>
  <c r="W15" i="24" l="1"/>
  <c r="X15" i="24"/>
  <c r="W7" i="24"/>
  <c r="X7" i="24"/>
  <c r="W8" i="24"/>
  <c r="X8" i="24"/>
  <c r="W9" i="24"/>
  <c r="X9" i="24"/>
  <c r="W10" i="24"/>
  <c r="X10" i="24"/>
  <c r="W11" i="24"/>
  <c r="X11" i="24"/>
  <c r="W12" i="24"/>
  <c r="X12" i="24"/>
  <c r="W13" i="24"/>
  <c r="X13" i="24"/>
  <c r="W14" i="24"/>
  <c r="X14" i="24"/>
  <c r="X6" i="24"/>
  <c r="W6" i="24"/>
  <c r="Z116" i="18" a="1"/>
  <c r="Z116" i="18" s="1"/>
  <c r="Z113" i="18" a="1"/>
  <c r="Z113" i="18" s="1"/>
  <c r="Z111" i="18" a="1"/>
  <c r="Z111" i="18" s="1"/>
  <c r="Z110" i="18" a="1"/>
  <c r="Z110" i="18" s="1"/>
  <c r="Z109" i="18" a="1"/>
  <c r="Z109" i="18" s="1"/>
  <c r="Z108" i="18" a="1"/>
  <c r="Z108" i="18" s="1"/>
  <c r="Z106" i="18" a="1"/>
  <c r="Z106" i="18" s="1"/>
  <c r="Z105" i="18" a="1"/>
  <c r="Z105" i="18" s="1"/>
  <c r="Z104" i="18" a="1"/>
  <c r="Z104" i="18" s="1"/>
  <c r="Z103" i="18" a="1"/>
  <c r="Z103" i="18" s="1"/>
  <c r="Z102" i="18" a="1"/>
  <c r="Z102" i="18" s="1"/>
  <c r="Z101" i="18" a="1"/>
  <c r="Z101" i="18" s="1"/>
  <c r="Z100" i="18" a="1"/>
  <c r="Z100" i="18" s="1"/>
  <c r="Z99" i="18" a="1"/>
  <c r="Z99" i="18" s="1"/>
  <c r="Z98" i="18" a="1"/>
  <c r="Z98" i="18" s="1"/>
  <c r="Z97" i="18" a="1"/>
  <c r="Z97" i="18" s="1"/>
  <c r="Z96" i="18" a="1"/>
  <c r="Z96" i="18" s="1"/>
  <c r="Z95" i="18" a="1"/>
  <c r="Z95" i="18" s="1"/>
  <c r="Z94" i="18" a="1"/>
  <c r="Z94" i="18" s="1"/>
  <c r="Z93" i="18" a="1"/>
  <c r="Z93" i="18" s="1"/>
  <c r="Z92" i="18" a="1"/>
  <c r="Z92" i="18" s="1"/>
  <c r="Z90" i="18" a="1"/>
  <c r="Z90" i="18" s="1"/>
  <c r="Z89" i="18" a="1"/>
  <c r="Z89" i="18" s="1"/>
  <c r="Z88" i="18" a="1"/>
  <c r="Z88" i="18" s="1"/>
  <c r="Z87" i="18" a="1"/>
  <c r="Z87" i="18" s="1"/>
  <c r="Z86" i="18" a="1"/>
  <c r="Z86" i="18" s="1"/>
  <c r="Z85" i="18" a="1"/>
  <c r="Z85" i="18" s="1"/>
  <c r="Z84" i="18" a="1"/>
  <c r="Z84" i="18" s="1"/>
  <c r="Z81" i="18" a="1"/>
  <c r="Z81" i="18" s="1"/>
  <c r="Z80" i="18" a="1"/>
  <c r="Z80" i="18" s="1"/>
  <c r="Z78" i="18" a="1"/>
  <c r="Z78" i="18" s="1"/>
  <c r="Z77" i="18" a="1"/>
  <c r="Z77" i="18" s="1"/>
  <c r="Z76" i="18" a="1"/>
  <c r="Z76" i="18" s="1"/>
  <c r="Z75" i="18" a="1"/>
  <c r="Z75" i="18" s="1"/>
  <c r="Z67" i="18" a="1"/>
  <c r="Z67" i="18" s="1"/>
  <c r="Z65" i="18" a="1"/>
  <c r="Z65" i="18" s="1"/>
  <c r="Z64" i="18" a="1"/>
  <c r="Z64" i="18" s="1"/>
  <c r="Z31" i="18" a="1"/>
  <c r="Z31" i="18" s="1"/>
  <c r="Z26" i="18" a="1"/>
  <c r="Z26" i="18" s="1"/>
  <c r="Z22" i="18" a="1"/>
  <c r="Z22" i="18" s="1"/>
  <c r="Z20" i="18" a="1"/>
  <c r="Z20" i="18" s="1"/>
  <c r="Z19" i="18" a="1"/>
  <c r="Z19" i="18" s="1"/>
  <c r="Z13" i="18" a="1"/>
  <c r="Z13" i="18" s="1"/>
  <c r="Z12" i="18" a="1"/>
  <c r="Z12" i="18" s="1"/>
  <c r="Z9" i="18" a="1"/>
  <c r="Z9" i="18" s="1"/>
  <c r="Z7" i="18" a="1"/>
  <c r="Z7" i="18" s="1"/>
  <c r="Z6" i="18" a="1"/>
  <c r="Z6" i="18" s="1"/>
  <c r="Z5" i="18" a="1"/>
  <c r="Z5" i="18" s="1"/>
  <c r="BA121" i="22" l="1"/>
  <c r="AZ121" i="22"/>
  <c r="AL121" i="22"/>
  <c r="AH121" i="22"/>
  <c r="BA120" i="22"/>
  <c r="AZ120" i="22"/>
  <c r="AH120" i="22"/>
  <c r="AL120" i="22" s="1"/>
  <c r="BA119" i="22"/>
  <c r="AZ119" i="22"/>
  <c r="AL119" i="22"/>
  <c r="AH119" i="22"/>
  <c r="BA118" i="22"/>
  <c r="AZ118" i="22"/>
  <c r="AH118" i="22"/>
  <c r="AL118" i="22" s="1"/>
  <c r="BA117" i="22"/>
  <c r="AZ117" i="22"/>
  <c r="AH117" i="22"/>
  <c r="AL117" i="22" s="1"/>
  <c r="BA116" i="22"/>
  <c r="AZ116" i="22"/>
  <c r="AH116" i="22"/>
  <c r="AL116" i="22" s="1"/>
  <c r="BA115" i="22"/>
  <c r="AZ115" i="22"/>
  <c r="AL115" i="22"/>
  <c r="AH115" i="22"/>
  <c r="BA114" i="22"/>
  <c r="AZ114" i="22"/>
  <c r="AH114" i="22"/>
  <c r="AL114" i="22" s="1"/>
  <c r="BA113" i="22"/>
  <c r="AZ113" i="22"/>
  <c r="AH113" i="22"/>
  <c r="AL113" i="22" s="1"/>
  <c r="BA112" i="22"/>
  <c r="AZ112" i="22"/>
  <c r="AH112" i="22"/>
  <c r="AL112" i="22" s="1"/>
  <c r="BA111" i="22"/>
  <c r="AZ111" i="22"/>
  <c r="AH111" i="22"/>
  <c r="AL111" i="22" s="1"/>
  <c r="BA110" i="22"/>
  <c r="AZ110" i="22"/>
  <c r="AH110" i="22"/>
  <c r="AL110" i="22" s="1"/>
  <c r="BA109" i="22"/>
  <c r="AZ109" i="22"/>
  <c r="AH109" i="22"/>
  <c r="AL109" i="22" s="1"/>
  <c r="BA108" i="22"/>
  <c r="AZ108" i="22"/>
  <c r="AH108" i="22"/>
  <c r="AL108" i="22" s="1"/>
  <c r="BA107" i="22"/>
  <c r="AZ107" i="22"/>
  <c r="AH107" i="22"/>
  <c r="AL107" i="22" s="1"/>
  <c r="BA106" i="22"/>
  <c r="AZ106" i="22"/>
  <c r="AH106" i="22"/>
  <c r="AL106" i="22" s="1"/>
  <c r="BA105" i="22"/>
  <c r="AZ105" i="22"/>
  <c r="AL105" i="22"/>
  <c r="AH105" i="22"/>
  <c r="BA104" i="22"/>
  <c r="AZ104" i="22"/>
  <c r="AH104" i="22"/>
  <c r="AL104" i="22" s="1"/>
  <c r="BA103" i="22"/>
  <c r="AZ103" i="22"/>
  <c r="AH103" i="22"/>
  <c r="AL103" i="22" s="1"/>
  <c r="BA102" i="22"/>
  <c r="AZ102" i="22"/>
  <c r="AH102" i="22"/>
  <c r="AL102" i="22" s="1"/>
  <c r="BA101" i="22"/>
  <c r="AZ101" i="22"/>
  <c r="AL101" i="22"/>
  <c r="AH101" i="22"/>
  <c r="BA100" i="22"/>
  <c r="AZ100" i="22"/>
  <c r="AH100" i="22"/>
  <c r="AL100" i="22" s="1"/>
  <c r="BA99" i="22"/>
  <c r="AZ99" i="22"/>
  <c r="AH99" i="22"/>
  <c r="AL99" i="22" s="1"/>
  <c r="BA98" i="22"/>
  <c r="AZ98" i="22"/>
  <c r="AH98" i="22"/>
  <c r="AL98" i="22" s="1"/>
  <c r="BA97" i="22"/>
  <c r="AZ97" i="22"/>
  <c r="AH97" i="22"/>
  <c r="AL97" i="22" s="1"/>
  <c r="BA96" i="22"/>
  <c r="AZ96" i="22"/>
  <c r="AH96" i="22"/>
  <c r="AL96" i="22" s="1"/>
  <c r="BA95" i="22"/>
  <c r="AZ95" i="22"/>
  <c r="AH95" i="22"/>
  <c r="AL95" i="22" s="1"/>
  <c r="BA94" i="22"/>
  <c r="AZ94" i="22"/>
  <c r="AH94" i="22"/>
  <c r="AL94" i="22" s="1"/>
  <c r="BA93" i="22"/>
  <c r="AZ93" i="22"/>
  <c r="AH93" i="22"/>
  <c r="AL93" i="22" s="1"/>
  <c r="BA92" i="22"/>
  <c r="AZ92" i="22"/>
  <c r="AH92" i="22"/>
  <c r="AL92" i="22" s="1"/>
  <c r="BA91" i="22"/>
  <c r="AZ91" i="22"/>
  <c r="AH91" i="22"/>
  <c r="AL91" i="22" s="1"/>
  <c r="BA90" i="22"/>
  <c r="AZ90" i="22"/>
  <c r="AH90" i="22"/>
  <c r="AL90" i="22" s="1"/>
  <c r="BA89" i="22"/>
  <c r="AZ89" i="22"/>
  <c r="AL89" i="22"/>
  <c r="AH89" i="22"/>
  <c r="BA88" i="22"/>
  <c r="AZ88" i="22"/>
  <c r="AH88" i="22"/>
  <c r="AL88" i="22" s="1"/>
  <c r="BA87" i="22"/>
  <c r="AZ87" i="22"/>
  <c r="AL87" i="22"/>
  <c r="AH87" i="22"/>
  <c r="BA86" i="22"/>
  <c r="AZ86" i="22"/>
  <c r="AH86" i="22"/>
  <c r="AL86" i="22" s="1"/>
  <c r="BA85" i="22"/>
  <c r="AZ85" i="22"/>
  <c r="AH85" i="22"/>
  <c r="AL85" i="22" s="1"/>
  <c r="BA84" i="22"/>
  <c r="AZ84" i="22"/>
  <c r="AH84" i="22"/>
  <c r="AL84" i="22" s="1"/>
  <c r="BA83" i="22"/>
  <c r="AZ83" i="22"/>
  <c r="AL83" i="22"/>
  <c r="AH83" i="22"/>
  <c r="BA82" i="22"/>
  <c r="AZ82" i="22"/>
  <c r="AH82" i="22"/>
  <c r="AL82" i="22" s="1"/>
  <c r="BA81" i="22"/>
  <c r="AZ81" i="22"/>
  <c r="AH81" i="22"/>
  <c r="AL81" i="22" s="1"/>
  <c r="BA80" i="22"/>
  <c r="AZ80" i="22"/>
  <c r="AH80" i="22"/>
  <c r="AL80" i="22" s="1"/>
  <c r="BA79" i="22"/>
  <c r="AZ79" i="22"/>
  <c r="AL79" i="22"/>
  <c r="AH79" i="22"/>
  <c r="BA78" i="22"/>
  <c r="AZ78" i="22"/>
  <c r="AH78" i="22"/>
  <c r="AL78" i="22" s="1"/>
  <c r="BA77" i="22"/>
  <c r="AZ77" i="22"/>
  <c r="AH77" i="22"/>
  <c r="AL77" i="22" s="1"/>
  <c r="BA76" i="22"/>
  <c r="AZ76" i="22"/>
  <c r="AH76" i="22"/>
  <c r="AL76" i="22" s="1"/>
  <c r="BA75" i="22"/>
  <c r="AZ75" i="22"/>
  <c r="AH75" i="22"/>
  <c r="AL75" i="22" s="1"/>
  <c r="BA74" i="22"/>
  <c r="AZ74" i="22"/>
  <c r="AH74" i="22"/>
  <c r="AL74" i="22" s="1"/>
  <c r="BA73" i="22"/>
  <c r="AZ73" i="22"/>
  <c r="AH73" i="22"/>
  <c r="AL73" i="22" s="1"/>
  <c r="BA72" i="22"/>
  <c r="AZ72" i="22"/>
  <c r="AH72" i="22"/>
  <c r="AL72" i="22" s="1"/>
  <c r="BA71" i="22"/>
  <c r="AZ71" i="22"/>
  <c r="AL71" i="22"/>
  <c r="AH71" i="22"/>
  <c r="BA70" i="22"/>
  <c r="AZ70" i="22"/>
  <c r="AH70" i="22"/>
  <c r="AL70" i="22" s="1"/>
  <c r="BA69" i="22"/>
  <c r="AZ69" i="22"/>
  <c r="AH69" i="22"/>
  <c r="AL69" i="22" s="1"/>
  <c r="BA68" i="22"/>
  <c r="AZ68" i="22"/>
  <c r="AH68" i="22"/>
  <c r="AL68" i="22" s="1"/>
  <c r="BA67" i="22"/>
  <c r="AZ67" i="22"/>
  <c r="AH67" i="22"/>
  <c r="AL67" i="22" s="1"/>
  <c r="BA66" i="22"/>
  <c r="AZ66" i="22"/>
  <c r="AH66" i="22"/>
  <c r="AL66" i="22" s="1"/>
  <c r="BA65" i="22"/>
  <c r="AZ65" i="22"/>
  <c r="AH65" i="22"/>
  <c r="AL65" i="22" s="1"/>
  <c r="BA64" i="22"/>
  <c r="AZ64" i="22"/>
  <c r="AH64" i="22"/>
  <c r="AL64" i="22" s="1"/>
  <c r="BA63" i="22"/>
  <c r="AZ63" i="22"/>
  <c r="AL63" i="22"/>
  <c r="AH63" i="22"/>
  <c r="BA62" i="22"/>
  <c r="AZ62" i="22"/>
  <c r="AH62" i="22"/>
  <c r="AL62" i="22" s="1"/>
  <c r="BA61" i="22"/>
  <c r="AZ61" i="22"/>
  <c r="AH61" i="22"/>
  <c r="AL61" i="22" s="1"/>
  <c r="BA60" i="22"/>
  <c r="AZ60" i="22"/>
  <c r="AH60" i="22"/>
  <c r="AL60" i="22" s="1"/>
  <c r="BA59" i="22"/>
  <c r="AZ59" i="22"/>
  <c r="AL59" i="22"/>
  <c r="AH59" i="22"/>
  <c r="BA58" i="22"/>
  <c r="AZ58" i="22"/>
  <c r="AH58" i="22"/>
  <c r="AL58" i="22" s="1"/>
  <c r="BA57" i="22"/>
  <c r="AZ57" i="22"/>
  <c r="AH57" i="22"/>
  <c r="AL57" i="22" s="1"/>
  <c r="BA56" i="22"/>
  <c r="AZ56" i="22"/>
  <c r="AH56" i="22"/>
  <c r="AL56" i="22" s="1"/>
  <c r="BA55" i="22"/>
  <c r="AZ55" i="22"/>
  <c r="AH55" i="22"/>
  <c r="AL55" i="22" s="1"/>
  <c r="BA54" i="22"/>
  <c r="AZ54" i="22"/>
  <c r="AH54" i="22"/>
  <c r="AL54" i="22" s="1"/>
  <c r="BA53" i="22"/>
  <c r="AZ53" i="22"/>
  <c r="AL53" i="22"/>
  <c r="AH53" i="22"/>
  <c r="BA52" i="22"/>
  <c r="AZ52" i="22"/>
  <c r="AH52" i="22"/>
  <c r="AL52" i="22" s="1"/>
  <c r="BA51" i="22"/>
  <c r="AZ51" i="22"/>
  <c r="AH51" i="22"/>
  <c r="AL51" i="22" s="1"/>
  <c r="BA50" i="22"/>
  <c r="AZ50" i="22"/>
  <c r="AH50" i="22"/>
  <c r="AL50" i="22" s="1"/>
  <c r="BA49" i="22"/>
  <c r="AZ49" i="22"/>
  <c r="AH49" i="22"/>
  <c r="AL49" i="22" s="1"/>
  <c r="BA48" i="22"/>
  <c r="AZ48" i="22"/>
  <c r="AH48" i="22"/>
  <c r="AL48" i="22" s="1"/>
  <c r="BA47" i="22"/>
  <c r="AZ47" i="22"/>
  <c r="AH47" i="22"/>
  <c r="AL47" i="22" s="1"/>
  <c r="BA46" i="22"/>
  <c r="AZ46" i="22"/>
  <c r="AH46" i="22"/>
  <c r="AL46" i="22" s="1"/>
  <c r="BA45" i="22"/>
  <c r="AZ45" i="22"/>
  <c r="AH45" i="22"/>
  <c r="AL45" i="22" s="1"/>
  <c r="BA44" i="22"/>
  <c r="AZ44" i="22"/>
  <c r="AH44" i="22"/>
  <c r="AL44" i="22" s="1"/>
  <c r="BA43" i="22"/>
  <c r="AZ43" i="22"/>
  <c r="AH43" i="22"/>
  <c r="AL43" i="22" s="1"/>
  <c r="BA42" i="22"/>
  <c r="AZ42" i="22"/>
  <c r="AH42" i="22"/>
  <c r="AL42" i="22" s="1"/>
  <c r="BA41" i="22"/>
  <c r="AZ41" i="22"/>
  <c r="AL41" i="22"/>
  <c r="AH41" i="22"/>
  <c r="BA40" i="22"/>
  <c r="AZ40" i="22"/>
  <c r="AH40" i="22"/>
  <c r="AL40" i="22" s="1"/>
  <c r="BA39" i="22"/>
  <c r="AZ39" i="22"/>
  <c r="AH39" i="22"/>
  <c r="AL39" i="22" s="1"/>
  <c r="BA38" i="22"/>
  <c r="AZ38" i="22"/>
  <c r="AH38" i="22"/>
  <c r="AL38" i="22" s="1"/>
  <c r="BA37" i="22"/>
  <c r="AZ37" i="22"/>
  <c r="AH37" i="22"/>
  <c r="AL37" i="22" s="1"/>
  <c r="BA36" i="22"/>
  <c r="AZ36" i="22"/>
  <c r="AH36" i="22"/>
  <c r="AL36" i="22" s="1"/>
  <c r="BA35" i="22"/>
  <c r="AZ35" i="22"/>
  <c r="AH35" i="22"/>
  <c r="AL35" i="22" s="1"/>
  <c r="BA34" i="22"/>
  <c r="AZ34" i="22"/>
  <c r="AH34" i="22"/>
  <c r="AL34" i="22" s="1"/>
  <c r="BA33" i="22"/>
  <c r="AZ33" i="22"/>
  <c r="AH33" i="22"/>
  <c r="AL33" i="22" s="1"/>
  <c r="BA32" i="22"/>
  <c r="AZ32" i="22"/>
  <c r="AH32" i="22"/>
  <c r="AL32" i="22" s="1"/>
  <c r="BA31" i="22"/>
  <c r="AZ31" i="22"/>
  <c r="AL31" i="22"/>
  <c r="AH31" i="22"/>
  <c r="BA30" i="22"/>
  <c r="AZ30" i="22"/>
  <c r="AH30" i="22"/>
  <c r="AL30" i="22" s="1"/>
  <c r="BA29" i="22"/>
  <c r="AZ29" i="22"/>
  <c r="AH29" i="22"/>
  <c r="AL29" i="22" s="1"/>
  <c r="BA28" i="22"/>
  <c r="AZ28" i="22"/>
  <c r="AH28" i="22"/>
  <c r="AL28" i="22" s="1"/>
  <c r="BA27" i="22"/>
  <c r="AZ27" i="22"/>
  <c r="AH27" i="22"/>
  <c r="AL27" i="22" s="1"/>
  <c r="BA26" i="22"/>
  <c r="AZ26" i="22"/>
  <c r="AH26" i="22"/>
  <c r="AL26" i="22" s="1"/>
  <c r="BA25" i="22"/>
  <c r="AZ25" i="22"/>
  <c r="AH25" i="22"/>
  <c r="AL25" i="22" s="1"/>
  <c r="BA24" i="22"/>
  <c r="AZ24" i="22"/>
  <c r="AH24" i="22"/>
  <c r="AL24" i="22" s="1"/>
  <c r="BA23" i="22"/>
  <c r="AZ23" i="22"/>
  <c r="AL23" i="22"/>
  <c r="AH23" i="22"/>
  <c r="BA22" i="22"/>
  <c r="AZ22" i="22"/>
  <c r="AH22" i="22"/>
  <c r="AL22" i="22" s="1"/>
  <c r="BA21" i="22"/>
  <c r="AZ21" i="22"/>
  <c r="AH21" i="22"/>
  <c r="AL21" i="22" s="1"/>
  <c r="BA20" i="22"/>
  <c r="AZ20" i="22"/>
  <c r="AH20" i="22"/>
  <c r="AL20" i="22" s="1"/>
  <c r="BA19" i="22"/>
  <c r="AZ19" i="22"/>
  <c r="AH19" i="22"/>
  <c r="AL19" i="22" s="1"/>
  <c r="BA18" i="22"/>
  <c r="AZ18" i="22"/>
  <c r="AH18" i="22"/>
  <c r="AL18" i="22" s="1"/>
  <c r="BA17" i="22"/>
  <c r="AZ17" i="22"/>
  <c r="AH17" i="22"/>
  <c r="AL17" i="22" s="1"/>
  <c r="BA16" i="22"/>
  <c r="AZ16" i="22"/>
  <c r="AH16" i="22"/>
  <c r="AL16" i="22" s="1"/>
  <c r="BA15" i="22"/>
  <c r="AZ15" i="22"/>
  <c r="AH15" i="22"/>
  <c r="AL15" i="22" s="1"/>
  <c r="BA14" i="22"/>
  <c r="AZ14" i="22"/>
  <c r="AH14" i="22"/>
  <c r="AL14" i="22" s="1"/>
  <c r="BA13" i="22"/>
  <c r="AZ13" i="22"/>
  <c r="AH13" i="22"/>
  <c r="AL13" i="22" s="1"/>
  <c r="BA12" i="22"/>
  <c r="AZ12" i="22"/>
  <c r="AH12" i="22"/>
  <c r="AL12" i="22" s="1"/>
  <c r="BA11" i="22"/>
  <c r="AZ11" i="22"/>
  <c r="AH11" i="22"/>
  <c r="AL11" i="22" s="1"/>
  <c r="BA10" i="22"/>
  <c r="AZ10" i="22"/>
  <c r="AH10" i="22"/>
  <c r="AL10" i="22" s="1"/>
  <c r="BA9" i="22"/>
  <c r="AZ9" i="22"/>
  <c r="AH9" i="22"/>
  <c r="AL9" i="22" s="1"/>
  <c r="BA8" i="22"/>
  <c r="AZ8" i="22"/>
  <c r="AH8" i="22"/>
  <c r="AL8" i="22" s="1"/>
  <c r="BA7" i="22"/>
  <c r="AZ7" i="22"/>
  <c r="AL7" i="22"/>
  <c r="AH7" i="22"/>
  <c r="BA6" i="22"/>
  <c r="AZ6" i="22"/>
  <c r="AH6" i="22"/>
  <c r="AL6" i="22" s="1"/>
  <c r="M6" i="20" l="1"/>
  <c r="M7" i="20"/>
  <c r="K7" i="20"/>
  <c r="K6" i="20"/>
  <c r="M5" i="20"/>
  <c r="K5" i="20"/>
  <c r="C5" i="20"/>
  <c r="C4" i="20"/>
  <c r="Z11" i="18" a="1"/>
  <c r="Z11" i="18" s="1"/>
  <c r="Z14" i="18" a="1"/>
  <c r="Z14" i="18" s="1"/>
  <c r="Z15" i="18" a="1"/>
  <c r="Z15" i="18" s="1"/>
  <c r="Z16" i="18" a="1"/>
  <c r="Z16" i="18" s="1"/>
  <c r="Z17" i="18" a="1"/>
  <c r="Z17" i="18" s="1"/>
  <c r="Z18" i="18" a="1"/>
  <c r="Z18" i="18" s="1"/>
  <c r="Z21" i="18" a="1"/>
  <c r="Z21" i="18" s="1"/>
  <c r="Z32" i="18" a="1"/>
  <c r="Z32" i="18" s="1"/>
  <c r="Z34" i="18" a="1"/>
  <c r="Z34" i="18" s="1"/>
  <c r="Z46" i="18" a="1"/>
  <c r="Z46" i="18" s="1"/>
  <c r="Z51" i="18" a="1"/>
  <c r="Z51" i="18" s="1"/>
  <c r="Z53" i="18" a="1"/>
  <c r="Z53" i="18" s="1"/>
  <c r="Z57" i="18" a="1"/>
  <c r="Z57" i="18" s="1"/>
  <c r="Z58" i="18" a="1"/>
  <c r="Z58" i="18" s="1"/>
  <c r="Z59" i="18" a="1"/>
  <c r="Z59" i="18" s="1"/>
  <c r="Z60" i="18" a="1"/>
  <c r="Z60" i="18" s="1"/>
  <c r="Z61" i="18" a="1"/>
  <c r="Z61" i="18" s="1"/>
  <c r="Z62" i="18" a="1"/>
  <c r="Z62" i="18" s="1"/>
  <c r="Z68" i="18" a="1"/>
  <c r="Z68" i="18" s="1"/>
  <c r="Z82" i="18" a="1"/>
  <c r="Z82" i="18" s="1"/>
  <c r="Z83" i="18" a="1"/>
  <c r="Z83" i="18" s="1"/>
  <c r="Z91" i="18" a="1"/>
  <c r="Z91" i="18" s="1"/>
  <c r="Z107" i="18" a="1"/>
  <c r="Z107" i="18" s="1"/>
  <c r="Z112" i="18" a="1"/>
  <c r="Z112" i="18" s="1"/>
  <c r="Z114" i="18" a="1"/>
  <c r="Z114" i="18" s="1"/>
  <c r="Z115" i="18" a="1"/>
  <c r="Z115" i="18" s="1"/>
  <c r="Z2" i="18" a="1"/>
  <c r="Z2" i="18" s="1"/>
  <c r="L7" i="20" l="1"/>
  <c r="N7" i="20"/>
  <c r="L6" i="20"/>
  <c r="N6" i="20"/>
  <c r="N5" i="20"/>
  <c r="L5" i="20"/>
  <c r="O116" i="18" l="1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9" i="18"/>
  <c r="O8" i="18"/>
  <c r="O7" i="18"/>
  <c r="O6" i="18"/>
  <c r="O5" i="18"/>
  <c r="O4" i="18"/>
  <c r="O3" i="18"/>
  <c r="O2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643EC5-7117-45DD-9310-BF67C27D190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7F2A017-5B78-45ED-B721-BE0A253FE2DF}" name="WorksheetConnection_2+R!$A$1:$AB$116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2RA1AB116"/>
        </x15:connection>
      </ext>
    </extLst>
  </connection>
  <connection id="3" xr16:uid="{1E43D349-5703-4A2A-9BDC-F7BE106D7DE5}" name="WorksheetConnection_2+R!$A$1:$Y$116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2RA1Y116"/>
        </x15:connection>
      </ext>
    </extLst>
  </connection>
  <connection id="4" xr16:uid="{45B24B59-19F9-4382-942F-8F1966EBCD7A}" name="WorksheetConnection_Incumbent Deviation!$A$1:$W$116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ncumbentDeviationA1W116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Range 2].[QUARTILE].&amp;[Q1],[Range 2].[QUARTILE].&amp;[Q2],[Range 2].[QUARTILE].&amp;[Q3],[Range 2].[QUARTILE].&amp;[Q4]}"/>
    <s v="{[Range 2].[Mercer Specialization].&amp;[Supply Chain Planning (Outsourcing &amp; Global Capability Centers)]}"/>
    <s v="{[Range 2].[Mercer Specialization].&amp;[Data Science]}"/>
    <s v="{[Range 2].[Mercer Specialization].&amp;[Business Intelligence (BI) Data Analysis]}"/>
    <s v="{[Range 2].[Mercer Specialization].&amp;[Accounts Payable/Receivable (Outsourcing &amp; Global Capability Centers)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<sst xmlns="http://schemas.openxmlformats.org/spreadsheetml/2006/main" count="3216" uniqueCount="247">
  <si>
    <t>Mercer Family</t>
  </si>
  <si>
    <t>Mercer Sub Family</t>
  </si>
  <si>
    <t>Mercer Specialization</t>
  </si>
  <si>
    <t>Mercer Level</t>
  </si>
  <si>
    <t>Mercer Specialization+Level</t>
  </si>
  <si>
    <t>No. of
Orgs</t>
  </si>
  <si>
    <t>No. of
Obs</t>
  </si>
  <si>
    <t>--</t>
  </si>
  <si>
    <t>Business Intelligence (BI) Data Analysis</t>
  </si>
  <si>
    <t>Technical Project Management</t>
  </si>
  <si>
    <t>Data Science</t>
  </si>
  <si>
    <t>Internal Database Engineering</t>
  </si>
  <si>
    <t>Data Analytics</t>
  </si>
  <si>
    <t>Scrum Master</t>
  </si>
  <si>
    <t>Supply Chain Planning (Outsourcing &amp; Global Capability Centers)</t>
  </si>
  <si>
    <t>Accounts Payable/Receivable (Outsourcing &amp; Global Capability Centers)</t>
  </si>
  <si>
    <t>Data Management (Outsourcing &amp; Global Capability Centers)</t>
  </si>
  <si>
    <t>General Office Administration &amp; Secretarial Management</t>
  </si>
  <si>
    <t>Financial Planning &amp; Analysis</t>
  </si>
  <si>
    <t>General Human Resources</t>
  </si>
  <si>
    <t>Data Analytics/Warehousing, &amp; Business Intelligence</t>
  </si>
  <si>
    <t>Data Analytics &amp; Business Intelligence (BI)</t>
  </si>
  <si>
    <t>Project/Program Management</t>
  </si>
  <si>
    <t>Technical Project/Program Management</t>
  </si>
  <si>
    <t>Internal Data Engineering &amp; Warehousing</t>
  </si>
  <si>
    <t>Outsourcing &amp; Global Capability Centers</t>
  </si>
  <si>
    <t>Supply Chain &amp; Logistics (Outsourcing &amp; Global Capability Centers)</t>
  </si>
  <si>
    <t>Finance &amp; Accounting (Outsourcing &amp; Global Capability Centers)</t>
  </si>
  <si>
    <t>Data Management, Processing &amp; Analytics (Outsourcing &amp; Global Capability Centers)</t>
  </si>
  <si>
    <t>Administration, Facilities &amp; Secretarial</t>
  </si>
  <si>
    <t>Administration &amp; Secretarial</t>
  </si>
  <si>
    <t>Finance</t>
  </si>
  <si>
    <t>Finance Generalists</t>
  </si>
  <si>
    <t>Human Resources</t>
  </si>
  <si>
    <t>Human Resources Generalists</t>
  </si>
  <si>
    <t>M40</t>
  </si>
  <si>
    <t>M30</t>
  </si>
  <si>
    <t>M20</t>
  </si>
  <si>
    <t>M10</t>
  </si>
  <si>
    <t>S20</t>
  </si>
  <si>
    <t>P30</t>
  </si>
  <si>
    <t>P20</t>
  </si>
  <si>
    <t>P10</t>
  </si>
  <si>
    <t>M30+M40</t>
  </si>
  <si>
    <t>E2</t>
  </si>
  <si>
    <t>E1</t>
  </si>
  <si>
    <t>D2</t>
  </si>
  <si>
    <t>D1</t>
  </si>
  <si>
    <t>C3</t>
  </si>
  <si>
    <t>B3</t>
  </si>
  <si>
    <t>IT, Telecom &amp; Internet</t>
  </si>
  <si>
    <t>IT User Support</t>
  </si>
  <si>
    <t>General IT User Support</t>
  </si>
  <si>
    <t>Software Product Engineering</t>
  </si>
  <si>
    <t>Software Development Engineering (High Tech)</t>
  </si>
  <si>
    <t>B2</t>
  </si>
  <si>
    <t>C2</t>
  </si>
  <si>
    <t>S.NO.</t>
  </si>
  <si>
    <t>Designation</t>
  </si>
  <si>
    <t>Internal Grade</t>
  </si>
  <si>
    <t>BUSINESS FUNCTIONS 
- VERTICALS</t>
  </si>
  <si>
    <t>BUSINESS SUB FUNCTIONS 
- SUB VERTICALS</t>
  </si>
  <si>
    <t>Employee type (IC/PM)</t>
  </si>
  <si>
    <t>Location of Operations</t>
  </si>
  <si>
    <t>IC</t>
  </si>
  <si>
    <t>PM</t>
  </si>
  <si>
    <t>Business Analyst</t>
  </si>
  <si>
    <t>Data Analyst</t>
  </si>
  <si>
    <t>Senior Manager Development &amp; System Support</t>
  </si>
  <si>
    <t>Analytics Delivery Lead</t>
  </si>
  <si>
    <t>Data Science Manager</t>
  </si>
  <si>
    <t>Senior Finance Manager</t>
  </si>
  <si>
    <t>Analytics Manager</t>
  </si>
  <si>
    <t>Manager Data Engineering</t>
  </si>
  <si>
    <t>Senior Data Scientist</t>
  </si>
  <si>
    <t>Senior Data Visualization Analyst</t>
  </si>
  <si>
    <t>Senior Data Analyst</t>
  </si>
  <si>
    <t>Manager HR</t>
  </si>
  <si>
    <t>Data Scientist</t>
  </si>
  <si>
    <t>Senior Business Analyst</t>
  </si>
  <si>
    <t>Functional Business Analyst</t>
  </si>
  <si>
    <t>Senior Developer</t>
  </si>
  <si>
    <t>Anaplan Demand Planning Manager</t>
  </si>
  <si>
    <t>Machine Learning Specialist</t>
  </si>
  <si>
    <t>Data Visualization Analyst</t>
  </si>
  <si>
    <t>MLOps Analyst</t>
  </si>
  <si>
    <t>MDM &amp; Data Analyst</t>
  </si>
  <si>
    <t>Data Engineer</t>
  </si>
  <si>
    <t>Associate Data Scientist</t>
  </si>
  <si>
    <t>Specialist IT Onsite Support</t>
  </si>
  <si>
    <t>Anaplan Demand Analyst</t>
  </si>
  <si>
    <t>Specialist- HR Ops</t>
  </si>
  <si>
    <t>Planning Manager</t>
  </si>
  <si>
    <t>Specialist Finance</t>
  </si>
  <si>
    <t>Associate Business Analyst</t>
  </si>
  <si>
    <t>B2B Analyst</t>
  </si>
  <si>
    <t>Logistics Stock Reconciliation &amp; Billing Manager</t>
  </si>
  <si>
    <t>Planner</t>
  </si>
  <si>
    <t>Specialist Admin</t>
  </si>
  <si>
    <t>Specialist System Support</t>
  </si>
  <si>
    <t>Logistics Data Analyst</t>
  </si>
  <si>
    <t>Specialist Distribution</t>
  </si>
  <si>
    <t>Associate Pricing Strategy Analyst</t>
  </si>
  <si>
    <t>Billing Specialist</t>
  </si>
  <si>
    <t>Shipment Handling Specialist</t>
  </si>
  <si>
    <t>Data &amp; Analytics</t>
  </si>
  <si>
    <t>Fuel &amp; EV</t>
  </si>
  <si>
    <t>Transportation Franchise</t>
  </si>
  <si>
    <t>Global Finance</t>
  </si>
  <si>
    <t>Global Tech</t>
  </si>
  <si>
    <t>Corporate Human Resource</t>
  </si>
  <si>
    <t>Global Fuel Operations</t>
  </si>
  <si>
    <t>Information Technology</t>
  </si>
  <si>
    <t>Facilities</t>
  </si>
  <si>
    <t>Gurugram</t>
  </si>
  <si>
    <t>Tagging</t>
  </si>
  <si>
    <t>OPERATIONS</t>
  </si>
  <si>
    <t>TECH</t>
  </si>
  <si>
    <t>SUPPORT</t>
  </si>
  <si>
    <t>Circle K Salary(2+R)</t>
  </si>
  <si>
    <t>10th
Percentile(2+R)</t>
  </si>
  <si>
    <t>25th
Percentile(2+R)</t>
  </si>
  <si>
    <t>50th
Percentile(2+R)</t>
  </si>
  <si>
    <t>75th
Percentile(2+R)</t>
  </si>
  <si>
    <t>90th
Percentile(2+R)</t>
  </si>
  <si>
    <t>Gender</t>
  </si>
  <si>
    <t>Male</t>
  </si>
  <si>
    <t>Female</t>
  </si>
  <si>
    <t>Remarks</t>
  </si>
  <si>
    <t>Row Labels</t>
  </si>
  <si>
    <t>Grand Total</t>
  </si>
  <si>
    <t>Count of S.NO.</t>
  </si>
  <si>
    <t>Column Labels</t>
  </si>
  <si>
    <t>Management</t>
  </si>
  <si>
    <t>Professional</t>
  </si>
  <si>
    <t>F</t>
  </si>
  <si>
    <t>M</t>
  </si>
  <si>
    <t>Median Circle K Salary</t>
  </si>
  <si>
    <t>Proff</t>
  </si>
  <si>
    <t>Para P</t>
  </si>
  <si>
    <t>Para</t>
  </si>
  <si>
    <t>P25</t>
  </si>
  <si>
    <t>P75</t>
  </si>
  <si>
    <t>P90</t>
  </si>
  <si>
    <t>Sum of Circle K Salary(2+R)</t>
  </si>
  <si>
    <t>To be completed by the client</t>
  </si>
  <si>
    <t>For Mercer Consultants To Complete</t>
  </si>
  <si>
    <t>S.No.</t>
  </si>
  <si>
    <t>Internal Sub-Grade
(if any)</t>
  </si>
  <si>
    <t>lnternal Business Unit /  Function / Department - 
HORIZONTAL</t>
  </si>
  <si>
    <t>Skills</t>
  </si>
  <si>
    <t>Performance Rating</t>
  </si>
  <si>
    <t>Domestic / International</t>
  </si>
  <si>
    <t>Year of Birth</t>
  </si>
  <si>
    <t>Year of Hire</t>
  </si>
  <si>
    <t>Geographic Responsibility</t>
  </si>
  <si>
    <t>Position Coding</t>
  </si>
  <si>
    <t>Annual Basic Salary (In INR)</t>
  </si>
  <si>
    <t>Annual Fixed Cash Allowance (in INR)</t>
  </si>
  <si>
    <t>Retirement Benefits</t>
  </si>
  <si>
    <t>Performance Based Pay / incentives/ Profit Sharing (in INR)</t>
  </si>
  <si>
    <t>Benefits</t>
  </si>
  <si>
    <t>LTI
Provide Details of the LTI Programs in the LTI plans Tab First</t>
  </si>
  <si>
    <t>Position Code</t>
  </si>
  <si>
    <t xml:space="preserve">Position Title </t>
  </si>
  <si>
    <t>Position Class/ Level</t>
  </si>
  <si>
    <t>Fixed Bonus
(Stat Bonus)</t>
  </si>
  <si>
    <t>Conveyance Allowance</t>
  </si>
  <si>
    <t>House Rent Allowance (Annual)</t>
  </si>
  <si>
    <t>Medical Allowance</t>
  </si>
  <si>
    <t>Phone Allowance</t>
  </si>
  <si>
    <t>Meal Allowance</t>
  </si>
  <si>
    <t>Special 
Allowance / Balancing Fig/ Flexible Allowance (Annual)</t>
  </si>
  <si>
    <t>Shift Allowance</t>
  </si>
  <si>
    <t>Skill Allowance</t>
  </si>
  <si>
    <t>Other Guaranteed Allowance 1</t>
  </si>
  <si>
    <t>Other Guaranteed Allowance 2</t>
  </si>
  <si>
    <t>Other Guaranteed Allowance 3</t>
  </si>
  <si>
    <t>Other Guaranteed Allowances</t>
  </si>
  <si>
    <t>Fixed Pay(Comp 2)</t>
  </si>
  <si>
    <t>Provident Fund</t>
  </si>
  <si>
    <t>Gratuity</t>
  </si>
  <si>
    <t>Superannuation</t>
  </si>
  <si>
    <t>Comp 2+R</t>
  </si>
  <si>
    <t>STI Eligibility (Y/N)</t>
  </si>
  <si>
    <t>Variable Target (For next 12 months)</t>
  </si>
  <si>
    <t>Variable Actual (Actual Payout in last 12 months)</t>
  </si>
  <si>
    <t>Sales Incentive Target (For next 12 months)</t>
  </si>
  <si>
    <t>Sales Incentive Actual (Actual Payout in last 12 months)</t>
  </si>
  <si>
    <t>Car Value</t>
  </si>
  <si>
    <t>Type of Car</t>
  </si>
  <si>
    <t># of years for Replacement</t>
  </si>
  <si>
    <t>Car lease Amount</t>
  </si>
  <si>
    <t>Fuel &amp; Maintenance Reimbursement</t>
  </si>
  <si>
    <t>Driver's Salary</t>
  </si>
  <si>
    <t>Heath Insurance Premium</t>
  </si>
  <si>
    <t>Life &amp; Accident insurance Premium</t>
  </si>
  <si>
    <t>Mercer Spec</t>
  </si>
  <si>
    <t>LTI Plan Award #1
Organization LTI Plan Identifier
(identifiers provided on the LTI Plans tab are available here)</t>
  </si>
  <si>
    <t>Number of granted Options/ Shares/ Performance Units 
or value of granted Cash Award (in case of Cash Award please express it in currency stated in LTI Plans tab)</t>
  </si>
  <si>
    <t>Total LTI value</t>
  </si>
  <si>
    <t>LTI Plan Award #2
Organization LTI Plan Identifier
(identifiers provided on the LTI Plans tab are available here)</t>
  </si>
  <si>
    <t>LTI Plan Award #3
Organization LTI Plan Identifier
(identifiers provided on the LTI Plans tab are available here)</t>
  </si>
  <si>
    <t>Head of Business Centre India</t>
  </si>
  <si>
    <t>G1</t>
  </si>
  <si>
    <t xml:space="preserve">Domestic  </t>
  </si>
  <si>
    <t>Circle K Salary(3+R)</t>
  </si>
  <si>
    <t>Sum of Circle K Salary(3+R)</t>
  </si>
  <si>
    <t>Vpay</t>
  </si>
  <si>
    <t>Count of Mercer Level</t>
  </si>
  <si>
    <t>Spec</t>
  </si>
  <si>
    <t>Circle K P50</t>
  </si>
  <si>
    <t>Market Median</t>
  </si>
  <si>
    <t>Between 25 and 50</t>
  </si>
  <si>
    <t>Between 50 and 75</t>
  </si>
  <si>
    <t>between 75 and 90</t>
  </si>
  <si>
    <t>Bt 10 and 25</t>
  </si>
  <si>
    <t>greater than 90</t>
  </si>
  <si>
    <t>Less than 10</t>
  </si>
  <si>
    <t>Q1</t>
  </si>
  <si>
    <t>Q2</t>
  </si>
  <si>
    <t>Q3</t>
  </si>
  <si>
    <t>Q4</t>
  </si>
  <si>
    <t>Q1 %</t>
  </si>
  <si>
    <t>Q2%</t>
  </si>
  <si>
    <t>Q3%</t>
  </si>
  <si>
    <t>Q4%</t>
  </si>
  <si>
    <t>CK Level as per Mercer</t>
  </si>
  <si>
    <t>Final Mercer Levels</t>
  </si>
  <si>
    <t xml:space="preserve">QUARTILE </t>
  </si>
  <si>
    <t>Count of QUARTILE</t>
  </si>
  <si>
    <t>UPDATED</t>
  </si>
  <si>
    <t>CIRCLE K MEDIAN</t>
  </si>
  <si>
    <t>MARKET MEDIAN_NEW</t>
  </si>
  <si>
    <t>QUARTILE</t>
  </si>
  <si>
    <t>(Multiple Items)</t>
  </si>
  <si>
    <t>MARKET P25_NEW</t>
  </si>
  <si>
    <t>MARKET P75_NEW</t>
  </si>
  <si>
    <t>Being paid as per B3</t>
  </si>
  <si>
    <t>HC</t>
  </si>
  <si>
    <t>MIN</t>
  </si>
  <si>
    <t>P50</t>
  </si>
  <si>
    <t>MAX</t>
  </si>
  <si>
    <t>MAX/MIN</t>
  </si>
  <si>
    <t>P90/P10</t>
  </si>
  <si>
    <t>LOL</t>
  </si>
  <si>
    <t>CIRCLE K MEDIAN_3T_R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</si>
</sst>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 * #,##0.00_ ;_ * \-#,##0.00_ ;_ * &quot;-&quot;??_ ;_ @_ "/>
    <numFmt numFmtId="166" formatCode="_ * #,##0_ ;_ * \-#,##0_ ;_ * &quot;-&quot;??_ ;_ @_ 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theme="0"/>
      <name val="Calibri"/>
      <family val="2"/>
    </font>
    <font>
      <sz val="9"/>
      <name val="Calibri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4"/>
      <name val="Arial"/>
      <family val="2"/>
    </font>
    <font>
      <b/>
      <sz val="9"/>
      <name val="Arial"/>
      <family val="2"/>
    </font>
    <font>
      <b/>
      <sz val="10"/>
      <color theme="0"/>
      <name val="Arial"/>
      <family val="2"/>
    </font>
    <font>
      <sz val="9"/>
      <color theme="1"/>
      <name val="Times New Roman"/>
      <family val="1"/>
    </font>
    <font>
      <sz val="10"/>
      <name val="Calibri"/>
      <family val="2"/>
    </font>
    <font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7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2">
    <xf numFmtId="0" fontId="0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7">
    <xf numFmtId="0" fontId="0" fillId="0" borderId="0" xfId="0"/>
    <xf numFmtId="0" fontId="3" fillId="2" borderId="4" xfId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4" fillId="3" borderId="5" xfId="8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3" fontId="4" fillId="3" borderId="5" xfId="6" applyNumberFormat="1" applyFont="1" applyFill="1" applyBorder="1" applyAlignment="1">
      <alignment horizontal="center" vertical="center"/>
    </xf>
    <xf numFmtId="3" fontId="6" fillId="6" borderId="5" xfId="0" applyNumberFormat="1" applyFont="1" applyFill="1" applyBorder="1" applyAlignment="1">
      <alignment horizontal="center" vertical="center"/>
    </xf>
    <xf numFmtId="3" fontId="5" fillId="3" borderId="5" xfId="0" applyNumberFormat="1" applyFont="1" applyFill="1" applyBorder="1" applyAlignment="1">
      <alignment horizontal="center" vertical="center"/>
    </xf>
    <xf numFmtId="3" fontId="5" fillId="5" borderId="5" xfId="0" applyNumberFormat="1" applyFont="1" applyFill="1" applyBorder="1" applyAlignment="1">
      <alignment horizontal="center" vertical="center"/>
    </xf>
    <xf numFmtId="3" fontId="4" fillId="3" borderId="5" xfId="6" quotePrefix="1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7" fillId="7" borderId="7" xfId="0" applyFont="1" applyFill="1" applyBorder="1"/>
    <xf numFmtId="9" fontId="0" fillId="0" borderId="0" xfId="9" applyFont="1"/>
    <xf numFmtId="1" fontId="0" fillId="0" borderId="0" xfId="0" applyNumberFormat="1"/>
    <xf numFmtId="164" fontId="0" fillId="0" borderId="0" xfId="0" applyNumberFormat="1"/>
    <xf numFmtId="9" fontId="0" fillId="0" borderId="0" xfId="9" quotePrefix="1" applyFont="1" applyAlignment="1">
      <alignment horizontal="right"/>
    </xf>
    <xf numFmtId="0" fontId="2" fillId="4" borderId="0" xfId="6" applyFill="1"/>
    <xf numFmtId="0" fontId="8" fillId="6" borderId="0" xfId="6" applyFont="1" applyFill="1" applyAlignment="1">
      <alignment horizontal="center" vertical="center" wrapText="1"/>
    </xf>
    <xf numFmtId="0" fontId="2" fillId="0" borderId="0" xfId="6"/>
    <xf numFmtId="0" fontId="2" fillId="8" borderId="0" xfId="6" applyFill="1" applyAlignment="1">
      <alignment wrapText="1"/>
    </xf>
    <xf numFmtId="0" fontId="10" fillId="5" borderId="9" xfId="6" applyFont="1" applyFill="1" applyBorder="1" applyAlignment="1">
      <alignment vertical="center" wrapText="1"/>
    </xf>
    <xf numFmtId="0" fontId="10" fillId="5" borderId="10" xfId="6" applyFont="1" applyFill="1" applyBorder="1" applyAlignment="1">
      <alignment vertical="center" wrapText="1"/>
    </xf>
    <xf numFmtId="0" fontId="10" fillId="5" borderId="11" xfId="6" applyFont="1" applyFill="1" applyBorder="1" applyAlignment="1">
      <alignment vertical="center" wrapText="1"/>
    </xf>
    <xf numFmtId="0" fontId="8" fillId="9" borderId="12" xfId="6" applyFont="1" applyFill="1" applyBorder="1" applyAlignment="1">
      <alignment vertical="center" wrapText="1"/>
    </xf>
    <xf numFmtId="0" fontId="8" fillId="9" borderId="13" xfId="6" applyFont="1" applyFill="1" applyBorder="1" applyAlignment="1">
      <alignment vertical="center" wrapText="1"/>
    </xf>
    <xf numFmtId="0" fontId="11" fillId="10" borderId="14" xfId="6" applyFont="1" applyFill="1" applyBorder="1" applyAlignment="1">
      <alignment vertical="center" wrapText="1"/>
    </xf>
    <xf numFmtId="0" fontId="11" fillId="10" borderId="9" xfId="6" applyFont="1" applyFill="1" applyBorder="1" applyAlignment="1">
      <alignment vertical="center"/>
    </xf>
    <xf numFmtId="0" fontId="11" fillId="10" borderId="10" xfId="6" applyFont="1" applyFill="1" applyBorder="1" applyAlignment="1">
      <alignment vertical="center"/>
    </xf>
    <xf numFmtId="0" fontId="11" fillId="10" borderId="15" xfId="6" applyFont="1" applyFill="1" applyBorder="1" applyAlignment="1">
      <alignment vertical="center"/>
    </xf>
    <xf numFmtId="0" fontId="11" fillId="10" borderId="16" xfId="6" applyFont="1" applyFill="1" applyBorder="1" applyAlignment="1">
      <alignment vertical="center"/>
    </xf>
    <xf numFmtId="0" fontId="11" fillId="10" borderId="13" xfId="6" applyFont="1" applyFill="1" applyBorder="1" applyAlignment="1">
      <alignment horizontal="center" vertical="center"/>
    </xf>
    <xf numFmtId="0" fontId="11" fillId="10" borderId="17" xfId="6" applyFont="1" applyFill="1" applyBorder="1" applyAlignment="1">
      <alignment horizontal="center" vertical="center"/>
    </xf>
    <xf numFmtId="0" fontId="11" fillId="10" borderId="18" xfId="6" applyFont="1" applyFill="1" applyBorder="1" applyAlignment="1">
      <alignment vertical="center" wrapText="1"/>
    </xf>
    <xf numFmtId="0" fontId="11" fillId="10" borderId="17" xfId="6" applyFont="1" applyFill="1" applyBorder="1" applyAlignment="1">
      <alignment vertical="center" wrapText="1"/>
    </xf>
    <xf numFmtId="0" fontId="11" fillId="10" borderId="19" xfId="6" applyFont="1" applyFill="1" applyBorder="1" applyAlignment="1">
      <alignment vertical="center" wrapText="1"/>
    </xf>
    <xf numFmtId="0" fontId="10" fillId="5" borderId="20" xfId="6" applyFont="1" applyFill="1" applyBorder="1" applyAlignment="1">
      <alignment horizontal="center" vertical="center" wrapText="1"/>
    </xf>
    <xf numFmtId="0" fontId="11" fillId="10" borderId="21" xfId="6" applyFont="1" applyFill="1" applyBorder="1" applyAlignment="1">
      <alignment vertical="center" wrapText="1"/>
    </xf>
    <xf numFmtId="0" fontId="11" fillId="10" borderId="2" xfId="6" applyFont="1" applyFill="1" applyBorder="1" applyAlignment="1">
      <alignment vertical="center" wrapText="1"/>
    </xf>
    <xf numFmtId="0" fontId="10" fillId="5" borderId="22" xfId="6" applyFont="1" applyFill="1" applyBorder="1" applyAlignment="1">
      <alignment vertical="center" wrapText="1"/>
    </xf>
    <xf numFmtId="0" fontId="8" fillId="9" borderId="22" xfId="6" applyFont="1" applyFill="1" applyBorder="1" applyAlignment="1">
      <alignment horizontal="center" vertical="center" wrapText="1"/>
    </xf>
    <xf numFmtId="0" fontId="8" fillId="9" borderId="23" xfId="6" applyFont="1" applyFill="1" applyBorder="1" applyAlignment="1">
      <alignment horizontal="center" vertical="center" wrapText="1"/>
    </xf>
    <xf numFmtId="0" fontId="10" fillId="5" borderId="22" xfId="6" applyFont="1" applyFill="1" applyBorder="1" applyAlignment="1">
      <alignment horizontal="center" vertical="center" wrapText="1"/>
    </xf>
    <xf numFmtId="0" fontId="10" fillId="5" borderId="3" xfId="6" applyFont="1" applyFill="1" applyBorder="1" applyAlignment="1">
      <alignment horizontal="center" vertical="center" wrapText="1"/>
    </xf>
    <xf numFmtId="0" fontId="10" fillId="5" borderId="24" xfId="6" applyFont="1" applyFill="1" applyBorder="1" applyAlignment="1">
      <alignment horizontal="center" vertical="center" wrapText="1"/>
    </xf>
    <xf numFmtId="0" fontId="10" fillId="11" borderId="25" xfId="6" applyFont="1" applyFill="1" applyBorder="1" applyAlignment="1">
      <alignment horizontal="center" vertical="center" wrapText="1"/>
    </xf>
    <xf numFmtId="0" fontId="10" fillId="5" borderId="23" xfId="6" applyFont="1" applyFill="1" applyBorder="1" applyAlignment="1">
      <alignment horizontal="center" vertical="center" wrapText="1"/>
    </xf>
    <xf numFmtId="0" fontId="10" fillId="11" borderId="0" xfId="6" applyFont="1" applyFill="1" applyAlignment="1">
      <alignment horizontal="center" vertical="center" wrapText="1"/>
    </xf>
    <xf numFmtId="0" fontId="10" fillId="5" borderId="0" xfId="6" applyFont="1" applyFill="1" applyAlignment="1">
      <alignment horizontal="center" vertical="center" wrapText="1"/>
    </xf>
    <xf numFmtId="0" fontId="10" fillId="5" borderId="26" xfId="6" applyFont="1" applyFill="1" applyBorder="1" applyAlignment="1">
      <alignment horizontal="center" vertical="center" wrapText="1"/>
    </xf>
    <xf numFmtId="0" fontId="10" fillId="5" borderId="11" xfId="6" applyFont="1" applyFill="1" applyBorder="1" applyAlignment="1">
      <alignment horizontal="center" vertical="center" wrapText="1"/>
    </xf>
    <xf numFmtId="0" fontId="10" fillId="5" borderId="27" xfId="6" applyFont="1" applyFill="1" applyBorder="1" applyAlignment="1">
      <alignment horizontal="center" vertical="center" wrapText="1"/>
    </xf>
    <xf numFmtId="0" fontId="10" fillId="12" borderId="3" xfId="6" applyFont="1" applyFill="1" applyBorder="1" applyAlignment="1">
      <alignment horizontal="center" vertical="center" wrapText="1"/>
    </xf>
    <xf numFmtId="0" fontId="2" fillId="0" borderId="1" xfId="6" applyBorder="1" applyAlignment="1">
      <alignment horizontal="center"/>
    </xf>
    <xf numFmtId="0" fontId="12" fillId="0" borderId="1" xfId="0" applyFont="1" applyBorder="1"/>
    <xf numFmtId="0" fontId="2" fillId="0" borderId="1" xfId="6" applyBorder="1"/>
    <xf numFmtId="49" fontId="13" fillId="0" borderId="1" xfId="0" applyNumberFormat="1" applyFont="1" applyBorder="1"/>
    <xf numFmtId="1" fontId="12" fillId="0" borderId="1" xfId="0" applyNumberFormat="1" applyFont="1" applyBorder="1"/>
    <xf numFmtId="3" fontId="2" fillId="0" borderId="1" xfId="6" applyNumberFormat="1" applyBorder="1"/>
    <xf numFmtId="166" fontId="1" fillId="0" borderId="1" xfId="10" applyNumberFormat="1" applyFont="1" applyFill="1" applyBorder="1"/>
    <xf numFmtId="3" fontId="13" fillId="0" borderId="1" xfId="0" applyNumberFormat="1" applyFont="1" applyBorder="1"/>
    <xf numFmtId="3" fontId="1" fillId="0" borderId="1" xfId="10" applyNumberFormat="1" applyFont="1" applyFill="1" applyBorder="1"/>
    <xf numFmtId="9" fontId="0" fillId="0" borderId="0" xfId="0" applyNumberFormat="1"/>
    <xf numFmtId="0" fontId="0" fillId="8" borderId="0" xfId="0" applyFill="1"/>
    <xf numFmtId="0" fontId="0" fillId="8" borderId="0" xfId="0" quotePrefix="1" applyFill="1"/>
    <xf numFmtId="0" fontId="3" fillId="2" borderId="0" xfId="0" applyFont="1" applyFill="1" applyAlignment="1">
      <alignment horizontal="center" vertical="center" wrapText="1"/>
    </xf>
    <xf numFmtId="3" fontId="6" fillId="6" borderId="0" xfId="0" applyNumberFormat="1" applyFont="1" applyFill="1" applyAlignment="1">
      <alignment horizontal="center" vertical="center"/>
    </xf>
    <xf numFmtId="0" fontId="0" fillId="11" borderId="0" xfId="0" applyFill="1"/>
    <xf numFmtId="10" fontId="0" fillId="0" borderId="0" xfId="0" applyNumberFormat="1"/>
    <xf numFmtId="0" fontId="3" fillId="13" borderId="4" xfId="1" applyFont="1" applyFill="1" applyBorder="1" applyAlignment="1">
      <alignment horizontal="center" vertical="center" wrapText="1"/>
    </xf>
    <xf numFmtId="0" fontId="7" fillId="13" borderId="0" xfId="0" applyFont="1" applyFill="1"/>
    <xf numFmtId="10" fontId="0" fillId="0" borderId="0" xfId="9" applyNumberFormat="1" applyFont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horizontal="left"/>
    </xf>
    <xf numFmtId="164" fontId="0" fillId="0" borderId="1" xfId="11" applyNumberFormat="1" applyFont="1" applyBorder="1"/>
    <xf numFmtId="9" fontId="0" fillId="6" borderId="1" xfId="9" applyFont="1" applyFill="1" applyBorder="1"/>
    <xf numFmtId="9" fontId="14" fillId="6" borderId="1" xfId="9" applyFont="1" applyFill="1" applyBorder="1"/>
    <xf numFmtId="0" fontId="7" fillId="6" borderId="0" xfId="0" applyFont="1" applyFill="1"/>
    <xf numFmtId="0" fontId="0" fillId="6" borderId="0" xfId="0" applyFill="1"/>
    <xf numFmtId="0" fontId="8" fillId="6" borderId="0" xfId="6" applyFont="1" applyFill="1" applyAlignment="1">
      <alignment horizontal="center" vertical="center" wrapText="1"/>
    </xf>
    <xf numFmtId="0" fontId="8" fillId="6" borderId="8" xfId="6" applyFont="1" applyFill="1" applyBorder="1" applyAlignment="1">
      <alignment horizontal="center" vertical="center" wrapText="1"/>
    </xf>
    <xf numFmtId="0" fontId="8" fillId="8" borderId="0" xfId="6" applyFont="1" applyFill="1" applyAlignment="1">
      <alignment horizontal="center" wrapText="1"/>
    </xf>
    <xf numFmtId="0" fontId="2" fillId="8" borderId="0" xfId="6" applyFill="1" applyAlignment="1">
      <alignment wrapText="1"/>
    </xf>
    <xf numFmtId="0" fontId="2" fillId="8" borderId="8" xfId="6" applyFill="1" applyBorder="1" applyAlignment="1">
      <alignment wrapText="1"/>
    </xf>
    <xf numFmtId="0" fontId="9" fillId="5" borderId="8" xfId="6" applyFont="1" applyFill="1" applyBorder="1" applyAlignment="1">
      <alignment horizontal="center" wrapText="1"/>
    </xf>
  </cellXfs>
  <cellStyles count="12">
    <cellStyle name="Comma" xfId="11" builtinId="3"/>
    <cellStyle name="Comma 2" xfId="10" xr:uid="{4EDD861E-4CFA-4E74-A481-3938111623E7}"/>
    <cellStyle name="Normal" xfId="0" builtinId="0"/>
    <cellStyle name="Normal 12" xfId="4" xr:uid="{00000000-0005-0000-0000-000002000000}"/>
    <cellStyle name="Normal 2" xfId="6" xr:uid="{00000000-0005-0000-0000-000003000000}"/>
    <cellStyle name="Normal 2 2" xfId="1" xr:uid="{00000000-0005-0000-0000-000004000000}"/>
    <cellStyle name="Normal 28" xfId="5" xr:uid="{00000000-0005-0000-0000-000005000000}"/>
    <cellStyle name="Normal 3 2" xfId="8" xr:uid="{36F40D17-42C5-44A2-A53E-F7424BD710BC}"/>
    <cellStyle name="Normal 43" xfId="7" xr:uid="{B9622203-CD5F-4410-9877-11361486B6DF}"/>
    <cellStyle name="Normal 5 2" xfId="2" xr:uid="{00000000-0005-0000-0000-000006000000}"/>
    <cellStyle name="Normal 6 3" xfId="3" xr:uid="{00000000-0005-0000-0000-000007000000}"/>
    <cellStyle name="Percent" xfId="9" builtinId="5"/>
  </cellStyles>
  <dxfs count="14">
    <dxf>
      <numFmt numFmtId="164" formatCode="_(* #,##0_);_(* \(#,##0\);_(* &quot;-&quot;??_);_(@_)"/>
    </dxf>
    <dxf>
      <numFmt numFmtId="1" formatCode="0"/>
    </dxf>
    <dxf>
      <numFmt numFmtId="14" formatCode="0.00%"/>
    </dxf>
    <dxf>
      <numFmt numFmtId="13" formatCode="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4" formatCode="0.00%"/>
    </dxf>
    <dxf>
      <numFmt numFmtId="13" formatCode="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34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pivotCacheDefinition" Target="pivotCache/pivotCacheDefinition13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10" Type="http://schemas.openxmlformats.org/officeDocument/2006/relationships/externalLink" Target="externalLinks/externalLink1.xml"/><Relationship Id="rId19" Type="http://schemas.openxmlformats.org/officeDocument/2006/relationships/pivotCacheDefinition" Target="pivotCache/pivotCacheDefinition8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connections" Target="connections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in-papriwal/AppData/Local/Microsoft/Windows/INetCache/Content.Outlook/RSL24378/Mercer_2020_IN_SSO_Questionnaire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Abdul%20Rahman\Projects\Circle%20K\Project\Circle%20K_Job_Mapping.xlsx" TargetMode="External"/><Relationship Id="rId1" Type="http://schemas.openxmlformats.org/officeDocument/2006/relationships/externalLinkPath" Target="/Abdul%20Rahman/Projects/Circle%20K/Project/Circle%20K_Job_Mapp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"/>
      <sheetName val="AUDIT_SUMMARY"/>
      <sheetName val="Introduction"/>
      <sheetName val="Guide"/>
      <sheetName val="1-Company Data"/>
      <sheetName val="ORGDATA"/>
      <sheetName val="SALSTAFF1"/>
      <sheetName val="SALSTAFF2"/>
      <sheetName val="2-Incumbents"/>
      <sheetName val="3-LTI Plans"/>
      <sheetName val="4-Short Term Incentives"/>
      <sheetName val="STIDATA"/>
      <sheetName val="5-Flex Benefits"/>
      <sheetName val="FLEXDATA"/>
      <sheetName val="6-Retirement"/>
      <sheetName val="PLANDATA"/>
      <sheetName val="DCDATA"/>
      <sheetName val="7-Medical"/>
      <sheetName val="HEALTHDATA"/>
      <sheetName val="8-Life Insurance"/>
      <sheetName val="LIFEDATA"/>
      <sheetName val="9-Company Cars"/>
      <sheetName val="CARPOLICY"/>
      <sheetName val="10-Loans"/>
      <sheetName val="LOANDATA"/>
      <sheetName val="11-Talent Management Practices"/>
      <sheetName val="OTHER_IN"/>
      <sheetName val="Working Tab"/>
      <sheetName val="Terms &amp; Conditions"/>
      <sheetName val="SET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6">
          <cell r="BR6">
            <v>1</v>
          </cell>
        </row>
        <row r="7">
          <cell r="BR7">
            <v>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ter Data"/>
      <sheetName val="Job Mapping"/>
      <sheetName val="Mercer_Level Mapping"/>
      <sheetName val="Circle K Level"/>
      <sheetName val="Mercer Level Descriptors"/>
      <sheetName val="Mercer Career Framework"/>
      <sheetName val="Comparator Organizations"/>
      <sheetName val="Level Mapping"/>
      <sheetName val="Ops"/>
      <sheetName val="Tech"/>
      <sheetName val="Tech2"/>
      <sheetName val="Summary"/>
      <sheetName val="Queries"/>
      <sheetName val="Peer"/>
    </sheetNames>
    <sheetDataSet>
      <sheetData sheetId="0" refreshError="1"/>
      <sheetData sheetId="1">
        <row r="2">
          <cell r="B2" t="str">
            <v>Designation</v>
          </cell>
          <cell r="C2" t="str">
            <v>lnternal Business Unit /  Function / Department - 
HORIZONTAL</v>
          </cell>
          <cell r="D2" t="str">
            <v>MERCER_REMARKS</v>
          </cell>
          <cell r="E2" t="str">
            <v>Updated</v>
          </cell>
          <cell r="F2" t="str">
            <v>Category</v>
          </cell>
          <cell r="G2" t="str">
            <v>FAMILY</v>
          </cell>
          <cell r="H2" t="str">
            <v>SUB FAMILY</v>
          </cell>
          <cell r="I2" t="str">
            <v>SPECIALIZATION</v>
          </cell>
        </row>
        <row r="3">
          <cell r="B3" t="str">
            <v>Analytics Delivery Lead</v>
          </cell>
          <cell r="C3" t="str">
            <v>Data &amp; Analytics</v>
          </cell>
          <cell r="D3" t="str">
            <v>--</v>
          </cell>
          <cell r="F3" t="str">
            <v>Ops/Tech</v>
          </cell>
          <cell r="G3" t="str">
            <v>Data Analytics/Warehousing, &amp; Business Intelligence</v>
          </cell>
          <cell r="H3" t="str">
            <v>Data Analytics &amp; Business Intelligence (BI)</v>
          </cell>
          <cell r="I3" t="str">
            <v>Business Intelligence (BI) Data Analysis</v>
          </cell>
        </row>
        <row r="4">
          <cell r="B4" t="str">
            <v>Senior Data Scientist</v>
          </cell>
          <cell r="C4" t="str">
            <v>Data &amp; Analytics</v>
          </cell>
          <cell r="D4" t="str">
            <v>--</v>
          </cell>
          <cell r="F4" t="str">
            <v>Ops/Tech</v>
          </cell>
          <cell r="G4" t="str">
            <v>Data Analytics/Warehousing, &amp; Business Intelligence</v>
          </cell>
          <cell r="H4" t="str">
            <v>Data Analytics &amp; Business Intelligence (BI)</v>
          </cell>
          <cell r="I4" t="str">
            <v>Data Science</v>
          </cell>
        </row>
        <row r="5">
          <cell r="B5" t="str">
            <v>Senior Manager Development &amp; System Support</v>
          </cell>
          <cell r="C5" t="str">
            <v>Transportation Franchise</v>
          </cell>
          <cell r="D5" t="str">
            <v>Role clarity needed</v>
          </cell>
          <cell r="E5" t="str">
            <v>Overloking entire project, Global Field field teams- JD to be shared</v>
          </cell>
          <cell r="F5" t="str">
            <v>Operations</v>
          </cell>
          <cell r="G5" t="str">
            <v>Project/Program Management</v>
          </cell>
          <cell r="H5" t="str">
            <v>Technical Project/Program Management</v>
          </cell>
          <cell r="I5" t="str">
            <v>Technical Project Management</v>
          </cell>
        </row>
        <row r="6">
          <cell r="B6" t="str">
            <v>Functional Business Analyst</v>
          </cell>
          <cell r="C6" t="str">
            <v>Data &amp; Analytics</v>
          </cell>
          <cell r="D6" t="str">
            <v>--</v>
          </cell>
          <cell r="F6" t="str">
            <v>Ops/Tech</v>
          </cell>
          <cell r="G6" t="str">
            <v>Data Analytics/Warehousing, &amp; Business Intelligence</v>
          </cell>
          <cell r="H6" t="str">
            <v>Data Analytics &amp; Business Intelligence (BI)</v>
          </cell>
          <cell r="I6" t="str">
            <v>Business Intelligence (BI) Data Analysis</v>
          </cell>
        </row>
        <row r="7">
          <cell r="B7" t="str">
            <v>Data Engineer</v>
          </cell>
          <cell r="C7" t="str">
            <v>Global Tech</v>
          </cell>
          <cell r="D7" t="str">
            <v>--</v>
          </cell>
          <cell r="F7" t="str">
            <v>Ops/Tech</v>
          </cell>
          <cell r="G7" t="str">
            <v>Data Analytics/Warehousing, &amp; Business Intelligence</v>
          </cell>
          <cell r="H7" t="str">
            <v>Internal Data Engineering &amp; Warehousing</v>
          </cell>
          <cell r="I7" t="str">
            <v>Internal Database Engineering</v>
          </cell>
        </row>
        <row r="8">
          <cell r="B8" t="str">
            <v>Data Scientist</v>
          </cell>
          <cell r="C8" t="str">
            <v>Data &amp; Analytics</v>
          </cell>
          <cell r="D8" t="str">
            <v>--</v>
          </cell>
          <cell r="F8" t="str">
            <v>Ops/Tech</v>
          </cell>
          <cell r="G8" t="str">
            <v>Data Analytics/Warehousing, &amp; Business Intelligence</v>
          </cell>
          <cell r="H8" t="str">
            <v>Data Analytics &amp; Business Intelligence (BI)</v>
          </cell>
          <cell r="I8" t="str">
            <v>Data Science</v>
          </cell>
        </row>
        <row r="9">
          <cell r="B9" t="str">
            <v>Head of Business Centre India</v>
          </cell>
          <cell r="C9" t="str">
            <v>Data &amp; Analytics</v>
          </cell>
          <cell r="D9" t="str">
            <v>is this the Shared services centre Head ?</v>
          </cell>
          <cell r="E9" t="str">
            <v>SS Head- Also looking at D&amp;A, Analytics and other functions- Business Centre Head in GCC</v>
          </cell>
          <cell r="F9" t="str">
            <v>Ops/Tech</v>
          </cell>
          <cell r="G9" t="str">
            <v>--</v>
          </cell>
          <cell r="H9" t="str">
            <v>--</v>
          </cell>
          <cell r="I9" t="str">
            <v>--</v>
          </cell>
        </row>
        <row r="10">
          <cell r="B10" t="str">
            <v>Senior Data Analyst</v>
          </cell>
          <cell r="C10" t="str">
            <v>Data &amp; Analytics</v>
          </cell>
          <cell r="D10" t="str">
            <v>--</v>
          </cell>
          <cell r="F10" t="str">
            <v>Ops/Tech</v>
          </cell>
          <cell r="G10" t="str">
            <v>Data Analytics/Warehousing, &amp; Business Intelligence</v>
          </cell>
          <cell r="H10" t="str">
            <v>Data Analytics &amp; Business Intelligence (BI)</v>
          </cell>
          <cell r="I10" t="str">
            <v>Business Intelligence (BI) Data Analysis</v>
          </cell>
        </row>
        <row r="11">
          <cell r="B11" t="str">
            <v>Senior Data Visualization Analyst</v>
          </cell>
          <cell r="C11" t="str">
            <v>Data &amp; Analytics</v>
          </cell>
          <cell r="D11" t="str">
            <v>Role clarity needed</v>
          </cell>
          <cell r="E11" t="str">
            <v>Visualization, data presenttaion</v>
          </cell>
          <cell r="F11" t="str">
            <v>Ops/Tech</v>
          </cell>
          <cell r="G11" t="str">
            <v>Data Analytics/Warehousing, &amp; Business Intelligence</v>
          </cell>
          <cell r="H11" t="str">
            <v>Data Analytics &amp; Business Intelligence (BI)</v>
          </cell>
          <cell r="I11" t="str">
            <v>Business Intelligence (BI) Data Analysis</v>
          </cell>
        </row>
        <row r="12">
          <cell r="B12" t="str">
            <v>Data Science Manager</v>
          </cell>
          <cell r="C12" t="str">
            <v>Data &amp; Analytics</v>
          </cell>
          <cell r="D12" t="str">
            <v>--</v>
          </cell>
          <cell r="F12" t="str">
            <v>Ops/Tech</v>
          </cell>
          <cell r="G12" t="str">
            <v>Data Analytics/Warehousing, &amp; Business Intelligence</v>
          </cell>
          <cell r="H12" t="str">
            <v>Data Analytics &amp; Business Intelligence (BI)</v>
          </cell>
          <cell r="I12" t="str">
            <v>Data Science</v>
          </cell>
        </row>
        <row r="13">
          <cell r="B13" t="str">
            <v>Analytics Manager</v>
          </cell>
          <cell r="C13" t="str">
            <v>Data &amp; Analytics</v>
          </cell>
          <cell r="D13" t="str">
            <v>--</v>
          </cell>
          <cell r="F13" t="str">
            <v>Ops/Tech</v>
          </cell>
          <cell r="G13" t="str">
            <v>Data Analytics/Warehousing, &amp; Business Intelligence</v>
          </cell>
          <cell r="H13" t="str">
            <v>Data Analytics &amp; Business Intelligence (BI)</v>
          </cell>
          <cell r="I13" t="str">
            <v>Business Intelligence (BI) Data Analysis</v>
          </cell>
        </row>
        <row r="14">
          <cell r="B14" t="str">
            <v>Associate Data Scientist</v>
          </cell>
          <cell r="C14" t="str">
            <v>Data &amp; Analytics</v>
          </cell>
          <cell r="D14" t="str">
            <v>--</v>
          </cell>
          <cell r="F14" t="str">
            <v>Ops/Tech</v>
          </cell>
          <cell r="G14" t="str">
            <v>Data Analytics/Warehousing, &amp; Business Intelligence</v>
          </cell>
          <cell r="H14" t="str">
            <v>Data Analytics &amp; Business Intelligence (BI)</v>
          </cell>
          <cell r="I14" t="str">
            <v>Data Science</v>
          </cell>
        </row>
        <row r="15">
          <cell r="B15" t="str">
            <v>Data Visualization Analyst</v>
          </cell>
          <cell r="C15" t="str">
            <v>Data &amp; Analytics</v>
          </cell>
          <cell r="D15" t="str">
            <v>Role clarity needed</v>
          </cell>
          <cell r="F15" t="str">
            <v>Ops/Tech</v>
          </cell>
          <cell r="G15" t="str">
            <v>Data Analytics/Warehousing, &amp; Business Intelligence</v>
          </cell>
          <cell r="H15" t="str">
            <v>Data Analytics &amp; Business Intelligence (BI)</v>
          </cell>
          <cell r="I15" t="str">
            <v>Business Intelligence (BI) Data Analysis</v>
          </cell>
        </row>
        <row r="16">
          <cell r="B16" t="str">
            <v>MLOps Analyst</v>
          </cell>
          <cell r="C16" t="str">
            <v>Data &amp; Analytics</v>
          </cell>
          <cell r="D16" t="str">
            <v>Role clarity needed</v>
          </cell>
          <cell r="E16" t="str">
            <v>JD to be shared</v>
          </cell>
          <cell r="F16" t="str">
            <v>Ops/Tech</v>
          </cell>
          <cell r="G16" t="str">
            <v>Data Analytics/Warehousing, &amp; Business Intelligence</v>
          </cell>
          <cell r="H16" t="str">
            <v>Data Analytics &amp; Business Intelligence (BI)</v>
          </cell>
          <cell r="I16" t="str">
            <v>Data Science</v>
          </cell>
        </row>
        <row r="17">
          <cell r="B17" t="str">
            <v>Planner</v>
          </cell>
          <cell r="C17" t="str">
            <v>Global Fuel Operations</v>
          </cell>
          <cell r="D17" t="str">
            <v>--</v>
          </cell>
          <cell r="E17" t="str">
            <v>Fuel stations- teams to ensure fuels delivery, distribution, planning , fleet</v>
          </cell>
          <cell r="F17" t="str">
            <v>Operations</v>
          </cell>
          <cell r="G17" t="str">
            <v>Outsourcing &amp; Global Capability Centers</v>
          </cell>
          <cell r="H17" t="str">
            <v>Supply Chain &amp; Logistics (Outsourcing &amp; Global Capability Centers)</v>
          </cell>
          <cell r="I17" t="str">
            <v>Supply Chain Planning (Outsourcing &amp; Global Capability Centers)</v>
          </cell>
        </row>
        <row r="18">
          <cell r="B18" t="str">
            <v>Machine Learning Specialist</v>
          </cell>
          <cell r="C18" t="str">
            <v>Global Fuel Operations</v>
          </cell>
          <cell r="D18" t="str">
            <v>Role clarity needed</v>
          </cell>
          <cell r="E18" t="str">
            <v>JD to be shared</v>
          </cell>
          <cell r="F18" t="str">
            <v>Ops/Tech</v>
          </cell>
          <cell r="G18" t="str">
            <v>Data Analytics/Warehousing, &amp; Business Intelligence</v>
          </cell>
          <cell r="H18" t="str">
            <v>Data Analytics &amp; Business Intelligence (BI)</v>
          </cell>
          <cell r="I18" t="str">
            <v>Data Science</v>
          </cell>
        </row>
        <row r="19">
          <cell r="B19" t="str">
            <v>Planning Manager</v>
          </cell>
          <cell r="C19" t="str">
            <v>Global Fuel Operations</v>
          </cell>
          <cell r="D19" t="str">
            <v>--</v>
          </cell>
          <cell r="F19" t="str">
            <v>Operations</v>
          </cell>
          <cell r="G19" t="str">
            <v>Outsourcing &amp; Global Capability Centers</v>
          </cell>
          <cell r="H19" t="str">
            <v>Supply Chain &amp; Logistics (Outsourcing &amp; Global Capability Centers)</v>
          </cell>
          <cell r="I19" t="str">
            <v>Supply Chain Planning (Outsourcing &amp; Global Capability Centers)</v>
          </cell>
        </row>
        <row r="20">
          <cell r="B20" t="str">
            <v>Data Analyst</v>
          </cell>
          <cell r="C20" t="str">
            <v>Global Fuel Operations</v>
          </cell>
          <cell r="D20" t="str">
            <v>Are these BI/Data Analytics role or Operations/MIS positions ?</v>
          </cell>
          <cell r="E20" t="str">
            <v>JD to be shared</v>
          </cell>
          <cell r="F20" t="str">
            <v>Ops/Tech</v>
          </cell>
          <cell r="G20" t="str">
            <v>Data Analytics/Warehousing, &amp; Business Intelligence</v>
          </cell>
          <cell r="H20" t="str">
            <v>Data Analytics &amp; Business Intelligence (BI)</v>
          </cell>
          <cell r="I20" t="str">
            <v>Data Analytics</v>
          </cell>
        </row>
        <row r="21">
          <cell r="B21" t="str">
            <v>Senior Developer</v>
          </cell>
          <cell r="C21" t="str">
            <v>Global Fuel Operations</v>
          </cell>
          <cell r="D21" t="str">
            <v>Role clarity needed</v>
          </cell>
          <cell r="E21" t="str">
            <v>JD to be shared</v>
          </cell>
          <cell r="F21" t="str">
            <v>Tech</v>
          </cell>
          <cell r="G21" t="str">
            <v>IT, Telecom &amp; Internet</v>
          </cell>
          <cell r="H21" t="str">
            <v>Software Product Engineering</v>
          </cell>
          <cell r="I21" t="str">
            <v>Software Development Engineering (High Tech)</v>
          </cell>
        </row>
        <row r="22">
          <cell r="B22" t="str">
            <v>Shipment Handling Specialist</v>
          </cell>
          <cell r="C22" t="str">
            <v>Global Fuel Operations</v>
          </cell>
          <cell r="D22" t="str">
            <v>Role clarity needed</v>
          </cell>
          <cell r="E22" t="str">
            <v>JD to be shared</v>
          </cell>
          <cell r="F22" t="str">
            <v>Operations</v>
          </cell>
          <cell r="G22" t="str">
            <v>Outsourcing &amp; Global Capability Centers</v>
          </cell>
          <cell r="H22" t="str">
            <v>Supply Chain &amp; Logistics (Outsourcing &amp; Global Capability Centers)</v>
          </cell>
          <cell r="I22" t="str">
            <v>Supply Chain Planning (Outsourcing &amp; Global Capability Centers)</v>
          </cell>
        </row>
        <row r="23">
          <cell r="B23" t="str">
            <v>Billing Specialist</v>
          </cell>
          <cell r="C23" t="str">
            <v>Global Fuel Operations</v>
          </cell>
          <cell r="D23" t="str">
            <v>--</v>
          </cell>
          <cell r="E23" t="str">
            <v>Bills processing</v>
          </cell>
          <cell r="F23" t="str">
            <v>Operations</v>
          </cell>
          <cell r="G23" t="str">
            <v>Outsourcing &amp; Global Capability Centers</v>
          </cell>
          <cell r="H23" t="str">
            <v>Finance &amp; Accounting (Outsourcing &amp; Global Capability Centers)</v>
          </cell>
          <cell r="I23" t="str">
            <v>Accounts Payable/Receivable (Outsourcing &amp; Global Capability Centers)</v>
          </cell>
        </row>
        <row r="24">
          <cell r="B24" t="str">
            <v>MDM &amp; Data Analyst</v>
          </cell>
          <cell r="C24" t="str">
            <v>Global Fuel Operations</v>
          </cell>
          <cell r="D24" t="str">
            <v>--</v>
          </cell>
          <cell r="F24" t="str">
            <v>Operations</v>
          </cell>
          <cell r="G24" t="str">
            <v>Outsourcing &amp; Global Capability Centers</v>
          </cell>
          <cell r="H24" t="str">
            <v>Data Management, Processing &amp; Analytics (Outsourcing &amp; Global Capability Centers)</v>
          </cell>
          <cell r="I24" t="str">
            <v>Data Management (Outsourcing &amp; Global Capability Centers)</v>
          </cell>
        </row>
        <row r="25">
          <cell r="B25" t="str">
            <v>Scrum Master</v>
          </cell>
          <cell r="C25" t="str">
            <v>Data &amp; Analytics</v>
          </cell>
          <cell r="D25" t="str">
            <v>--</v>
          </cell>
          <cell r="F25" t="str">
            <v>Operations</v>
          </cell>
          <cell r="G25" t="str">
            <v>Project/Program Management</v>
          </cell>
          <cell r="H25" t="str">
            <v>Technical Project/Program Management</v>
          </cell>
          <cell r="I25" t="str">
            <v>Scrum Master</v>
          </cell>
        </row>
        <row r="26">
          <cell r="B26" t="str">
            <v>Associate Business Analyst</v>
          </cell>
          <cell r="C26" t="str">
            <v>Data &amp; Analytics</v>
          </cell>
          <cell r="D26" t="str">
            <v>--</v>
          </cell>
          <cell r="F26" t="str">
            <v>Ops/Tech</v>
          </cell>
          <cell r="G26" t="str">
            <v>Data Analytics/Warehousing, &amp; Business Intelligence</v>
          </cell>
          <cell r="H26" t="str">
            <v>Data Analytics &amp; Business Intelligence (BI)</v>
          </cell>
          <cell r="I26" t="str">
            <v>Business Intelligence (BI) Data Analysis</v>
          </cell>
        </row>
        <row r="27">
          <cell r="B27" t="str">
            <v>Specialist Admin</v>
          </cell>
          <cell r="C27" t="str">
            <v>Facilities</v>
          </cell>
          <cell r="D27" t="str">
            <v>--</v>
          </cell>
          <cell r="F27" t="str">
            <v>Enabling</v>
          </cell>
          <cell r="G27" t="str">
            <v>Administration, Facilities &amp; Secretarial</v>
          </cell>
          <cell r="H27" t="str">
            <v>Administration &amp; Secretarial</v>
          </cell>
          <cell r="I27" t="str">
            <v>General Office Administration &amp; Secretarial Management</v>
          </cell>
        </row>
        <row r="28">
          <cell r="B28" t="str">
            <v>Specialist IT Onsite Support</v>
          </cell>
          <cell r="C28" t="str">
            <v>Information Technology</v>
          </cell>
          <cell r="D28" t="str">
            <v>L0, L1 support</v>
          </cell>
          <cell r="E28" t="str">
            <v>IT- India business centre</v>
          </cell>
          <cell r="F28" t="str">
            <v>Tech</v>
          </cell>
          <cell r="G28" t="str">
            <v>IT, Telecom &amp; Internet</v>
          </cell>
          <cell r="H28" t="str">
            <v>IT User Support</v>
          </cell>
          <cell r="I28" t="str">
            <v>General IT User Support</v>
          </cell>
        </row>
        <row r="29">
          <cell r="B29" t="str">
            <v>Specialist Finance</v>
          </cell>
          <cell r="C29" t="str">
            <v>Global Finance</v>
          </cell>
          <cell r="D29" t="str">
            <v>Are these Gen Fin or strategic ?</v>
          </cell>
          <cell r="E29" t="str">
            <v>India centre- India taxation, GST, transfer pricing- JD to be shared</v>
          </cell>
          <cell r="F29" t="str">
            <v>Enabling</v>
          </cell>
          <cell r="G29" t="str">
            <v>Finance</v>
          </cell>
          <cell r="H29" t="str">
            <v>Finance Generalists</v>
          </cell>
          <cell r="I29" t="str">
            <v>Financial Planning &amp; Analysis</v>
          </cell>
        </row>
        <row r="30">
          <cell r="B30" t="str">
            <v>Manager HR</v>
          </cell>
          <cell r="C30" t="str">
            <v>Corporate Human Resource</v>
          </cell>
          <cell r="D30" t="str">
            <v>Internal or Global Ops Role</v>
          </cell>
          <cell r="E30" t="str">
            <v>India business- Sourcing, everything related to HR function- TA, EE, PMS, exit interviews</v>
          </cell>
          <cell r="F30" t="str">
            <v>Enabling</v>
          </cell>
          <cell r="G30" t="str">
            <v>Human Resources</v>
          </cell>
          <cell r="H30" t="str">
            <v>Human Resources Generalists</v>
          </cell>
          <cell r="I30" t="str">
            <v>General Human Resources</v>
          </cell>
        </row>
        <row r="31">
          <cell r="B31" t="str">
            <v>Specialist- HR Ops</v>
          </cell>
          <cell r="C31" t="str">
            <v>Corporate Human Resource</v>
          </cell>
          <cell r="D31" t="str">
            <v>Internal or Global Ops Role</v>
          </cell>
          <cell r="E31" t="str">
            <v>India business- Comp related areas- payroll, HR workday. , MIS</v>
          </cell>
          <cell r="F31" t="str">
            <v>Enabling</v>
          </cell>
          <cell r="G31" t="str">
            <v>Human Resources</v>
          </cell>
          <cell r="H31" t="str">
            <v>Human Resources Generalists</v>
          </cell>
          <cell r="I31" t="str">
            <v>General Human Resources</v>
          </cell>
        </row>
        <row r="32">
          <cell r="B32" t="str">
            <v>Logistics Data Analyst</v>
          </cell>
          <cell r="C32" t="str">
            <v>Global Fuel Operations</v>
          </cell>
          <cell r="D32" t="str">
            <v>Are these BI/Data Analytics role or Operations/MIS positions ?</v>
          </cell>
          <cell r="E32" t="str">
            <v>JD to be shared</v>
          </cell>
          <cell r="F32" t="str">
            <v>Ops/Tech</v>
          </cell>
          <cell r="G32" t="str">
            <v>Data Analytics/Warehousing, &amp; Business Intelligence</v>
          </cell>
          <cell r="H32" t="str">
            <v>Data Analytics &amp; Business Intelligence (BI)</v>
          </cell>
          <cell r="I32" t="str">
            <v>Data Analytics</v>
          </cell>
        </row>
        <row r="33">
          <cell r="B33" t="str">
            <v>Specialist System Support</v>
          </cell>
          <cell r="C33" t="str">
            <v>Global Fuel Operations</v>
          </cell>
          <cell r="D33" t="str">
            <v>Systems software- Support for Global Fuel operations</v>
          </cell>
          <cell r="E33" t="str">
            <v>IT Support- Global business- Remote technical support</v>
          </cell>
          <cell r="F33" t="str">
            <v>Tech</v>
          </cell>
          <cell r="G33" t="str">
            <v>IT, Telecom &amp; Internet</v>
          </cell>
          <cell r="H33" t="str">
            <v>IT User Support</v>
          </cell>
          <cell r="I33" t="str">
            <v>General IT User Support</v>
          </cell>
        </row>
        <row r="34">
          <cell r="B34" t="str">
            <v>Senior Finance Manager</v>
          </cell>
          <cell r="C34" t="str">
            <v>Global Finance</v>
          </cell>
          <cell r="D34" t="str">
            <v>Are these Gen Fin or strategic ?</v>
          </cell>
          <cell r="E34" t="str">
            <v>India centre- India taxation, GST, transfer pricing- JD to be shared</v>
          </cell>
          <cell r="F34" t="str">
            <v>Enabling</v>
          </cell>
          <cell r="G34" t="str">
            <v>Finance</v>
          </cell>
          <cell r="H34" t="str">
            <v>Finance Generalists</v>
          </cell>
          <cell r="I34" t="str">
            <v>Financial Planning &amp; Analysis</v>
          </cell>
        </row>
        <row r="35">
          <cell r="B35" t="str">
            <v>Specialist Distribution</v>
          </cell>
          <cell r="C35" t="str">
            <v>Global Fuel Operations</v>
          </cell>
          <cell r="D35" t="str">
            <v>Role clarity needed</v>
          </cell>
          <cell r="E35" t="str">
            <v>JD to be shared</v>
          </cell>
          <cell r="F35" t="str">
            <v>Operations</v>
          </cell>
          <cell r="G35" t="str">
            <v>Outsourcing &amp; Global Capability Centers</v>
          </cell>
          <cell r="H35" t="str">
            <v>Supply Chain &amp; Logistics (Outsourcing &amp; Global Capability Centers)</v>
          </cell>
          <cell r="I35" t="str">
            <v>Supply Chain Planning (Outsourcing &amp; Global Capability Centers)</v>
          </cell>
        </row>
        <row r="36">
          <cell r="B36" t="str">
            <v>Manager Data Engineering</v>
          </cell>
          <cell r="C36" t="str">
            <v>Global Tech</v>
          </cell>
          <cell r="D36" t="str">
            <v>--</v>
          </cell>
          <cell r="F36" t="str">
            <v>Ops/Tech</v>
          </cell>
          <cell r="G36" t="str">
            <v>Data Analytics/Warehousing, &amp; Business Intelligence</v>
          </cell>
          <cell r="H36" t="str">
            <v>Internal Data Engineering &amp; Warehousing</v>
          </cell>
          <cell r="I36" t="str">
            <v>Internal Database Engineering</v>
          </cell>
        </row>
        <row r="37">
          <cell r="B37" t="str">
            <v>Anaplan Demand Analyst</v>
          </cell>
          <cell r="C37" t="str">
            <v>Global Fuel Operations</v>
          </cell>
          <cell r="D37" t="str">
            <v>--</v>
          </cell>
          <cell r="F37" t="str">
            <v>Operations</v>
          </cell>
          <cell r="G37" t="str">
            <v>Outsourcing &amp; Global Capability Centers</v>
          </cell>
          <cell r="H37" t="str">
            <v>Supply Chain &amp; Logistics (Outsourcing &amp; Global Capability Centers)</v>
          </cell>
          <cell r="I37" t="str">
            <v>Supply Chain Planning (Outsourcing &amp; Global Capability Centers)</v>
          </cell>
        </row>
        <row r="38">
          <cell r="B38" t="str">
            <v>Business Analyst</v>
          </cell>
          <cell r="C38" t="str">
            <v>Data &amp; Analytics</v>
          </cell>
          <cell r="D38" t="str">
            <v>--</v>
          </cell>
          <cell r="F38" t="str">
            <v>Ops/Tech</v>
          </cell>
          <cell r="G38" t="str">
            <v>Data Analytics/Warehousing, &amp; Business Intelligence</v>
          </cell>
          <cell r="H38" t="str">
            <v>Data Analytics &amp; Business Intelligence (BI)</v>
          </cell>
          <cell r="I38" t="str">
            <v>Business Intelligence (BI) Data Analysis</v>
          </cell>
        </row>
        <row r="39">
          <cell r="B39" t="str">
            <v>Senior Business Analyst</v>
          </cell>
          <cell r="C39" t="str">
            <v>Data &amp; Analytics</v>
          </cell>
          <cell r="D39" t="str">
            <v>--</v>
          </cell>
          <cell r="F39" t="str">
            <v>Ops/Tech</v>
          </cell>
          <cell r="G39" t="str">
            <v>Data Analytics/Warehousing, &amp; Business Intelligence</v>
          </cell>
          <cell r="H39" t="str">
            <v>Data Analytics &amp; Business Intelligence (BI)</v>
          </cell>
          <cell r="I39" t="str">
            <v>Business Intelligence (BI) Data Analysis</v>
          </cell>
        </row>
        <row r="40">
          <cell r="B40" t="str">
            <v>Anaplan Demand Planning Manager</v>
          </cell>
          <cell r="C40" t="str">
            <v>Global Fuel Operations</v>
          </cell>
          <cell r="D40" t="str">
            <v>--</v>
          </cell>
          <cell r="F40" t="str">
            <v>Operations</v>
          </cell>
          <cell r="G40" t="str">
            <v>Outsourcing &amp; Global Capability Centers</v>
          </cell>
          <cell r="H40" t="str">
            <v>Supply Chain &amp; Logistics (Outsourcing &amp; Global Capability Centers)</v>
          </cell>
          <cell r="I40" t="str">
            <v>Supply Chain Planning (Outsourcing &amp; Global Capability Centers)</v>
          </cell>
        </row>
        <row r="41">
          <cell r="B41" t="str">
            <v>Logistics Stock Reconciliation &amp; Billing Manager</v>
          </cell>
          <cell r="C41" t="str">
            <v>Global Fuel Operations</v>
          </cell>
          <cell r="D41" t="str">
            <v>--</v>
          </cell>
          <cell r="F41" t="str">
            <v>Operations</v>
          </cell>
          <cell r="G41" t="str">
            <v>Outsourcing &amp; Global Capability Centers</v>
          </cell>
          <cell r="H41" t="str">
            <v>Finance &amp; Accounting (Outsourcing &amp; Global Capability Centers)</v>
          </cell>
          <cell r="I41" t="str">
            <v>Accounts Payable/Receivable (Outsourcing &amp; Global Capability Centers)</v>
          </cell>
        </row>
        <row r="42">
          <cell r="B42" t="str">
            <v>B2B Analyst</v>
          </cell>
          <cell r="C42" t="str">
            <v>Global Fuel Operations</v>
          </cell>
          <cell r="D42" t="str">
            <v>Are these BI/Data Analytics role or Operations/MIS positions ?</v>
          </cell>
          <cell r="E42" t="str">
            <v>JD to be shared</v>
          </cell>
          <cell r="F42" t="str">
            <v>Ops/Tech</v>
          </cell>
          <cell r="G42" t="str">
            <v>Data Analytics/Warehousing, &amp; Business Intelligence</v>
          </cell>
          <cell r="H42" t="str">
            <v>Data Analytics &amp; Business Intelligence (BI)</v>
          </cell>
          <cell r="I42" t="str">
            <v>Business Intelligence (BI) Data Analysis</v>
          </cell>
        </row>
        <row r="43">
          <cell r="B43" t="str">
            <v>Associate Pricing Strategy Analyst</v>
          </cell>
          <cell r="C43" t="str">
            <v>Global Fuel Operations</v>
          </cell>
          <cell r="D43" t="str">
            <v>Role clarity needed</v>
          </cell>
          <cell r="E43" t="str">
            <v>JD to be shared</v>
          </cell>
          <cell r="F43" t="str">
            <v>Ops/Tech</v>
          </cell>
          <cell r="G43" t="str">
            <v>Data Analytics/Warehousing, &amp; Business Intelligence</v>
          </cell>
          <cell r="H43" t="str">
            <v>Data Analytics &amp; Business Intelligence (BI)</v>
          </cell>
          <cell r="I43" t="str">
            <v>Business Intelligence (BI) Data Analysis</v>
          </cell>
        </row>
      </sheetData>
      <sheetData sheetId="2">
        <row r="3">
          <cell r="B3" t="str">
            <v>Role-Band</v>
          </cell>
          <cell r="C3" t="str">
            <v>COMP2</v>
          </cell>
          <cell r="D3" t="str">
            <v>Sub-Levels (If any)</v>
          </cell>
          <cell r="E3" t="str">
            <v>IC</v>
          </cell>
          <cell r="F3" t="str">
            <v>PM</v>
          </cell>
        </row>
        <row r="4">
          <cell r="B4" t="str">
            <v>G1</v>
          </cell>
          <cell r="C4" t="e">
            <v>#VALUE!</v>
          </cell>
          <cell r="F4" t="str">
            <v>E1</v>
          </cell>
        </row>
        <row r="5">
          <cell r="B5" t="str">
            <v>F2</v>
          </cell>
          <cell r="F5" t="str">
            <v>E1/M5+E1</v>
          </cell>
        </row>
        <row r="6">
          <cell r="B6" t="str">
            <v>F1</v>
          </cell>
          <cell r="F6" t="str">
            <v>M5</v>
          </cell>
        </row>
        <row r="7">
          <cell r="B7" t="str">
            <v>E2</v>
          </cell>
          <cell r="C7" t="e">
            <v>#VALUE!</v>
          </cell>
          <cell r="F7" t="str">
            <v>M4</v>
          </cell>
        </row>
        <row r="8">
          <cell r="B8" t="str">
            <v>E1</v>
          </cell>
          <cell r="C8" t="e">
            <v>#VALUE!</v>
          </cell>
          <cell r="F8" t="str">
            <v>M3+M4</v>
          </cell>
        </row>
        <row r="9">
          <cell r="B9" t="str">
            <v>D2</v>
          </cell>
          <cell r="C9" t="e">
            <v>#VALUE!</v>
          </cell>
          <cell r="F9" t="str">
            <v>M3</v>
          </cell>
        </row>
        <row r="10">
          <cell r="B10" t="str">
            <v>D1</v>
          </cell>
          <cell r="C10" t="e">
            <v>#VALUE!</v>
          </cell>
          <cell r="F10" t="str">
            <v>M2</v>
          </cell>
        </row>
        <row r="11">
          <cell r="B11" t="str">
            <v>C3</v>
          </cell>
          <cell r="C11" t="e">
            <v>#VALUE!</v>
          </cell>
          <cell r="F11" t="str">
            <v>M1</v>
          </cell>
        </row>
        <row r="12">
          <cell r="B12" t="str">
            <v>C2</v>
          </cell>
        </row>
        <row r="13">
          <cell r="B13" t="str">
            <v>C1</v>
          </cell>
          <cell r="C13" t="e">
            <v>#VALUE!</v>
          </cell>
        </row>
        <row r="14">
          <cell r="B14" t="str">
            <v>B3</v>
          </cell>
          <cell r="C14" t="e">
            <v>#VALUE!</v>
          </cell>
          <cell r="E14" t="str">
            <v>S3</v>
          </cell>
        </row>
        <row r="15">
          <cell r="B15" t="str">
            <v>B2</v>
          </cell>
          <cell r="C15" t="e">
            <v>#VALUE!</v>
          </cell>
          <cell r="E15" t="str">
            <v>S2</v>
          </cell>
        </row>
        <row r="16">
          <cell r="B16" t="str">
            <v>B1</v>
          </cell>
          <cell r="E16" t="str">
            <v>S1</v>
          </cell>
        </row>
        <row r="17">
          <cell r="B17" t="str">
            <v>A</v>
          </cell>
          <cell r="D17" t="str">
            <v>Store Operations</v>
          </cell>
          <cell r="E17" t="str">
            <v>NA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78900578701" backgroundQuery="1" createdVersion="8" refreshedVersion="8" minRefreshableVersion="3" recordCount="0" supportSubquery="1" supportAdvancedDrill="1" xr:uid="{9488275A-7D73-4864-9267-181003AD37A9}">
  <cacheSource type="external" connectionId="1"/>
  <cacheFields count="4">
    <cacheField name="[Range 2].[CK Level as per Mercer].[CK Level as per Mercer]" caption="CK Level as per Mercer" numFmtId="0" hierarchy="62" level="1">
      <sharedItems count="7">
        <s v="B2"/>
        <s v="C2"/>
        <s v="C3"/>
        <s v="D1"/>
        <s v="D2"/>
        <s v="E1"/>
        <s v="E2"/>
      </sharedItems>
      <extLst>
        <ext xmlns:x15="http://schemas.microsoft.com/office/spreadsheetml/2010/11/main" uri="{4F2E5C28-24EA-4eb8-9CBF-B6C8F9C3D259}">
          <x15:cachedUniqueNames>
            <x15:cachedUniqueName index="0" name="[Range 2].[CK Level as per Mercer].&amp;[B2]"/>
            <x15:cachedUniqueName index="1" name="[Range 2].[CK Level as per Mercer].&amp;[C2]"/>
            <x15:cachedUniqueName index="2" name="[Range 2].[CK Level as per Mercer].&amp;[C3]"/>
            <x15:cachedUniqueName index="3" name="[Range 2].[CK Level as per Mercer].&amp;[D1]"/>
            <x15:cachedUniqueName index="4" name="[Range 2].[CK Level as per Mercer].&amp;[D2]"/>
            <x15:cachedUniqueName index="5" name="[Range 2].[CK Level as per Mercer].&amp;[E1]"/>
            <x15:cachedUniqueName index="6" name="[Range 2].[CK Level as per Mercer].&amp;[E2]"/>
          </x15:cachedUniqueNames>
        </ext>
      </extLst>
    </cacheField>
    <cacheField name="[Measures].[CIRCLE K MEDIAN]" caption="CIRCLE K MEDIAN" numFmtId="0" hierarchy="99" level="32767"/>
    <cacheField name="[Range 2].[Final Mercer Levels].[Final Mercer Levels]" caption="Final Mercer Levels" numFmtId="0" hierarchy="63" level="1">
      <sharedItems count="8">
        <s v="M20"/>
        <s v="M30"/>
        <s v="M30+M40"/>
        <s v="M40"/>
        <s v="P10"/>
        <s v="P20"/>
        <s v="P30"/>
        <s v="S20"/>
      </sharedItems>
      <extLst>
        <ext xmlns:x15="http://schemas.microsoft.com/office/spreadsheetml/2010/11/main" uri="{4F2E5C28-24EA-4eb8-9CBF-B6C8F9C3D259}">
          <x15:cachedUniqueNames>
            <x15:cachedUniqueName index="0" name="[Range 2].[Final Mercer Levels].&amp;[M20]"/>
            <x15:cachedUniqueName index="1" name="[Range 2].[Final Mercer Levels].&amp;[M30]"/>
            <x15:cachedUniqueName index="2" name="[Range 2].[Final Mercer Levels].&amp;[M30+M40]"/>
            <x15:cachedUniqueName index="3" name="[Range 2].[Final Mercer Levels].&amp;[M40]"/>
            <x15:cachedUniqueName index="4" name="[Range 2].[Final Mercer Levels].&amp;[P10]"/>
            <x15:cachedUniqueName index="5" name="[Range 2].[Final Mercer Levels].&amp;[P20]"/>
            <x15:cachedUniqueName index="6" name="[Range 2].[Final Mercer Levels].&amp;[P30]"/>
            <x15:cachedUniqueName index="7" name="[Range 2].[Final Mercer Levels].&amp;[S20]"/>
          </x15:cachedUniqueNames>
        </ext>
      </extLst>
    </cacheField>
    <cacheField name="[Measures].[CIRCLE K MEDIAN_3T_R]" caption="CIRCLE K MEDIAN_3T_R" numFmtId="0" hierarchy="103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 oneField="1">
      <fieldsUsage count="1">
        <fieldUsage x="1"/>
      </fieldsUsage>
    </cacheHierarchy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 oneField="1">
      <fieldsUsage count="1">
        <fieldUsage x="3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51741435185" backgroundQuery="1" createdVersion="8" refreshedVersion="8" minRefreshableVersion="3" recordCount="0" supportSubquery="1" supportAdvancedDrill="1" xr:uid="{B2FC0D42-F689-4C8A-9BBB-D5D5056A3817}">
  <cacheSource type="external" connectionId="1"/>
  <cacheFields count="3">
    <cacheField name="[Range 1].[Mercer Level].[Mercer Level]" caption="Mercer Level" numFmtId="0" hierarchy="36" level="1">
      <sharedItems count="9">
        <s v="M10"/>
        <s v="M20"/>
        <s v="M30"/>
        <s v="M30+M40"/>
        <s v="M40"/>
        <s v="P10"/>
        <s v="P20"/>
        <s v="P30"/>
        <s v="S20"/>
      </sharedItems>
      <extLst>
        <ext xmlns:x15="http://schemas.microsoft.com/office/spreadsheetml/2010/11/main" uri="{4F2E5C28-24EA-4eb8-9CBF-B6C8F9C3D259}">
          <x15:cachedUniqueNames>
            <x15:cachedUniqueName index="0" name="[Range 1].[Mercer Level].&amp;[M10]"/>
            <x15:cachedUniqueName index="1" name="[Range 1].[Mercer Level].&amp;[M20]"/>
            <x15:cachedUniqueName index="2" name="[Range 1].[Mercer Level].&amp;[M30]"/>
            <x15:cachedUniqueName index="3" name="[Range 1].[Mercer Level].&amp;[M30+M40]"/>
            <x15:cachedUniqueName index="4" name="[Range 1].[Mercer Level].&amp;[M40]"/>
            <x15:cachedUniqueName index="5" name="[Range 1].[Mercer Level].&amp;[P10]"/>
            <x15:cachedUniqueName index="6" name="[Range 1].[Mercer Level].&amp;[P20]"/>
            <x15:cachedUniqueName index="7" name="[Range 1].[Mercer Level].&amp;[P30]"/>
            <x15:cachedUniqueName index="8" name="[Range 1].[Mercer Level].&amp;[S20]"/>
          </x15:cachedUniqueNames>
        </ext>
      </extLst>
    </cacheField>
    <cacheField name="[Measures].[Sum of Circle K Salary(2+R) 2]" caption="Sum of Circle K Salary(2+R) 2" numFmtId="0" hierarchy="84" level="32767"/>
    <cacheField name="[Measures].[Sum of Circle K Salary(3+R)]" caption="Sum of Circle K Salary(3+R)" numFmtId="0" hierarchy="85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0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77692476851" backgroundQuery="1" createdVersion="8" refreshedVersion="8" minRefreshableVersion="3" recordCount="0" supportSubquery="1" supportAdvancedDrill="1" xr:uid="{128550DD-72A8-4AE5-9340-E9D61E2DAB1F}">
  <cacheSource type="external" connectionId="1"/>
  <cacheFields count="6">
    <cacheField name="[Range 2].[CK Level as per Mercer].[CK Level as per Mercer]" caption="CK Level as per Mercer" numFmtId="0" hierarchy="62" level="1">
      <sharedItems count="2">
        <s v="B2"/>
        <s v="C3"/>
      </sharedItems>
      <extLst>
        <ext xmlns:x15="http://schemas.microsoft.com/office/spreadsheetml/2010/11/main" uri="{4F2E5C28-24EA-4eb8-9CBF-B6C8F9C3D259}">
          <x15:cachedUniqueNames>
            <x15:cachedUniqueName index="0" name="[Range 2].[CK Level as per Mercer].&amp;[B2]"/>
            <x15:cachedUniqueName index="1" name="[Range 2].[CK Level as per Mercer].&amp;[C3]"/>
          </x15:cachedUniqueNames>
        </ext>
      </extLst>
    </cacheField>
    <cacheField name="[Range 2].[Mercer Specialization].[Mercer Specialization]" caption="Mercer Specialization" numFmtId="0" hierarchy="60" level="1">
      <sharedItems containsSemiMixedTypes="0" containsNonDate="0" containsString="0"/>
    </cacheField>
    <cacheField name="[Measures].[CIRCLE K MEDIAN]" caption="CIRCLE K MEDIAN" numFmtId="0" hierarchy="99" level="32767"/>
    <cacheField name="[Measures].[MARKET P25_NEW]" caption="MARKET P25_NEW" numFmtId="0" hierarchy="101" level="32767"/>
    <cacheField name="[Measures].[MARKET MEDIAN_NEW]" caption="MARKET MEDIAN_NEW" numFmtId="0" hierarchy="100" level="32767"/>
    <cacheField name="[Measures].[MARKET P75_NEW]" caption="MARKET P75_NEW" numFmtId="0" hierarchy="102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 oneField="1">
      <fieldsUsage count="1">
        <fieldUsage x="2"/>
      </fieldsUsage>
    </cacheHierarchy>
    <cacheHierarchy uniqueName="[Measures].[MARKET MEDIAN_NEW]" caption="MARKET MEDIAN_NEW" measure="1" displayFolder="" measureGroup="Range 2" count="0" oneField="1">
      <fieldsUsage count="1">
        <fieldUsage x="4"/>
      </fieldsUsage>
    </cacheHierarchy>
    <cacheHierarchy uniqueName="[Measures].[MARKET P25_NEW]" caption="MARKET P25_NEW" measure="1" displayFolder="" measureGroup="Range 2" count="0" oneField="1">
      <fieldsUsage count="1">
        <fieldUsage x="3"/>
      </fieldsUsage>
    </cacheHierarchy>
    <cacheHierarchy uniqueName="[Measures].[MARKET P75_NEW]" caption="MARKET P75_NEW" measure="1" displayFolder="" measureGroup="Range 2" count="0" oneField="1">
      <fieldsUsage count="1">
        <fieldUsage x="5"/>
      </fieldsUsage>
    </cacheHierarchy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77691203704" backgroundQuery="1" createdVersion="8" refreshedVersion="8" minRefreshableVersion="3" recordCount="0" supportSubquery="1" supportAdvancedDrill="1" xr:uid="{90C301B7-FE77-47DC-94BA-D2CB0F960A16}">
  <cacheSource type="external" connectionId="1"/>
  <cacheFields count="6">
    <cacheField name="[Range 2].[CK Level as per Mercer].[CK Level as per Mercer]" caption="CK Level as per Mercer" numFmtId="0" hierarchy="62" level="1">
      <sharedItems count="5">
        <s v="C2"/>
        <s v="C3"/>
        <s v="D1"/>
        <s v="D2"/>
        <s v="E1"/>
      </sharedItems>
      <extLst>
        <ext xmlns:x15="http://schemas.microsoft.com/office/spreadsheetml/2010/11/main" uri="{4F2E5C28-24EA-4eb8-9CBF-B6C8F9C3D259}">
          <x15:cachedUniqueNames>
            <x15:cachedUniqueName index="0" name="[Range 2].[CK Level as per Mercer].&amp;[C2]"/>
            <x15:cachedUniqueName index="1" name="[Range 2].[CK Level as per Mercer].&amp;[C3]"/>
            <x15:cachedUniqueName index="2" name="[Range 2].[CK Level as per Mercer].&amp;[D1]"/>
            <x15:cachedUniqueName index="3" name="[Range 2].[CK Level as per Mercer].&amp;[D2]"/>
            <x15:cachedUniqueName index="4" name="[Range 2].[CK Level as per Mercer].&amp;[E1]"/>
          </x15:cachedUniqueNames>
        </ext>
      </extLst>
    </cacheField>
    <cacheField name="[Range 2].[Mercer Specialization].[Mercer Specialization]" caption="Mercer Specialization" numFmtId="0" hierarchy="60" level="1">
      <sharedItems containsSemiMixedTypes="0" containsNonDate="0" containsString="0"/>
    </cacheField>
    <cacheField name="[Measures].[CIRCLE K MEDIAN]" caption="CIRCLE K MEDIAN" numFmtId="0" hierarchy="99" level="32767"/>
    <cacheField name="[Measures].[MARKET P25_NEW]" caption="MARKET P25_NEW" numFmtId="0" hierarchy="101" level="32767"/>
    <cacheField name="[Measures].[MARKET MEDIAN_NEW]" caption="MARKET MEDIAN_NEW" numFmtId="0" hierarchy="100" level="32767"/>
    <cacheField name="[Measures].[MARKET P75_NEW]" caption="MARKET P75_NEW" numFmtId="0" hierarchy="102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 oneField="1">
      <fieldsUsage count="1">
        <fieldUsage x="2"/>
      </fieldsUsage>
    </cacheHierarchy>
    <cacheHierarchy uniqueName="[Measures].[MARKET MEDIAN_NEW]" caption="MARKET MEDIAN_NEW" measure="1" displayFolder="" measureGroup="Range 2" count="0" oneField="1">
      <fieldsUsage count="1">
        <fieldUsage x="4"/>
      </fieldsUsage>
    </cacheHierarchy>
    <cacheHierarchy uniqueName="[Measures].[MARKET P25_NEW]" caption="MARKET P25_NEW" measure="1" displayFolder="" measureGroup="Range 2" count="0" oneField="1">
      <fieldsUsage count="1">
        <fieldUsage x="3"/>
      </fieldsUsage>
    </cacheHierarchy>
    <cacheHierarchy uniqueName="[Measures].[MARKET P75_NEW]" caption="MARKET P75_NEW" measure="1" displayFolder="" measureGroup="Range 2" count="0" oneField="1">
      <fieldsUsage count="1">
        <fieldUsage x="5"/>
      </fieldsUsage>
    </cacheHierarchy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77689699072" backgroundQuery="1" createdVersion="8" refreshedVersion="8" minRefreshableVersion="3" recordCount="0" supportSubquery="1" supportAdvancedDrill="1" xr:uid="{0AA1CC0E-B0E5-4079-892A-D915036D5033}">
  <cacheSource type="external" connectionId="1"/>
  <cacheFields count="6">
    <cacheField name="[Range 2].[CK Level as per Mercer].[CK Level as per Mercer]" caption="CK Level as per Mercer" numFmtId="0" hierarchy="62" level="1">
      <sharedItems count="4">
        <s v="C2"/>
        <s v="C3"/>
        <s v="D1"/>
        <s v="D2"/>
      </sharedItems>
      <extLst>
        <ext xmlns:x15="http://schemas.microsoft.com/office/spreadsheetml/2010/11/main" uri="{4F2E5C28-24EA-4eb8-9CBF-B6C8F9C3D259}">
          <x15:cachedUniqueNames>
            <x15:cachedUniqueName index="0" name="[Range 2].[CK Level as per Mercer].&amp;[C2]"/>
            <x15:cachedUniqueName index="1" name="[Range 2].[CK Level as per Mercer].&amp;[C3]"/>
            <x15:cachedUniqueName index="2" name="[Range 2].[CK Level as per Mercer].&amp;[D1]"/>
            <x15:cachedUniqueName index="3" name="[Range 2].[CK Level as per Mercer].&amp;[D2]"/>
          </x15:cachedUniqueNames>
        </ext>
      </extLst>
    </cacheField>
    <cacheField name="[Range 2].[Mercer Specialization].[Mercer Specialization]" caption="Mercer Specialization" numFmtId="0" hierarchy="60" level="1">
      <sharedItems containsSemiMixedTypes="0" containsNonDate="0" containsString="0"/>
    </cacheField>
    <cacheField name="[Measures].[CIRCLE K MEDIAN]" caption="CIRCLE K MEDIAN" numFmtId="0" hierarchy="99" level="32767"/>
    <cacheField name="[Measures].[MARKET P25_NEW]" caption="MARKET P25_NEW" numFmtId="0" hierarchy="101" level="32767"/>
    <cacheField name="[Measures].[MARKET MEDIAN_NEW]" caption="MARKET MEDIAN_NEW" numFmtId="0" hierarchy="100" level="32767"/>
    <cacheField name="[Measures].[MARKET P75_NEW]" caption="MARKET P75_NEW" numFmtId="0" hierarchy="102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 oneField="1">
      <fieldsUsage count="1">
        <fieldUsage x="2"/>
      </fieldsUsage>
    </cacheHierarchy>
    <cacheHierarchy uniqueName="[Measures].[MARKET MEDIAN_NEW]" caption="MARKET MEDIAN_NEW" measure="1" displayFolder="" measureGroup="Range 2" count="0" oneField="1">
      <fieldsUsage count="1">
        <fieldUsage x="4"/>
      </fieldsUsage>
    </cacheHierarchy>
    <cacheHierarchy uniqueName="[Measures].[MARKET P25_NEW]" caption="MARKET P25_NEW" measure="1" displayFolder="" measureGroup="Range 2" count="0" oneField="1">
      <fieldsUsage count="1">
        <fieldUsage x="3"/>
      </fieldsUsage>
    </cacheHierarchy>
    <cacheHierarchy uniqueName="[Measures].[MARKET P75_NEW]" caption="MARKET P75_NEW" measure="1" displayFolder="" measureGroup="Range 2" count="0" oneField="1">
      <fieldsUsage count="1">
        <fieldUsage x="5"/>
      </fieldsUsage>
    </cacheHierarchy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77688425925" backgroundQuery="1" createdVersion="8" refreshedVersion="8" minRefreshableVersion="3" recordCount="0" supportSubquery="1" supportAdvancedDrill="1" xr:uid="{78739A22-28E7-4A93-9CF3-FB1395A86FD5}">
  <cacheSource type="external" connectionId="1"/>
  <cacheFields count="6">
    <cacheField name="[Range 2].[CK Level as per Mercer].[CK Level as per Mercer]" caption="CK Level as per Mercer" numFmtId="0" hierarchy="62" level="1">
      <sharedItems count="2">
        <s v="C2"/>
        <s v="D1"/>
      </sharedItems>
      <extLst>
        <ext xmlns:x15="http://schemas.microsoft.com/office/spreadsheetml/2010/11/main" uri="{4F2E5C28-24EA-4eb8-9CBF-B6C8F9C3D259}">
          <x15:cachedUniqueNames>
            <x15:cachedUniqueName index="0" name="[Range 2].[CK Level as per Mercer].&amp;[C2]"/>
            <x15:cachedUniqueName index="1" name="[Range 2].[CK Level as per Mercer].&amp;[D1]"/>
          </x15:cachedUniqueNames>
        </ext>
      </extLst>
    </cacheField>
    <cacheField name="[Range 2].[Mercer Specialization].[Mercer Specialization]" caption="Mercer Specialization" numFmtId="0" hierarchy="60" level="1">
      <sharedItems containsSemiMixedTypes="0" containsNonDate="0" containsString="0"/>
    </cacheField>
    <cacheField name="[Measures].[CIRCLE K MEDIAN]" caption="CIRCLE K MEDIAN" numFmtId="0" hierarchy="99" level="32767"/>
    <cacheField name="[Measures].[MARKET P25_NEW]" caption="MARKET P25_NEW" numFmtId="0" hierarchy="101" level="32767"/>
    <cacheField name="[Measures].[MARKET MEDIAN_NEW]" caption="MARKET MEDIAN_NEW" numFmtId="0" hierarchy="100" level="32767"/>
    <cacheField name="[Measures].[MARKET P75_NEW]" caption="MARKET P75_NEW" numFmtId="0" hierarchy="102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 oneField="1">
      <fieldsUsage count="1">
        <fieldUsage x="2"/>
      </fieldsUsage>
    </cacheHierarchy>
    <cacheHierarchy uniqueName="[Measures].[MARKET MEDIAN_NEW]" caption="MARKET MEDIAN_NEW" measure="1" displayFolder="" measureGroup="Range 2" count="0" oneField="1">
      <fieldsUsage count="1">
        <fieldUsage x="4"/>
      </fieldsUsage>
    </cacheHierarchy>
    <cacheHierarchy uniqueName="[Measures].[MARKET P25_NEW]" caption="MARKET P25_NEW" measure="1" displayFolder="" measureGroup="Range 2" count="0" oneField="1">
      <fieldsUsage count="1">
        <fieldUsage x="3"/>
      </fieldsUsage>
    </cacheHierarchy>
    <cacheHierarchy uniqueName="[Measures].[MARKET P75_NEW]" caption="MARKET P75_NEW" measure="1" displayFolder="" measureGroup="Range 2" count="0" oneField="1">
      <fieldsUsage count="1">
        <fieldUsage x="5"/>
      </fieldsUsage>
    </cacheHierarchy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77684606484" backgroundQuery="1" createdVersion="8" refreshedVersion="8" minRefreshableVersion="3" recordCount="0" supportSubquery="1" supportAdvancedDrill="1" xr:uid="{68EB9A0C-6A9F-4AC6-A3CC-9FD3823D3050}">
  <cacheSource type="external" connectionId="1"/>
  <cacheFields count="3">
    <cacheField name="[Range 2].[CK Level as per Mercer].[CK Level as per Mercer]" caption="CK Level as per Mercer" numFmtId="0" hierarchy="62" level="1">
      <sharedItems count="7">
        <s v="B2"/>
        <s v="C2"/>
        <s v="C3"/>
        <s v="D1"/>
        <s v="D2"/>
        <s v="E1"/>
        <s v="E2"/>
      </sharedItems>
      <extLst>
        <ext xmlns:x15="http://schemas.microsoft.com/office/spreadsheetml/2010/11/main" uri="{4F2E5C28-24EA-4eb8-9CBF-B6C8F9C3D259}">
          <x15:cachedUniqueNames>
            <x15:cachedUniqueName index="0" name="[Range 2].[CK Level as per Mercer].&amp;[B2]"/>
            <x15:cachedUniqueName index="1" name="[Range 2].[CK Level as per Mercer].&amp;[C2]"/>
            <x15:cachedUniqueName index="2" name="[Range 2].[CK Level as per Mercer].&amp;[C3]"/>
            <x15:cachedUniqueName index="3" name="[Range 2].[CK Level as per Mercer].&amp;[D1]"/>
            <x15:cachedUniqueName index="4" name="[Range 2].[CK Level as per Mercer].&amp;[D2]"/>
            <x15:cachedUniqueName index="5" name="[Range 2].[CK Level as per Mercer].&amp;[E1]"/>
            <x15:cachedUniqueName index="6" name="[Range 2].[CK Level as per Mercer].&amp;[E2]"/>
          </x15:cachedUniqueNames>
        </ext>
      </extLst>
    </cacheField>
    <cacheField name="[Measures].[CIRCLE K MEDIAN]" caption="CIRCLE K MEDIAN" numFmtId="0" hierarchy="99" level="32767"/>
    <cacheField name="[Measures].[MARKET MEDIAN_NEW]" caption="MARKET MEDIAN_NEW" numFmtId="0" hierarchy="100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 oneField="1">
      <fieldsUsage count="1">
        <fieldUsage x="1"/>
      </fieldsUsage>
    </cacheHierarchy>
    <cacheHierarchy uniqueName="[Measures].[MARKET MEDIAN_NEW]" caption="MARKET MEDIAN_NEW" measure="1" displayFolder="" measureGroup="Range 2" count="0" oneField="1">
      <fieldsUsage count="1">
        <fieldUsage x="2"/>
      </fieldsUsage>
    </cacheHierarchy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51737037036" backgroundQuery="1" createdVersion="8" refreshedVersion="8" minRefreshableVersion="3" recordCount="0" supportSubquery="1" supportAdvancedDrill="1" xr:uid="{A87F1E1B-E7CB-4116-A6EB-378FEA9C3B7F}">
  <cacheSource type="external" connectionId="1"/>
  <cacheFields count="4">
    <cacheField name="[Range 1].[Mercer Specialization].[Mercer Specialization]" caption="Mercer Specialization" numFmtId="0" hierarchy="35" level="1">
      <sharedItems count="9">
        <s v="Accounts Payable/Receivable (Outsourcing &amp; Global Capability Centers)"/>
        <s v="Business Intelligence (BI) Data Analysis"/>
        <s v="Data Analytics"/>
        <s v="Data Management (Outsourcing &amp; Global Capability Centers)"/>
        <s v="Data Science"/>
        <s v="General Human Resources"/>
        <s v="Software Development Engineering (High Tech)"/>
        <s v="Supply Chain Planning (Outsourcing &amp; Global Capability Centers)"/>
        <s v="Technical Project Management"/>
      </sharedItems>
      <extLst>
        <ext xmlns:x15="http://schemas.microsoft.com/office/spreadsheetml/2010/11/main" uri="{4F2E5C28-24EA-4eb8-9CBF-B6C8F9C3D259}">
          <x15:cachedUniqueNames>
            <x15:cachedUniqueName index="0" name="[Range 1].[Mercer Specialization].&amp;[Accounts Payable/Receivable (Outsourcing &amp; Global Capability Centers)]"/>
            <x15:cachedUniqueName index="1" name="[Range 1].[Mercer Specialization].&amp;[Business Intelligence (BI) Data Analysis]"/>
            <x15:cachedUniqueName index="2" name="[Range 1].[Mercer Specialization].&amp;[Data Analytics]"/>
            <x15:cachedUniqueName index="3" name="[Range 1].[Mercer Specialization].&amp;[Data Management (Outsourcing &amp; Global Capability Centers)]"/>
            <x15:cachedUniqueName index="4" name="[Range 1].[Mercer Specialization].&amp;[Data Science]"/>
            <x15:cachedUniqueName index="5" name="[Range 1].[Mercer Specialization].&amp;[General Human Resources]"/>
            <x15:cachedUniqueName index="6" name="[Range 1].[Mercer Specialization].&amp;[Software Development Engineering (High Tech)]"/>
            <x15:cachedUniqueName index="7" name="[Range 1].[Mercer Specialization].&amp;[Supply Chain Planning (Outsourcing &amp; Global Capability Centers)]"/>
            <x15:cachedUniqueName index="8" name="[Range 1].[Mercer Specialization].&amp;[Technical Project Management]"/>
          </x15:cachedUniqueNames>
        </ext>
      </extLst>
    </cacheField>
    <cacheField name="[Range 1].[Remarks].[Remarks]" caption="Remarks" numFmtId="0" hierarchy="49" level="1">
      <sharedItems count="6">
        <s v="Between 25 and 50"/>
        <s v="Between 50 and 75"/>
        <s v="between 75 and 90"/>
        <s v="Bt 10 and 25"/>
        <s v="greater than 90"/>
        <s v="Less than 10"/>
      </sharedItems>
      <extLst>
        <ext xmlns:x15="http://schemas.microsoft.com/office/spreadsheetml/2010/11/main" uri="{4F2E5C28-24EA-4eb8-9CBF-B6C8F9C3D259}">
          <x15:cachedUniqueNames>
            <x15:cachedUniqueName index="0" name="[Range 1].[Remarks].&amp;[Between 25 and 50]"/>
            <x15:cachedUniqueName index="1" name="[Range 1].[Remarks].&amp;[Between 50 and 75]"/>
            <x15:cachedUniqueName index="2" name="[Range 1].[Remarks].&amp;[between 75 and 90]"/>
            <x15:cachedUniqueName index="3" name="[Range 1].[Remarks].&amp;[Bt 10 and 25]"/>
            <x15:cachedUniqueName index="4" name="[Range 1].[Remarks].&amp;[greater than 90]"/>
            <x15:cachedUniqueName index="5" name="[Range 1].[Remarks].&amp;[Less than 10]"/>
          </x15:cachedUniqueNames>
        </ext>
      </extLst>
    </cacheField>
    <cacheField name="[Measures].[Circle K P50]" caption="Circle K P50" numFmtId="0" hierarchy="95" level="32767"/>
    <cacheField name="[Measures].[Market Median]" caption="Market Median" numFmtId="0" hierarchy="98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0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 oneField="1">
      <fieldsUsage count="1">
        <fieldUsage x="2"/>
      </fieldsUsage>
    </cacheHierarchy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 oneField="1">
      <fieldsUsage count="1">
        <fieldUsage x="3"/>
      </fieldsUsage>
    </cacheHierarchy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51735416666" backgroundQuery="1" createdVersion="8" refreshedVersion="8" minRefreshableVersion="3" recordCount="0" supportSubquery="1" supportAdvancedDrill="1" xr:uid="{1F452083-5872-4D47-A8B7-193847E2C7AE}">
  <cacheSource type="external" connectionId="1"/>
  <cacheFields count="3">
    <cacheField name="[Range 1].[Mercer Specialization].[Mercer Specialization]" caption="Mercer Specialization" numFmtId="0" hierarchy="35" level="1">
      <sharedItems count="9">
        <s v="Accounts Payable/Receivable (Outsourcing &amp; Global Capability Centers)"/>
        <s v="Business Intelligence (BI) Data Analysis"/>
        <s v="Data Analytics"/>
        <s v="Data Management (Outsourcing &amp; Global Capability Centers)"/>
        <s v="Data Science"/>
        <s v="General Human Resources"/>
        <s v="Software Development Engineering (High Tech)"/>
        <s v="Supply Chain Planning (Outsourcing &amp; Global Capability Centers)"/>
        <s v="Technical Project Management"/>
      </sharedItems>
      <extLst>
        <ext xmlns:x15="http://schemas.microsoft.com/office/spreadsheetml/2010/11/main" uri="{4F2E5C28-24EA-4eb8-9CBF-B6C8F9C3D259}">
          <x15:cachedUniqueNames>
            <x15:cachedUniqueName index="0" name="[Range 1].[Mercer Specialization].&amp;[Accounts Payable/Receivable (Outsourcing &amp; Global Capability Centers)]"/>
            <x15:cachedUniqueName index="1" name="[Range 1].[Mercer Specialization].&amp;[Business Intelligence (BI) Data Analysis]"/>
            <x15:cachedUniqueName index="2" name="[Range 1].[Mercer Specialization].&amp;[Data Analytics]"/>
            <x15:cachedUniqueName index="3" name="[Range 1].[Mercer Specialization].&amp;[Data Management (Outsourcing &amp; Global Capability Centers)]"/>
            <x15:cachedUniqueName index="4" name="[Range 1].[Mercer Specialization].&amp;[Data Science]"/>
            <x15:cachedUniqueName index="5" name="[Range 1].[Mercer Specialization].&amp;[General Human Resources]"/>
            <x15:cachedUniqueName index="6" name="[Range 1].[Mercer Specialization].&amp;[Software Development Engineering (High Tech)]"/>
            <x15:cachedUniqueName index="7" name="[Range 1].[Mercer Specialization].&amp;[Supply Chain Planning (Outsourcing &amp; Global Capability Centers)]"/>
            <x15:cachedUniqueName index="8" name="[Range 1].[Mercer Specialization].&amp;[Technical Project Management]"/>
          </x15:cachedUniqueNames>
        </ext>
      </extLst>
    </cacheField>
    <cacheField name="[Measures].[Count of S.NO. 2]" caption="Count of S.NO. 2" numFmtId="0" hierarchy="87" level="32767"/>
    <cacheField name="[Range 1].[Remarks].[Remarks]" caption="Remarks" numFmtId="0" hierarchy="49" level="1">
      <sharedItems count="6">
        <s v="Between 25 and 50"/>
        <s v="Between 50 and 75"/>
        <s v="between 75 and 90"/>
        <s v="Bt 10 and 25"/>
        <s v="greater than 90"/>
        <s v="Less than 10"/>
      </sharedItems>
      <extLst>
        <ext xmlns:x15="http://schemas.microsoft.com/office/spreadsheetml/2010/11/main" uri="{4F2E5C28-24EA-4eb8-9CBF-B6C8F9C3D259}">
          <x15:cachedUniqueNames>
            <x15:cachedUniqueName index="0" name="[Range 1].[Remarks].&amp;[Between 25 and 50]"/>
            <x15:cachedUniqueName index="1" name="[Range 1].[Remarks].&amp;[Between 50 and 75]"/>
            <x15:cachedUniqueName index="2" name="[Range 1].[Remarks].&amp;[between 75 and 90]"/>
            <x15:cachedUniqueName index="3" name="[Range 1].[Remarks].&amp;[Bt 10 and 25]"/>
            <x15:cachedUniqueName index="4" name="[Range 1].[Remarks].&amp;[greater than 90]"/>
            <x15:cachedUniqueName index="5" name="[Range 1].[Remarks].&amp;[Less than 10]"/>
          </x15:cachedUniqueNames>
        </ext>
      </extLst>
    </cacheField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0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551732175925" backgroundQuery="1" createdVersion="8" refreshedVersion="8" minRefreshableVersion="3" recordCount="0" supportSubquery="1" supportAdvancedDrill="1" xr:uid="{53E0938D-7E97-45C5-8956-7008083F2723}">
  <cacheSource type="external" connectionId="1"/>
  <cacheFields count="4">
    <cacheField name="[Measures].[Count of S.NO. 2]" caption="Count of S.NO. 2" numFmtId="0" hierarchy="87" level="32767"/>
    <cacheField name="[Range 1].[Remarks].[Remarks]" caption="Remarks" numFmtId="0" hierarchy="49" level="1">
      <sharedItems count="6">
        <s v="Between 25 and 50"/>
        <s v="Between 50 and 75"/>
        <s v="between 75 and 90"/>
        <s v="Bt 10 and 25"/>
        <s v="greater than 90"/>
        <s v="Less than 10"/>
      </sharedItems>
      <extLst>
        <ext xmlns:x15="http://schemas.microsoft.com/office/spreadsheetml/2010/11/main" uri="{4F2E5C28-24EA-4eb8-9CBF-B6C8F9C3D259}">
          <x15:cachedUniqueNames>
            <x15:cachedUniqueName index="0" name="[Range 1].[Remarks].&amp;[Between 25 and 50]"/>
            <x15:cachedUniqueName index="1" name="[Range 1].[Remarks].&amp;[Between 50 and 75]"/>
            <x15:cachedUniqueName index="2" name="[Range 1].[Remarks].&amp;[between 75 and 90]"/>
            <x15:cachedUniqueName index="3" name="[Range 1].[Remarks].&amp;[Bt 10 and 25]"/>
            <x15:cachedUniqueName index="4" name="[Range 1].[Remarks].&amp;[greater than 90]"/>
            <x15:cachedUniqueName index="5" name="[Range 1].[Remarks].&amp;[Less than 10]"/>
          </x15:cachedUniqueNames>
        </ext>
      </extLst>
    </cacheField>
    <cacheField name="[Range 1].[Mercer Level].[Mercer Level]" caption="Mercer Level" numFmtId="0" hierarchy="36" level="1">
      <sharedItems count="8">
        <s v="P10"/>
        <s v="S20"/>
        <s v="P20"/>
        <s v="M10"/>
        <s v="M20"/>
        <s v="P30"/>
        <s v="M30"/>
        <s v="M40"/>
      </sharedItems>
      <extLst>
        <ext xmlns:x15="http://schemas.microsoft.com/office/spreadsheetml/2010/11/main" uri="{4F2E5C28-24EA-4eb8-9CBF-B6C8F9C3D259}">
          <x15:cachedUniqueNames>
            <x15:cachedUniqueName index="0" name="[Range 1].[Mercer Level].&amp;[P10]"/>
            <x15:cachedUniqueName index="1" name="[Range 1].[Mercer Level].&amp;[S20]"/>
            <x15:cachedUniqueName index="2" name="[Range 1].[Mercer Level].&amp;[P20]"/>
            <x15:cachedUniqueName index="3" name="[Range 1].[Mercer Level].&amp;[M10]"/>
            <x15:cachedUniqueName index="4" name="[Range 1].[Mercer Level].&amp;[M20]"/>
            <x15:cachedUniqueName index="5" name="[Range 1].[Mercer Level].&amp;[P30]"/>
            <x15:cachedUniqueName index="6" name="[Range 1].[Mercer Level].&amp;[M30]"/>
            <x15:cachedUniqueName index="7" name="[Range 1].[Mercer Level].&amp;[M40]"/>
          </x15:cachedUniqueNames>
        </ext>
      </extLst>
    </cacheField>
    <cacheField name="[Range 1].[Internal Grade].[Internal Grade]" caption="Internal Grade" numFmtId="0" hierarchy="28" level="1">
      <sharedItems count="7">
        <s v="B2"/>
        <s v="B3"/>
        <s v="C2"/>
        <s v="C3"/>
        <s v="D1"/>
        <s v="D2"/>
        <s v="E2"/>
      </sharedItems>
      <extLst>
        <ext xmlns:x15="http://schemas.microsoft.com/office/spreadsheetml/2010/11/main" uri="{4F2E5C28-24EA-4eb8-9CBF-B6C8F9C3D259}">
          <x15:cachedUniqueNames>
            <x15:cachedUniqueName index="0" name="[Range 1].[Internal Grade].&amp;[B2]"/>
            <x15:cachedUniqueName index="1" name="[Range 1].[Internal Grade].&amp;[B3]"/>
            <x15:cachedUniqueName index="2" name="[Range 1].[Internal Grade].&amp;[C2]"/>
            <x15:cachedUniqueName index="3" name="[Range 1].[Internal Grade].&amp;[C3]"/>
            <x15:cachedUniqueName index="4" name="[Range 1].[Internal Grade].&amp;[D1]"/>
            <x15:cachedUniqueName index="5" name="[Range 1].[Internal Grade].&amp;[D2]"/>
            <x15:cachedUniqueName index="6" name="[Range 1].[Internal Grade].&amp;[E2]"/>
          </x15:cachedUniqueNames>
        </ext>
      </extLst>
    </cacheField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0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oo, Ajay" refreshedDate="45434.582252314816" createdVersion="8" refreshedVersion="8" minRefreshableVersion="3" recordCount="115" xr:uid="{8DC8CC81-84CD-415F-A1E1-6EAEB10D0DD1}">
  <cacheSource type="worksheet">
    <worksheetSource ref="K1:AA116" sheet="2+R"/>
  </cacheSource>
  <cacheFields count="17">
    <cacheField name="Mercer Level" numFmtId="3">
      <sharedItems/>
    </cacheField>
    <cacheField name="CK Level as per Mercer" numFmtId="3">
      <sharedItems/>
    </cacheField>
    <cacheField name="Final Mercer Levels" numFmtId="3">
      <sharedItems/>
    </cacheField>
    <cacheField name="Proff" numFmtId="3">
      <sharedItems count="3">
        <s v="Management"/>
        <s v="Professional"/>
        <s v="Para P"/>
      </sharedItems>
    </cacheField>
    <cacheField name="Mercer Specialization+Level" numFmtId="3">
      <sharedItems/>
    </cacheField>
    <cacheField name="Tagging" numFmtId="3">
      <sharedItems/>
    </cacheField>
    <cacheField name="No. of_x000a_Orgs" numFmtId="3">
      <sharedItems containsMixedTypes="1" containsNumber="1" containsInteger="1" minValue="4" maxValue="33"/>
    </cacheField>
    <cacheField name="No. of_x000a_Obs" numFmtId="3">
      <sharedItems containsMixedTypes="1" containsNumber="1" containsInteger="1" minValue="12" maxValue="19252"/>
    </cacheField>
    <cacheField name="Circle K Salary(2+R)" numFmtId="3">
      <sharedItems containsSemiMixedTypes="0" containsString="0" containsNumber="1" minValue="297297.00390000001" maxValue="7003595.4960000003"/>
    </cacheField>
    <cacheField name="10th_x000a_Percentile(2+R)" numFmtId="3">
      <sharedItems containsString="0" containsBlank="1" containsNumber="1" containsInteger="1" minValue="404495" maxValue="3324705"/>
    </cacheField>
    <cacheField name="25th_x000a_Percentile(2+R)" numFmtId="3">
      <sharedItems containsString="0" containsBlank="1" containsNumber="1" containsInteger="1" minValue="385732" maxValue="4035317"/>
    </cacheField>
    <cacheField name="50th_x000a_Percentile(2+R)" numFmtId="3">
      <sharedItems containsString="0" containsBlank="1" containsNumber="1" containsInteger="1" minValue="564526" maxValue="5032074"/>
    </cacheField>
    <cacheField name="75th_x000a_Percentile(2+R)" numFmtId="3">
      <sharedItems containsString="0" containsBlank="1" containsNumber="1" containsInteger="1" minValue="693489" maxValue="6396770"/>
    </cacheField>
    <cacheField name="90th_x000a_Percentile(2+R)" numFmtId="3">
      <sharedItems containsString="0" containsBlank="1" containsNumber="1" containsInteger="1" minValue="875696" maxValue="8753929"/>
    </cacheField>
    <cacheField name="Gender" numFmtId="0">
      <sharedItems/>
    </cacheField>
    <cacheField name="Remarks" numFmtId="0">
      <sharedItems/>
    </cacheField>
    <cacheField name="Circle K Salary(3+R)" numFmtId="3">
      <sharedItems containsSemiMixedTypes="0" containsString="0" containsNumber="1" minValue="330000.00390000001" maxValue="8316767.496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618103125002" backgroundQuery="1" createdVersion="8" refreshedVersion="8" minRefreshableVersion="3" recordCount="0" supportSubquery="1" supportAdvancedDrill="1" xr:uid="{94482186-613D-4D8F-AB5D-95DF532E1118}">
  <cacheSource type="external" connectionId="1"/>
  <cacheFields count="4">
    <cacheField name="[Range 1].[Remarks].[Remarks]" caption="Remarks" numFmtId="0" hierarchy="49" level="1">
      <sharedItems count="6">
        <s v="Between 25 and 50"/>
        <s v="Between 50 and 75"/>
        <s v="between 75 and 90"/>
        <s v="Bt 10 and 25"/>
        <s v="greater than 90"/>
        <s v="Less than 10"/>
      </sharedItems>
      <extLst>
        <ext xmlns:x15="http://schemas.microsoft.com/office/spreadsheetml/2010/11/main" uri="{4F2E5C28-24EA-4eb8-9CBF-B6C8F9C3D259}">
          <x15:cachedUniqueNames>
            <x15:cachedUniqueName index="0" name="[Range 1].[Remarks].&amp;[Between 25 and 50]"/>
            <x15:cachedUniqueName index="1" name="[Range 1].[Remarks].&amp;[Between 50 and 75]"/>
            <x15:cachedUniqueName index="2" name="[Range 1].[Remarks].&amp;[between 75 and 90]"/>
            <x15:cachedUniqueName index="3" name="[Range 1].[Remarks].&amp;[Bt 10 and 25]"/>
            <x15:cachedUniqueName index="4" name="[Range 1].[Remarks].&amp;[greater than 90]"/>
            <x15:cachedUniqueName index="5" name="[Range 1].[Remarks].&amp;[Less than 10]"/>
          </x15:cachedUniqueNames>
        </ext>
      </extLst>
    </cacheField>
    <cacheField name="[Range 2].[CK Level as per Mercer].[CK Level as per Mercer]" caption="CK Level as per Mercer" numFmtId="0" hierarchy="62" level="1">
      <sharedItems count="7">
        <s v="B2"/>
        <s v="C2"/>
        <s v="C3"/>
        <s v="D1"/>
        <s v="D2"/>
        <s v="E1"/>
        <s v="E2"/>
      </sharedItems>
      <extLst>
        <ext xmlns:x15="http://schemas.microsoft.com/office/spreadsheetml/2010/11/main" uri="{4F2E5C28-24EA-4eb8-9CBF-B6C8F9C3D259}">
          <x15:cachedUniqueNames>
            <x15:cachedUniqueName index="0" name="[Range 2].[CK Level as per Mercer].&amp;[B2]"/>
            <x15:cachedUniqueName index="1" name="[Range 2].[CK Level as per Mercer].&amp;[C2]"/>
            <x15:cachedUniqueName index="2" name="[Range 2].[CK Level as per Mercer].&amp;[C3]"/>
            <x15:cachedUniqueName index="3" name="[Range 2].[CK Level as per Mercer].&amp;[D1]"/>
            <x15:cachedUniqueName index="4" name="[Range 2].[CK Level as per Mercer].&amp;[D2]"/>
            <x15:cachedUniqueName index="5" name="[Range 2].[CK Level as per Mercer].&amp;[E1]"/>
            <x15:cachedUniqueName index="6" name="[Range 2].[CK Level as per Mercer].&amp;[E2]"/>
          </x15:cachedUniqueNames>
        </ext>
      </extLst>
    </cacheField>
    <cacheField name="[Range 2].[QUARTILE].[QUARTILE]" caption="QUARTILE" numFmtId="0" hierarchy="78" level="1">
      <sharedItems count="4">
        <s v="Q1"/>
        <s v="Q2"/>
        <s v="Q3"/>
        <s v="Q4"/>
      </sharedItems>
      <extLst>
        <ext xmlns:x15="http://schemas.microsoft.com/office/spreadsheetml/2010/11/main" uri="{4F2E5C28-24EA-4eb8-9CBF-B6C8F9C3D259}">
          <x15:cachedUniqueNames>
            <x15:cachedUniqueName index="0" name="[Range 2].[QUARTILE].&amp;[Q1]"/>
            <x15:cachedUniqueName index="1" name="[Range 2].[QUARTILE].&amp;[Q2]"/>
            <x15:cachedUniqueName index="2" name="[Range 2].[QUARTILE].&amp;[Q3]"/>
            <x15:cachedUniqueName index="3" name="[Range 2].[QUARTILE].&amp;[Q4]"/>
          </x15:cachedUniqueNames>
        </ext>
      </extLst>
    </cacheField>
    <cacheField name="[Measures].[Count of QUARTILE]" caption="Count of QUARTILE" numFmtId="0" hierarchy="88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2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2" memberValueDatatype="130" unbalanced="0">
      <fieldsUsage count="2">
        <fieldUsage x="-1"/>
        <fieldUsage x="2"/>
      </fieldsUsage>
    </cacheHierarchy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621660879631" backgroundQuery="1" createdVersion="8" refreshedVersion="8" minRefreshableVersion="3" recordCount="0" supportSubquery="1" supportAdvancedDrill="1" xr:uid="{52007167-D492-44CC-85BD-8D3E27C73FEE}">
  <cacheSource type="external" connectionId="1"/>
  <cacheFields count="4">
    <cacheField name="[Measures].[CIRCLE K MEDIAN]" caption="CIRCLE K MEDIAN" numFmtId="0" hierarchy="99" level="32767"/>
    <cacheField name="[Measures].[MARKET MEDIAN_NEW]" caption="MARKET MEDIAN_NEW" numFmtId="0" hierarchy="100" level="32767"/>
    <cacheField name="[Range 2].[Mercer Specialization].[Mercer Specialization]" caption="Mercer Specialization" numFmtId="0" hierarchy="60" level="1">
      <sharedItems count="10">
        <s v="Accounts Payable/Receivable (Outsourcing &amp; Global Capability Centers)"/>
        <s v="Business Intelligence (BI) Data Analysis"/>
        <s v="Data Analytics"/>
        <s v="Data Management (Outsourcing &amp; Global Capability Centers)"/>
        <s v="Data Science"/>
        <s v="General IT User Support"/>
        <s v="General Office Administration &amp; Secretarial Management"/>
        <s v="Software Development Engineering (High Tech)"/>
        <s v="Supply Chain Planning (Outsourcing &amp; Global Capability Centers)"/>
        <s v="Technical Project Management"/>
      </sharedItems>
      <extLst>
        <ext xmlns:x15="http://schemas.microsoft.com/office/spreadsheetml/2010/11/main" uri="{4F2E5C28-24EA-4eb8-9CBF-B6C8F9C3D259}">
          <x15:cachedUniqueNames>
            <x15:cachedUniqueName index="0" name="[Range 2].[Mercer Specialization].&amp;[Accounts Payable/Receivable (Outsourcing &amp; Global Capability Centers)]"/>
            <x15:cachedUniqueName index="1" name="[Range 2].[Mercer Specialization].&amp;[Business Intelligence (BI) Data Analysis]"/>
            <x15:cachedUniqueName index="2" name="[Range 2].[Mercer Specialization].&amp;[Data Analytics]"/>
            <x15:cachedUniqueName index="3" name="[Range 2].[Mercer Specialization].&amp;[Data Management (Outsourcing &amp; Global Capability Centers)]"/>
            <x15:cachedUniqueName index="4" name="[Range 2].[Mercer Specialization].&amp;[Data Science]"/>
            <x15:cachedUniqueName index="5" name="[Range 2].[Mercer Specialization].&amp;[General IT User Support]"/>
            <x15:cachedUniqueName index="6" name="[Range 2].[Mercer Specialization].&amp;[General Office Administration &amp; Secretarial Management]"/>
            <x15:cachedUniqueName index="7" name="[Range 2].[Mercer Specialization].&amp;[Software Development Engineering (High Tech)]"/>
            <x15:cachedUniqueName index="8" name="[Range 2].[Mercer Specialization].&amp;[Supply Chain Planning (Outsourcing &amp; Global Capability Centers)]"/>
            <x15:cachedUniqueName index="9" name="[Range 2].[Mercer Specialization].&amp;[Technical Project Management]"/>
          </x15:cachedUniqueNames>
        </ext>
      </extLst>
    </cacheField>
    <cacheField name="[Range 2].[QUARTILE].[QUARTILE]" caption="QUARTILE" numFmtId="0" hierarchy="78" level="1">
      <sharedItems containsSemiMixedTypes="0" containsNonDate="0" containsString="0"/>
    </cacheField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2" memberValueDatatype="130" unbalanced="0">
      <fieldsUsage count="2">
        <fieldUsage x="-1"/>
        <fieldUsage x="3"/>
      </fieldsUsage>
    </cacheHierarchy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 oneField="1">
      <fieldsUsage count="1">
        <fieldUsage x="0"/>
      </fieldsUsage>
    </cacheHierarchy>
    <cacheHierarchy uniqueName="[Measures].[MARKET MEDIAN_NEW]" caption="MARKET MEDIAN_NEW" measure="1" displayFolder="" measureGroup="Range 2" count="0" oneField="1">
      <fieldsUsage count="1">
        <fieldUsage x="1"/>
      </fieldsUsage>
    </cacheHierarchy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751622453703" backgroundQuery="1" createdVersion="8" refreshedVersion="8" minRefreshableVersion="3" recordCount="0" supportSubquery="1" supportAdvancedDrill="1" xr:uid="{084582E5-96DC-4740-8EEA-D9DD0195006B}">
  <cacheSource type="external" connectionId="1"/>
  <cacheFields count="3">
    <cacheField name="[Range].[Gender].[Gender]" caption="Gender" numFmtId="0" hierarchy="24" level="1">
      <sharedItems count="2">
        <s v="Female"/>
        <s v="Male"/>
      </sharedItems>
      <extLst>
        <ext xmlns:x15="http://schemas.microsoft.com/office/spreadsheetml/2010/11/main" uri="{4F2E5C28-24EA-4eb8-9CBF-B6C8F9C3D259}">
          <x15:cachedUniqueNames>
            <x15:cachedUniqueName index="0" name="[Range].[Gender].&amp;[Female]"/>
            <x15:cachedUniqueName index="1" name="[Range].[Gender].&amp;[Male]"/>
          </x15:cachedUniqueNames>
        </ext>
      </extLst>
    </cacheField>
    <cacheField name="[Measures].[Count of S.NO.]" caption="Count of S.NO." numFmtId="0" hierarchy="80" level="32767"/>
    <cacheField name="[Range].[Mercer Level].[Mercer Level]" caption="Mercer Level" numFmtId="0" hierarchy="10" level="1">
      <sharedItems count="9">
        <s v="M10"/>
        <s v="M20"/>
        <s v="M30"/>
        <s v="M30+M40"/>
        <s v="M40"/>
        <s v="P10"/>
        <s v="P20"/>
        <s v="P30"/>
        <s v="S20"/>
      </sharedItems>
      <extLst>
        <ext xmlns:x15="http://schemas.microsoft.com/office/spreadsheetml/2010/11/main" uri="{4F2E5C28-24EA-4eb8-9CBF-B6C8F9C3D259}">
          <x15:cachedUniqueNames>
            <x15:cachedUniqueName index="0" name="[Range].[Mercer Level].&amp;[M10]"/>
            <x15:cachedUniqueName index="1" name="[Range].[Mercer Level].&amp;[M20]"/>
            <x15:cachedUniqueName index="2" name="[Range].[Mercer Level].&amp;[M30]"/>
            <x15:cachedUniqueName index="3" name="[Range].[Mercer Level].&amp;[M30+M40]"/>
            <x15:cachedUniqueName index="4" name="[Range].[Mercer Level].&amp;[M40]"/>
            <x15:cachedUniqueName index="5" name="[Range].[Mercer Level].&amp;[P10]"/>
            <x15:cachedUniqueName index="6" name="[Range].[Mercer Level].&amp;[P20]"/>
            <x15:cachedUniqueName index="7" name="[Range].[Mercer Level].&amp;[P30]"/>
            <x15:cachedUniqueName index="8" name="[Range].[Mercer Level].&amp;[S20]"/>
          </x15:cachedUniqueNames>
        </ext>
      </extLst>
    </cacheField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0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75162476852" backgroundQuery="1" createdVersion="8" refreshedVersion="8" minRefreshableVersion="3" recordCount="0" supportSubquery="1" supportAdvancedDrill="1" xr:uid="{02F2CDC3-B631-4B02-8FDA-3AD0E4E86B87}">
  <cacheSource type="external" connectionId="1"/>
  <cacheFields count="2">
    <cacheField name="[Range].[Gender].[Gender]" caption="Gender" numFmtId="0" hierarchy="24" level="1">
      <sharedItems count="2">
        <s v="Female"/>
        <s v="Male"/>
      </sharedItems>
      <extLst>
        <ext xmlns:x15="http://schemas.microsoft.com/office/spreadsheetml/2010/11/main" uri="{4F2E5C28-24EA-4eb8-9CBF-B6C8F9C3D259}">
          <x15:cachedUniqueNames>
            <x15:cachedUniqueName index="0" name="[Range].[Gender].&amp;[Female]"/>
            <x15:cachedUniqueName index="1" name="[Range].[Gender].&amp;[Male]"/>
          </x15:cachedUniqueNames>
        </ext>
      </extLst>
    </cacheField>
    <cacheField name="[Measures].[Count of S.NO.]" caption="Count of S.NO." numFmtId="0" hierarchy="80" level="32767"/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0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751627199075" backgroundQuery="1" createdVersion="8" refreshedVersion="8" minRefreshableVersion="3" recordCount="0" supportSubquery="1" supportAdvancedDrill="1" xr:uid="{3DF238CD-737E-496B-8CA4-6002FCCD7C07}">
  <cacheSource type="external" connectionId="1"/>
  <cacheFields count="3">
    <cacheField name="[Range].[Gender].[Gender]" caption="Gender" numFmtId="0" hierarchy="24" level="1">
      <sharedItems count="2">
        <s v="Female"/>
        <s v="Male"/>
      </sharedItems>
      <extLst>
        <ext xmlns:x15="http://schemas.microsoft.com/office/spreadsheetml/2010/11/main" uri="{4F2E5C28-24EA-4eb8-9CBF-B6C8F9C3D259}">
          <x15:cachedUniqueNames>
            <x15:cachedUniqueName index="0" name="[Range].[Gender].&amp;[Female]"/>
            <x15:cachedUniqueName index="1" name="[Range].[Gender].&amp;[Male]"/>
          </x15:cachedUniqueNames>
        </ext>
      </extLst>
    </cacheField>
    <cacheField name="[Measures].[Median Circle K Salary]" caption="Median Circle K Salary" numFmtId="0" hierarchy="90" level="32767"/>
    <cacheField name="[Range].[Proff].[Proff]" caption="Proff" numFmtId="0" hierarchy="13" level="1">
      <sharedItems count="3">
        <s v="Management"/>
        <s v="Para P"/>
        <s v="Professional"/>
      </sharedItems>
      <extLst>
        <ext xmlns:x15="http://schemas.microsoft.com/office/spreadsheetml/2010/11/main" uri="{4F2E5C28-24EA-4eb8-9CBF-B6C8F9C3D259}">
          <x15:cachedUniqueNames>
            <x15:cachedUniqueName index="0" name="[Range].[Proff].&amp;[Management]"/>
            <x15:cachedUniqueName index="1" name="[Range].[Proff].&amp;[Para P]"/>
            <x15:cachedUniqueName index="2" name="[Range].[Proff].&amp;[Professional]"/>
          </x15:cachedUniqueNames>
        </ext>
      </extLst>
    </cacheField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2" memberValueDatatype="130" unbalanced="0">
      <fieldsUsage count="2">
        <fieldUsage x="-1"/>
        <fieldUsage x="2"/>
      </fieldsUsage>
    </cacheHierarchy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0" memberValueDatatype="130" unbalanced="0"/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0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0" memberValueDatatype="130" unbalanced="0"/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 oneField="1">
      <fieldsUsage count="1">
        <fieldUsage x="1"/>
      </fieldsUsage>
    </cacheHierarchy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hoo, Ajay" refreshedDate="45434.794021875001" backgroundQuery="1" createdVersion="8" refreshedVersion="8" minRefreshableVersion="3" recordCount="0" supportSubquery="1" supportAdvancedDrill="1" xr:uid="{4306747F-5096-466E-A23C-5590BA9EDB7D}">
  <cacheSource type="external" connectionId="1"/>
  <cacheFields count="3">
    <cacheField name="[Range 2].[Mercer Specialization].[Mercer Specialization]" caption="Mercer Specialization" numFmtId="0" hierarchy="60" level="1">
      <sharedItems count="10">
        <s v="Accounts Payable/Receivable (Outsourcing &amp; Global Capability Centers)"/>
        <s v="Business Intelligence (BI) Data Analysis"/>
        <s v="Data Analytics"/>
        <s v="Data Management (Outsourcing &amp; Global Capability Centers)"/>
        <s v="Data Science"/>
        <s v="General IT User Support"/>
        <s v="General Office Administration &amp; Secretarial Management"/>
        <s v="Software Development Engineering (High Tech)"/>
        <s v="Supply Chain Planning (Outsourcing &amp; Global Capability Centers)"/>
        <s v="Technical Project Management"/>
      </sharedItems>
      <extLst>
        <ext xmlns:x15="http://schemas.microsoft.com/office/spreadsheetml/2010/11/main" uri="{4F2E5C28-24EA-4eb8-9CBF-B6C8F9C3D259}">
          <x15:cachedUniqueNames>
            <x15:cachedUniqueName index="0" name="[Range 2].[Mercer Specialization].&amp;[Accounts Payable/Receivable (Outsourcing &amp; Global Capability Centers)]"/>
            <x15:cachedUniqueName index="1" name="[Range 2].[Mercer Specialization].&amp;[Business Intelligence (BI) Data Analysis]"/>
            <x15:cachedUniqueName index="2" name="[Range 2].[Mercer Specialization].&amp;[Data Analytics]"/>
            <x15:cachedUniqueName index="3" name="[Range 2].[Mercer Specialization].&amp;[Data Management (Outsourcing &amp; Global Capability Centers)]"/>
            <x15:cachedUniqueName index="4" name="[Range 2].[Mercer Specialization].&amp;[Data Science]"/>
            <x15:cachedUniqueName index="5" name="[Range 2].[Mercer Specialization].&amp;[General IT User Support]"/>
            <x15:cachedUniqueName index="6" name="[Range 2].[Mercer Specialization].&amp;[General Office Administration &amp; Secretarial Management]"/>
            <x15:cachedUniqueName index="7" name="[Range 2].[Mercer Specialization].&amp;[Software Development Engineering (High Tech)]"/>
            <x15:cachedUniqueName index="8" name="[Range 2].[Mercer Specialization].&amp;[Supply Chain Planning (Outsourcing &amp; Global Capability Centers)]"/>
            <x15:cachedUniqueName index="9" name="[Range 2].[Mercer Specialization].&amp;[Technical Project Management]"/>
          </x15:cachedUniqueNames>
        </ext>
      </extLst>
    </cacheField>
    <cacheField name="[Measures].[Count of QUARTILE]" caption="Count of QUARTILE" numFmtId="0" hierarchy="88" level="32767"/>
    <cacheField name="[Range 2].[QUARTILE].[QUARTILE]" caption="QUARTILE" numFmtId="0" hierarchy="78" level="1">
      <sharedItems count="4">
        <s v="Q1"/>
        <s v="Q2"/>
        <s v="Q3"/>
        <s v="Q4"/>
      </sharedItems>
      <extLst>
        <ext xmlns:x15="http://schemas.microsoft.com/office/spreadsheetml/2010/11/main" uri="{4F2E5C28-24EA-4eb8-9CBF-B6C8F9C3D259}">
          <x15:cachedUniqueNames>
            <x15:cachedUniqueName index="0" name="[Range 2].[QUARTILE].&amp;[Q1]"/>
            <x15:cachedUniqueName index="1" name="[Range 2].[QUARTILE].&amp;[Q2]"/>
            <x15:cachedUniqueName index="2" name="[Range 2].[QUARTILE].&amp;[Q3]"/>
            <x15:cachedUniqueName index="3" name="[Range 2].[QUARTILE].&amp;[Q4]"/>
          </x15:cachedUniqueNames>
        </ext>
      </extLst>
    </cacheField>
  </cacheFields>
  <cacheHierarchies count="108">
    <cacheHierarchy uniqueName="[Range].[S.NO.]" caption="S.NO." attribute="1" defaultMemberUniqueName="[Range].[S.NO.].[All]" allUniqueName="[Range].[S.NO.].[All]" dimensionUniqueName="[Range]" displayFolder="" count="0" memberValueDatatype="20" unbalanced="0"/>
    <cacheHierarchy uniqueName="[Range].[Designation]" caption="Designation" attribute="1" defaultMemberUniqueName="[Range].[Designation].[All]" allUniqueName="[Range].[Designation].[All]" dimensionUniqueName="[Range]" displayFolder="" count="0" memberValueDatatype="130" unbalanced="0"/>
    <cacheHierarchy uniqueName="[Range].[Internal Grade]" caption="Internal Grade" attribute="1" defaultMemberUniqueName="[Range].[Internal Grade].[All]" allUniqueName="[Range].[Internal Grade].[All]" dimensionUniqueName="[Range]" displayFolder="" count="0" memberValueDatatype="130" unbalanced="0"/>
    <cacheHierarchy uniqueName="[Range].[BUSINESS FUNCTIONS  - VERTICALS]" caption="BUSINESS FUNCTIONS  - VERTICALS" attribute="1" defaultMemberUniqueName="[Range].[BUSINESS FUNCTIONS  - VERTICALS].[All]" allUniqueName="[Range].[BUSINESS FUNCTIONS  - VERTICALS].[All]" dimensionUniqueName="[Range]" displayFolder="" count="0" memberValueDatatype="130" unbalanced="0"/>
    <cacheHierarchy uniqueName="[Range].[BUSINESS SUB FUNCTIONS  - SUB VERTICALS]" caption="BUSINESS SUB FUNCTIONS  - SUB VERTICALS" attribute="1" defaultMemberUniqueName="[Range].[BUSINESS SUB FUNCTIONS  - SUB VERTICALS].[All]" allUniqueName="[Range].[BUSINESS SUB FUNCTIONS  - SUB VERTICALS].[All]" dimensionUniqueName="[Range]" displayFolder="" count="0" memberValueDatatype="130" unbalanced="0"/>
    <cacheHierarchy uniqueName="[Range].[Employee type (IC/PM)]" caption="Employee type (IC/PM)" attribute="1" defaultMemberUniqueName="[Range].[Employee type (IC/PM)].[All]" allUniqueName="[Range].[Employee type (IC/PM)].[All]" dimensionUniqueName="[Range]" displayFolder="" count="0" memberValueDatatype="130" unbalanced="0"/>
    <cacheHierarchy uniqueName="[Range].[Location of Operations]" caption="Location of Operations" attribute="1" defaultMemberUniqueName="[Range].[Location of Operations].[All]" allUniqueName="[Range].[Location of Operations].[All]" dimensionUniqueName="[Range]" displayFolder="" count="0" memberValueDatatype="130" unbalanced="0"/>
    <cacheHierarchy uniqueName="[Range].[Mercer Family]" caption="Mercer Family" attribute="1" defaultMemberUniqueName="[Range].[Mercer Family].[All]" allUniqueName="[Range].[Mercer Family].[All]" dimensionUniqueName="[Range]" displayFolder="" count="0" memberValueDatatype="130" unbalanced="0"/>
    <cacheHierarchy uniqueName="[Range].[Mercer Sub Family]" caption="Mercer Sub Family" attribute="1" defaultMemberUniqueName="[Range].[Mercer Sub Family].[All]" allUniqueName="[Range].[Mercer Sub Family].[All]" dimensionUniqueName="[Range]" displayFolder="" count="0" memberValueDatatype="130" unbalanced="0"/>
    <cacheHierarchy uniqueName="[Range].[Mercer Specialization]" caption="Mercer Specialization" attribute="1" defaultMemberUniqueName="[Range].[Mercer Specialization].[All]" allUniqueName="[Range].[Mercer Specialization].[All]" dimensionUniqueName="[Range]" displayFolder="" count="0" memberValueDatatype="130" unbalanced="0"/>
    <cacheHierarchy uniqueName="[Range].[Mercer Level]" caption="Mercer Level" attribute="1" defaultMemberUniqueName="[Range].[Mercer Level].[All]" allUniqueName="[Range].[Mercer Level].[All]" dimensionUniqueName="[Range]" displayFolder="" count="0" memberValueDatatype="130" unbalanced="0"/>
    <cacheHierarchy uniqueName="[Range].[CK Level as per Mercer]" caption="CK Level as per Mercer" attribute="1" defaultMemberUniqueName="[Range].[CK Level as per Mercer].[All]" allUniqueName="[Range].[CK Level as per Mercer].[All]" dimensionUniqueName="[Range]" displayFolder="" count="0" memberValueDatatype="130" unbalanced="0"/>
    <cacheHierarchy uniqueName="[Range].[Final Mercer Levels]" caption="Final Mercer Levels" attribute="1" defaultMemberUniqueName="[Range].[Final Mercer Levels].[All]" allUniqueName="[Range].[Final Mercer Levels].[All]" dimensionUniqueName="[Range]" displayFolder="" count="0" memberValueDatatype="130" unbalanced="0"/>
    <cacheHierarchy uniqueName="[Range].[Proff]" caption="Proff" attribute="1" defaultMemberUniqueName="[Range].[Proff].[All]" allUniqueName="[Range].[Proff].[All]" dimensionUniqueName="[Range]" displayFolder="" count="0" memberValueDatatype="130" unbalanced="0"/>
    <cacheHierarchy uniqueName="[Range].[Mercer Specialization+Level]" caption="Mercer Specialization+Level" attribute="1" defaultMemberUniqueName="[Range].[Mercer Specialization+Level].[All]" allUniqueName="[Range].[Mercer Specialization+Level].[All]" dimensionUniqueName="[Range]" displayFolder="" count="0" memberValueDatatype="130" unbalanced="0"/>
    <cacheHierarchy uniqueName="[Range].[Tagging]" caption="Tagging" attribute="1" defaultMemberUniqueName="[Range].[Tagging].[All]" allUniqueName="[Range].[Tagging].[All]" dimensionUniqueName="[Range]" displayFolder="" count="0" memberValueDatatype="130" unbalanced="0"/>
    <cacheHierarchy uniqueName="[Range].[No. of Orgs]" caption="No. of Orgs" attribute="1" defaultMemberUniqueName="[Range].[No. of Orgs].[All]" allUniqueName="[Range].[No. of Orgs].[All]" dimensionUniqueName="[Range]" displayFolder="" count="0" memberValueDatatype="130" unbalanced="0"/>
    <cacheHierarchy uniqueName="[Range].[No. of Obs]" caption="No. of Obs" attribute="1" defaultMemberUniqueName="[Range].[No. of Obs].[All]" allUniqueName="[Range].[No. of Obs].[All]" dimensionUniqueName="[Range]" displayFolder="" count="0" memberValueDatatype="130" unbalanced="0"/>
    <cacheHierarchy uniqueName="[Range].[Circle K Salary(2+R)]" caption="Circle K Salary(2+R)" attribute="1" defaultMemberUniqueName="[Range].[Circle K Salary(2+R)].[All]" allUniqueName="[Range].[Circle K Salary(2+R)].[All]" dimensionUniqueName="[Range]" displayFolder="" count="0" memberValueDatatype="5" unbalanced="0"/>
    <cacheHierarchy uniqueName="[Range].[10th Percentile(2+R)]" caption="10th Percentile(2+R)" attribute="1" defaultMemberUniqueName="[Range].[10th Percentile(2+R)].[All]" allUniqueName="[Range].[10th Percentile(2+R)].[All]" dimensionUniqueName="[Range]" displayFolder="" count="0" memberValueDatatype="20" unbalanced="0"/>
    <cacheHierarchy uniqueName="[Range].[25th Percentile(2+R)]" caption="25th Percentile(2+R)" attribute="1" defaultMemberUniqueName="[Range].[25th Percentile(2+R)].[All]" allUniqueName="[Range].[25th Percentile(2+R)].[All]" dimensionUniqueName="[Range]" displayFolder="" count="0" memberValueDatatype="20" unbalanced="0"/>
    <cacheHierarchy uniqueName="[Range].[50th Percentile(2+R)]" caption="50th Percentile(2+R)" attribute="1" defaultMemberUniqueName="[Range].[50th Percentile(2+R)].[All]" allUniqueName="[Range].[50th Percentile(2+R)].[All]" dimensionUniqueName="[Range]" displayFolder="" count="0" memberValueDatatype="20" unbalanced="0"/>
    <cacheHierarchy uniqueName="[Range].[75th Percentile(2+R)]" caption="75th Percentile(2+R)" attribute="1" defaultMemberUniqueName="[Range].[75th Percentile(2+R)].[All]" allUniqueName="[Range].[75th Percentile(2+R)].[All]" dimensionUniqueName="[Range]" displayFolder="" count="0" memberValueDatatype="20" unbalanced="0"/>
    <cacheHierarchy uniqueName="[Range].[90th Percentile(2+R)]" caption="90th Percentile(2+R)" attribute="1" defaultMemberUniqueName="[Range].[90th Percentile(2+R)].[All]" allUniqueName="[Range].[90th Percentile(2+R)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Remarks]" caption="Remarks" attribute="1" defaultMemberUniqueName="[Range].[Remarks].[All]" allUniqueName="[Range].[Remarks].[All]" dimensionUniqueName="[Range]" displayFolder="" count="0" memberValueDatatype="130" unbalanced="0"/>
    <cacheHierarchy uniqueName="[Range 1].[S.NO.]" caption="S.NO." attribute="1" defaultMemberUniqueName="[Range 1].[S.NO.].[All]" allUniqueName="[Range 1].[S.NO.].[All]" dimensionUniqueName="[Range 1]" displayFolder="" count="0" memberValueDatatype="20" unbalanced="0"/>
    <cacheHierarchy uniqueName="[Range 1].[Designation]" caption="Designation" attribute="1" defaultMemberUniqueName="[Range 1].[Designation].[All]" allUniqueName="[Range 1].[Designation].[All]" dimensionUniqueName="[Range 1]" displayFolder="" count="0" memberValueDatatype="130" unbalanced="0"/>
    <cacheHierarchy uniqueName="[Range 1].[Internal Grade]" caption="Internal Grade" attribute="1" defaultMemberUniqueName="[Range 1].[Internal Grade].[All]" allUniqueName="[Range 1].[Internal Grade].[All]" dimensionUniqueName="[Range 1]" displayFolder="" count="0" memberValueDatatype="130" unbalanced="0"/>
    <cacheHierarchy uniqueName="[Range 1].[BUSINESS FUNCTIONS  - VERTICALS]" caption="BUSINESS FUNCTIONS  - VERTICALS" attribute="1" defaultMemberUniqueName="[Range 1].[BUSINESS FUNCTIONS  - VERTICALS].[All]" allUniqueName="[Range 1].[BUSINESS FUNCTIONS  - VERTICALS].[All]" dimensionUniqueName="[Range 1]" displayFolder="" count="0" memberValueDatatype="130" unbalanced="0"/>
    <cacheHierarchy uniqueName="[Range 1].[BUSINESS SUB FUNCTIONS  - SUB VERTICALS]" caption="BUSINESS SUB FUNCTIONS  - SUB VERTICALS" attribute="1" defaultMemberUniqueName="[Range 1].[BUSINESS SUB FUNCTIONS  - SUB VERTICALS].[All]" allUniqueName="[Range 1].[BUSINESS SUB FUNCTIONS  - SUB VERTICALS].[All]" dimensionUniqueName="[Range 1]" displayFolder="" count="0" memberValueDatatype="130" unbalanced="0"/>
    <cacheHierarchy uniqueName="[Range 1].[Employee type (IC/PM)]" caption="Employee type (IC/PM)" attribute="1" defaultMemberUniqueName="[Range 1].[Employee type (IC/PM)].[All]" allUniqueName="[Range 1].[Employee type (IC/PM)].[All]" dimensionUniqueName="[Range 1]" displayFolder="" count="0" memberValueDatatype="130" unbalanced="0"/>
    <cacheHierarchy uniqueName="[Range 1].[Location of Operations]" caption="Location of Operations" attribute="1" defaultMemberUniqueName="[Range 1].[Location of Operations].[All]" allUniqueName="[Range 1].[Location of Operations].[All]" dimensionUniqueName="[Range 1]" displayFolder="" count="0" memberValueDatatype="130" unbalanced="0"/>
    <cacheHierarchy uniqueName="[Range 1].[Mercer Family]" caption="Mercer Family" attribute="1" defaultMemberUniqueName="[Range 1].[Mercer Family].[All]" allUniqueName="[Range 1].[Mercer Family].[All]" dimensionUniqueName="[Range 1]" displayFolder="" count="0" memberValueDatatype="130" unbalanced="0"/>
    <cacheHierarchy uniqueName="[Range 1].[Mercer Sub Family]" caption="Mercer Sub Family" attribute="1" defaultMemberUniqueName="[Range 1].[Mercer Sub Family].[All]" allUniqueName="[Range 1].[Mercer Sub Family].[All]" dimensionUniqueName="[Range 1]" displayFolder="" count="0" memberValueDatatype="130" unbalanced="0"/>
    <cacheHierarchy uniqueName="[Range 1].[Mercer Specialization]" caption="Mercer Specialization" attribute="1" defaultMemberUniqueName="[Range 1].[Mercer Specialization].[All]" allUniqueName="[Range 1].[Mercer Specialization].[All]" dimensionUniqueName="[Range 1]" displayFolder="" count="0" memberValueDatatype="130" unbalanced="0"/>
    <cacheHierarchy uniqueName="[Range 1].[Mercer Level]" caption="Mercer Level" attribute="1" defaultMemberUniqueName="[Range 1].[Mercer Level].[All]" allUniqueName="[Range 1].[Mercer Level].[All]" dimensionUniqueName="[Range 1]" displayFolder="" count="0" memberValueDatatype="130" unbalanced="0"/>
    <cacheHierarchy uniqueName="[Range 1].[Proff]" caption="Proff" attribute="1" defaultMemberUniqueName="[Range 1].[Proff].[All]" allUniqueName="[Range 1].[Proff].[All]" dimensionUniqueName="[Range 1]" displayFolder="" count="0" memberValueDatatype="130" unbalanced="0"/>
    <cacheHierarchy uniqueName="[Range 1].[Mercer Specialization+Level]" caption="Mercer Specialization+Level" attribute="1" defaultMemberUniqueName="[Range 1].[Mercer Specialization+Level].[All]" allUniqueName="[Range 1].[Mercer Specialization+Level].[All]" dimensionUniqueName="[Range 1]" displayFolder="" count="0" memberValueDatatype="130" unbalanced="0"/>
    <cacheHierarchy uniqueName="[Range 1].[Tagging]" caption="Tagging" attribute="1" defaultMemberUniqueName="[Range 1].[Tagging].[All]" allUniqueName="[Range 1].[Tagging].[All]" dimensionUniqueName="[Range 1]" displayFolder="" count="0" memberValueDatatype="130" unbalanced="0"/>
    <cacheHierarchy uniqueName="[Range 1].[No. of Orgs]" caption="No. of Orgs" attribute="1" defaultMemberUniqueName="[Range 1].[No. of Orgs].[All]" allUniqueName="[Range 1].[No. of Orgs].[All]" dimensionUniqueName="[Range 1]" displayFolder="" count="0" memberValueDatatype="130" unbalanced="0"/>
    <cacheHierarchy uniqueName="[Range 1].[No. of Obs]" caption="No. of Obs" attribute="1" defaultMemberUniqueName="[Range 1].[No. of Obs].[All]" allUniqueName="[Range 1].[No. of Obs].[All]" dimensionUniqueName="[Range 1]" displayFolder="" count="0" memberValueDatatype="130" unbalanced="0"/>
    <cacheHierarchy uniqueName="[Range 1].[Circle K Salary(2+R)]" caption="Circle K Salary(2+R)" attribute="1" defaultMemberUniqueName="[Range 1].[Circle K Salary(2+R)].[All]" allUniqueName="[Range 1].[Circle K Salary(2+R)].[All]" dimensionUniqueName="[Range 1]" displayFolder="" count="0" memberValueDatatype="5" unbalanced="0"/>
    <cacheHierarchy uniqueName="[Range 1].[10th Percentile(2+R)]" caption="10th Percentile(2+R)" attribute="1" defaultMemberUniqueName="[Range 1].[10th Percentile(2+R)].[All]" allUniqueName="[Range 1].[10th Percentile(2+R)].[All]" dimensionUniqueName="[Range 1]" displayFolder="" count="0" memberValueDatatype="20" unbalanced="0"/>
    <cacheHierarchy uniqueName="[Range 1].[25th Percentile(2+R)]" caption="25th Percentile(2+R)" attribute="1" defaultMemberUniqueName="[Range 1].[25th Percentile(2+R)].[All]" allUniqueName="[Range 1].[25th Percentile(2+R)].[All]" dimensionUniqueName="[Range 1]" displayFolder="" count="0" memberValueDatatype="20" unbalanced="0"/>
    <cacheHierarchy uniqueName="[Range 1].[50th Percentile(2+R)]" caption="50th Percentile(2+R)" attribute="1" defaultMemberUniqueName="[Range 1].[50th Percentile(2+R)].[All]" allUniqueName="[Range 1].[50th Percentile(2+R)].[All]" dimensionUniqueName="[Range 1]" displayFolder="" count="0" memberValueDatatype="20" unbalanced="0"/>
    <cacheHierarchy uniqueName="[Range 1].[75th Percentile(2+R)]" caption="75th Percentile(2+R)" attribute="1" defaultMemberUniqueName="[Range 1].[75th Percentile(2+R)].[All]" allUniqueName="[Range 1].[75th Percentile(2+R)].[All]" dimensionUniqueName="[Range 1]" displayFolder="" count="0" memberValueDatatype="20" unbalanced="0"/>
    <cacheHierarchy uniqueName="[Range 1].[90th Percentile(2+R)]" caption="90th Percentile(2+R)" attribute="1" defaultMemberUniqueName="[Range 1].[90th Percentile(2+R)].[All]" allUniqueName="[Range 1].[90th Percentile(2+R)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Remarks]" caption="Remarks" attribute="1" defaultMemberUniqueName="[Range 1].[Remarks].[All]" allUniqueName="[Range 1].[Remarks].[All]" dimensionUniqueName="[Range 1]" displayFolder="" count="0" memberValueDatatype="130" unbalanced="0"/>
    <cacheHierarchy uniqueName="[Range 1].[Circle K Salary(3+R)]" caption="Circle K Salary(3+R)" attribute="1" defaultMemberUniqueName="[Range 1].[Circle K Salary(3+R)].[All]" allUniqueName="[Range 1].[Circle K Salary(3+R)].[All]" dimensionUniqueName="[Range 1]" displayFolder="" count="0" memberValueDatatype="5" unbalanced="0"/>
    <cacheHierarchy uniqueName="[Range 2].[S.NO.]" caption="S.NO." attribute="1" defaultMemberUniqueName="[Range 2].[S.NO.].[All]" allUniqueName="[Range 2].[S.NO.].[All]" dimensionUniqueName="[Range 2]" displayFolder="" count="0" memberValueDatatype="2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Internal Grade]" caption="Internal Grade" attribute="1" defaultMemberUniqueName="[Range 2].[Internal Grade].[All]" allUniqueName="[Range 2].[Internal Grade].[All]" dimensionUniqueName="[Range 2]" displayFolder="" count="0" memberValueDatatype="130" unbalanced="0"/>
    <cacheHierarchy uniqueName="[Range 2].[BUSINESS FUNCTIONS  - VERTICALS]" caption="BUSINESS FUNCTIONS  - VERTICALS" attribute="1" defaultMemberUniqueName="[Range 2].[BUSINESS FUNCTIONS  - VERTICALS].[All]" allUniqueName="[Range 2].[BUSINESS FUNCTIONS  - VERTICALS].[All]" dimensionUniqueName="[Range 2]" displayFolder="" count="0" memberValueDatatype="130" unbalanced="0"/>
    <cacheHierarchy uniqueName="[Range 2].[BUSINESS SUB FUNCTIONS  - SUB VERTICALS]" caption="BUSINESS SUB FUNCTIONS  - SUB VERTICALS" attribute="1" defaultMemberUniqueName="[Range 2].[BUSINESS SUB FUNCTIONS  - SUB VERTICALS].[All]" allUniqueName="[Range 2].[BUSINESS SUB FUNCTIONS  - SUB VERTICALS].[All]" dimensionUniqueName="[Range 2]" displayFolder="" count="0" memberValueDatatype="130" unbalanced="0"/>
    <cacheHierarchy uniqueName="[Range 2].[Employee type (IC/PM)]" caption="Employee type (IC/PM)" attribute="1" defaultMemberUniqueName="[Range 2].[Employee type (IC/PM)].[All]" allUniqueName="[Range 2].[Employee type (IC/PM)].[All]" dimensionUniqueName="[Range 2]" displayFolder="" count="0" memberValueDatatype="130" unbalanced="0"/>
    <cacheHierarchy uniqueName="[Range 2].[Location of Operations]" caption="Location of Operations" attribute="1" defaultMemberUniqueName="[Range 2].[Location of Operations].[All]" allUniqueName="[Range 2].[Location of Operations].[All]" dimensionUniqueName="[Range 2]" displayFolder="" count="0" memberValueDatatype="130" unbalanced="0"/>
    <cacheHierarchy uniqueName="[Range 2].[Mercer Family]" caption="Mercer Family" attribute="1" defaultMemberUniqueName="[Range 2].[Mercer Family].[All]" allUniqueName="[Range 2].[Mercer Family].[All]" dimensionUniqueName="[Range 2]" displayFolder="" count="0" memberValueDatatype="130" unbalanced="0"/>
    <cacheHierarchy uniqueName="[Range 2].[Mercer Sub Family]" caption="Mercer Sub Family" attribute="1" defaultMemberUniqueName="[Range 2].[Mercer Sub Family].[All]" allUniqueName="[Range 2].[Mercer Sub Family].[All]" dimensionUniqueName="[Range 2]" displayFolder="" count="0" memberValueDatatype="130" unbalanced="0"/>
    <cacheHierarchy uniqueName="[Range 2].[Mercer Specialization]" caption="Mercer Specialization" attribute="1" defaultMemberUniqueName="[Range 2].[Mercer Specialization].[All]" allUniqueName="[Range 2].[Mercer Specialization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Mercer Level]" caption="Mercer Level" attribute="1" defaultMemberUniqueName="[Range 2].[Mercer Level].[All]" allUniqueName="[Range 2].[Mercer Level].[All]" dimensionUniqueName="[Range 2]" displayFolder="" count="0" memberValueDatatype="130" unbalanced="0"/>
    <cacheHierarchy uniqueName="[Range 2].[CK Level as per Mercer]" caption="CK Level as per Mercer" attribute="1" defaultMemberUniqueName="[Range 2].[CK Level as per Mercer].[All]" allUniqueName="[Range 2].[CK Level as per Mercer].[All]" dimensionUniqueName="[Range 2]" displayFolder="" count="2" memberValueDatatype="130" unbalanced="0"/>
    <cacheHierarchy uniqueName="[Range 2].[Final Mercer Levels]" caption="Final Mercer Levels" attribute="1" defaultMemberUniqueName="[Range 2].[Final Mercer Levels].[All]" allUniqueName="[Range 2].[Final Mercer Levels].[All]" dimensionUniqueName="[Range 2]" displayFolder="" count="0" memberValueDatatype="130" unbalanced="0"/>
    <cacheHierarchy uniqueName="[Range 2].[Proff]" caption="Proff" attribute="1" defaultMemberUniqueName="[Range 2].[Proff].[All]" allUniqueName="[Range 2].[Proff].[All]" dimensionUniqueName="[Range 2]" displayFolder="" count="0" memberValueDatatype="130" unbalanced="0"/>
    <cacheHierarchy uniqueName="[Range 2].[Mercer Specialization+Level]" caption="Mercer Specialization+Level" attribute="1" defaultMemberUniqueName="[Range 2].[Mercer Specialization+Level].[All]" allUniqueName="[Range 2].[Mercer Specialization+Level].[All]" dimensionUniqueName="[Range 2]" displayFolder="" count="0" memberValueDatatype="130" unbalanced="0"/>
    <cacheHierarchy uniqueName="[Range 2].[Tagging]" caption="Tagging" attribute="1" defaultMemberUniqueName="[Range 2].[Tagging].[All]" allUniqueName="[Range 2].[Tagging].[All]" dimensionUniqueName="[Range 2]" displayFolder="" count="0" memberValueDatatype="130" unbalanced="0"/>
    <cacheHierarchy uniqueName="[Range 2].[No. of Orgs]" caption="No. of Orgs" attribute="1" defaultMemberUniqueName="[Range 2].[No. of Orgs].[All]" allUniqueName="[Range 2].[No. of Orgs].[All]" dimensionUniqueName="[Range 2]" displayFolder="" count="0" memberValueDatatype="130" unbalanced="0"/>
    <cacheHierarchy uniqueName="[Range 2].[No. of Obs]" caption="No. of Obs" attribute="1" defaultMemberUniqueName="[Range 2].[No. of Obs].[All]" allUniqueName="[Range 2].[No. of Obs].[All]" dimensionUniqueName="[Range 2]" displayFolder="" count="0" memberValueDatatype="130" unbalanced="0"/>
    <cacheHierarchy uniqueName="[Range 2].[Circle K Salary(2+R)]" caption="Circle K Salary(2+R)" attribute="1" defaultMemberUniqueName="[Range 2].[Circle K Salary(2+R)].[All]" allUniqueName="[Range 2].[Circle K Salary(2+R)].[All]" dimensionUniqueName="[Range 2]" displayFolder="" count="0" memberValueDatatype="5" unbalanced="0"/>
    <cacheHierarchy uniqueName="[Range 2].[10th Percentile(2+R)]" caption="10th Percentile(2+R)" attribute="1" defaultMemberUniqueName="[Range 2].[10th Percentile(2+R)].[All]" allUniqueName="[Range 2].[10th Percentile(2+R)].[All]" dimensionUniqueName="[Range 2]" displayFolder="" count="0" memberValueDatatype="20" unbalanced="0"/>
    <cacheHierarchy uniqueName="[Range 2].[25th Percentile(2+R)]" caption="25th Percentile(2+R)" attribute="1" defaultMemberUniqueName="[Range 2].[25th Percentile(2+R)].[All]" allUniqueName="[Range 2].[25th Percentile(2+R)].[All]" dimensionUniqueName="[Range 2]" displayFolder="" count="0" memberValueDatatype="20" unbalanced="0"/>
    <cacheHierarchy uniqueName="[Range 2].[50th Percentile(2+R)]" caption="50th Percentile(2+R)" attribute="1" defaultMemberUniqueName="[Range 2].[50th Percentile(2+R)].[All]" allUniqueName="[Range 2].[50th Percentile(2+R)].[All]" dimensionUniqueName="[Range 2]" displayFolder="" count="0" memberValueDatatype="20" unbalanced="0"/>
    <cacheHierarchy uniqueName="[Range 2].[75th Percentile(2+R)]" caption="75th Percentile(2+R)" attribute="1" defaultMemberUniqueName="[Range 2].[75th Percentile(2+R)].[All]" allUniqueName="[Range 2].[75th Percentile(2+R)].[All]" dimensionUniqueName="[Range 2]" displayFolder="" count="0" memberValueDatatype="20" unbalanced="0"/>
    <cacheHierarchy uniqueName="[Range 2].[90th Percentile(2+R)]" caption="90th Percentile(2+R)" attribute="1" defaultMemberUniqueName="[Range 2].[90th Percentile(2+R)].[All]" allUniqueName="[Range 2].[90th Percentile(2+R)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Remarks]" caption="Remarks" attribute="1" defaultMemberUniqueName="[Range 2].[Remarks].[All]" allUniqueName="[Range 2].[Remarks].[All]" dimensionUniqueName="[Range 2]" displayFolder="" count="0" memberValueDatatype="130" unbalanced="0"/>
    <cacheHierarchy uniqueName="[Range 2].[Circle K Salary(3+R)]" caption="Circle K Salary(3+R)" attribute="1" defaultMemberUniqueName="[Range 2].[Circle K Salary(3+R)].[All]" allUniqueName="[Range 2].[Circle K Salary(3+R)].[All]" dimensionUniqueName="[Range 2]" displayFolder="" count="0" memberValueDatatype="5" unbalanced="0"/>
    <cacheHierarchy uniqueName="[Range 2].[QUARTILE]" caption="QUARTILE" attribute="1" defaultMemberUniqueName="[Range 2].[QUARTILE].[All]" allUniqueName="[Range 2].[QUARTILE].[All]" dimensionUniqueName="[Range 2]" displayFolder="" count="2" memberValueDatatype="130" unbalanced="0">
      <fieldsUsage count="2">
        <fieldUsage x="-1"/>
        <fieldUsage x="2"/>
      </fieldsUsage>
    </cacheHierarchy>
    <cacheHierarchy uniqueName="[Measures].[Sum of S.NO.]" caption="Sum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.NO.]" caption="Count of S.NO.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ircle K Salary(2+R)]" caption="Sum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Circle K Salary(2+R)]" caption="Min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Circle K Salary(2+R)]" caption="Max of Circle K Salary(2+R)" measure="1" displayFolder="" measureGroup="Rang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ircle K Salary(2+R) 2]" caption="Sum of Circle K Salary(2+R) 2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ircle K Salary(3+R)]" caption="Sum of Circle K Salary(3+R)" measure="1" displayFolder="" measureGroup="Range 1" count="0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S.NO. 2]" caption="Sum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.NO. 2]" caption="Count of S.NO. 2" measure="1" displayFolder="" measureGroup="Range 1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QUARTILE]" caption="Count of QUARTILE" measure="1" displayFolder="" measureGroup="Range 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Circle K Salary(2+R)]" caption="Average of Circle K Salary(2+R)" measure="1" displayFolder="" measureGroup="Range 1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edian Circle K Salary]" caption="Median Circle K Salary" measure="1" displayFolder="" measureGroup="Range" count="0"/>
    <cacheHierarchy uniqueName="[Measures].[P10]" caption="P10" measure="1" displayFolder="" measureGroup="Range" count="0"/>
    <cacheHierarchy uniqueName="[Measures].[P25]" caption="P25" measure="1" displayFolder="" measureGroup="Range" count="0"/>
    <cacheHierarchy uniqueName="[Measures].[P75]" caption="P75" measure="1" displayFolder="" measureGroup="Range" count="0"/>
    <cacheHierarchy uniqueName="[Measures].[P90]" caption="P90" measure="1" displayFolder="" measureGroup="Range" count="0"/>
    <cacheHierarchy uniqueName="[Measures].[Circle K P50]" caption="Circle K P50" measure="1" displayFolder="" measureGroup="Range 1" count="0"/>
    <cacheHierarchy uniqueName="[Measures].[Market P25]" caption="Market P25" measure="1" displayFolder="" measureGroup="Range 1" count="0"/>
    <cacheHierarchy uniqueName="[Measures].[Market P75]" caption="Market P75" measure="1" displayFolder="" measureGroup="Range 1" count="0"/>
    <cacheHierarchy uniqueName="[Measures].[Market Median]" caption="Market Median" measure="1" displayFolder="" measureGroup="Range 1" count="0"/>
    <cacheHierarchy uniqueName="[Measures].[CIRCLE K MEDIAN]" caption="CIRCLE K MEDIAN" measure="1" displayFolder="" measureGroup="Range 2" count="0"/>
    <cacheHierarchy uniqueName="[Measures].[MARKET MEDIAN_NEW]" caption="MARKET MEDIAN_NEW" measure="1" displayFolder="" measureGroup="Range 2" count="0"/>
    <cacheHierarchy uniqueName="[Measures].[MARKET P25_NEW]" caption="MARKET P25_NEW" measure="1" displayFolder="" measureGroup="Range 2" count="0"/>
    <cacheHierarchy uniqueName="[Measures].[MARKET P75_NEW]" caption="MARKET P75_NEW" measure="1" displayFolder="" measureGroup="Range 2" count="0"/>
    <cacheHierarchy uniqueName="[Measures].[CIRCLE K MEDIAN_3T_R]" caption="CIRCLE K MEDIAN_3T_R" measure="1" displayFolder="" measureGroup="Range 2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">
  <r>
    <s v="M40"/>
    <s v="E2"/>
    <s v="M40"/>
    <x v="0"/>
    <s v="Technical Project Management_M40"/>
    <s v="TECH"/>
    <n v="20"/>
    <n v="320"/>
    <n v="7003595.4960000003"/>
    <n v="3324705"/>
    <n v="4035317"/>
    <n v="5032074"/>
    <n v="6396770"/>
    <n v="8753929"/>
    <s v="Male"/>
    <s v="between 75 and 90"/>
    <n v="8316767.4960000003"/>
  </r>
  <r>
    <s v="M30+M40"/>
    <s v="E1"/>
    <s v="M30+M40"/>
    <x v="0"/>
    <s v="Business Intelligence (BI) Data Analysis_M30+M40"/>
    <s v="TECH"/>
    <n v="7"/>
    <n v="715"/>
    <n v="6150025.2587200003"/>
    <m/>
    <n v="3577374"/>
    <n v="3948960"/>
    <n v="5421659"/>
    <m/>
    <s v="Female"/>
    <s v="--"/>
    <n v="7257025.6187199997"/>
  </r>
  <r>
    <s v="M30+M40"/>
    <s v="E1"/>
    <s v="M30+M40"/>
    <x v="0"/>
    <s v="Business Intelligence (BI) Data Analysis_M30+M40"/>
    <s v="TECH"/>
    <n v="7"/>
    <n v="715"/>
    <n v="6150000"/>
    <m/>
    <n v="3577374"/>
    <n v="3948960"/>
    <n v="5421659"/>
    <m/>
    <s v="Male"/>
    <s v="--"/>
    <n v="7257000"/>
  </r>
  <r>
    <s v="M30"/>
    <s v="D2"/>
    <s v="M30"/>
    <x v="0"/>
    <s v="Data Science_M30"/>
    <s v="TECH"/>
    <n v="8"/>
    <n v="124"/>
    <n v="4674011.76"/>
    <m/>
    <n v="3589142"/>
    <n v="4157942"/>
    <n v="5426693"/>
    <m/>
    <s v="Male"/>
    <s v="Between 50 and 75"/>
    <n v="5515331.7599999998"/>
  </r>
  <r>
    <s v="M30"/>
    <s v="D2"/>
    <s v="M30"/>
    <x v="0"/>
    <s v="Data Science_M30"/>
    <s v="TECH"/>
    <n v="8"/>
    <n v="124"/>
    <n v="4487520.88"/>
    <m/>
    <n v="3589142"/>
    <n v="4157942"/>
    <n v="5426693"/>
    <m/>
    <s v="Male"/>
    <s v="Between 50 and 75"/>
    <n v="5362680.88"/>
  </r>
  <r>
    <s v="M30"/>
    <s v="D2"/>
    <s v="M30"/>
    <x v="0"/>
    <s v="Data Science_M30"/>
    <s v="TECH"/>
    <n v="8"/>
    <n v="124"/>
    <n v="4142816.5600000005"/>
    <m/>
    <n v="3589142"/>
    <n v="4157942"/>
    <n v="5426693"/>
    <m/>
    <s v="Female"/>
    <s v="Between 25 and 50"/>
    <n v="4888521.6400000006"/>
  </r>
  <r>
    <s v="M30"/>
    <s v="D2"/>
    <s v="M30"/>
    <x v="0"/>
    <s v="Financial Planning &amp; Analysis_M30"/>
    <s v="SUPPORT"/>
    <s v="--"/>
    <s v="--"/>
    <n v="3600000"/>
    <m/>
    <m/>
    <m/>
    <m/>
    <m/>
    <s v="Male"/>
    <s v="--"/>
    <n v="4248000"/>
  </r>
  <r>
    <s v="M30"/>
    <s v="D2"/>
    <s v="M30"/>
    <x v="0"/>
    <s v="Business Intelligence (BI) Data Analysis_M30"/>
    <s v="TECH"/>
    <n v="6"/>
    <n v="463"/>
    <n v="3500000"/>
    <m/>
    <n v="2805100"/>
    <n v="3168135"/>
    <n v="3973049"/>
    <m/>
    <s v="Male"/>
    <s v="Between 50 and 75"/>
    <n v="4130000"/>
  </r>
  <r>
    <s v="M30"/>
    <s v="D2"/>
    <s v="M30"/>
    <x v="0"/>
    <s v="Internal Database Engineering_M30"/>
    <s v="TECH"/>
    <s v="--"/>
    <s v="--"/>
    <n v="3388800"/>
    <m/>
    <m/>
    <m/>
    <m/>
    <m/>
    <s v="Male"/>
    <s v="--"/>
    <n v="4036800"/>
  </r>
  <r>
    <s v="P30"/>
    <s v="D1"/>
    <s v="P30"/>
    <x v="1"/>
    <s v="Data Science_P30"/>
    <s v="TECH"/>
    <n v="11"/>
    <n v="435"/>
    <n v="3300495.5237999996"/>
    <n v="1632896"/>
    <n v="2332209"/>
    <n v="2475704"/>
    <n v="4165405"/>
    <n v="4368431"/>
    <s v="Male"/>
    <s v="Between 50 and 75"/>
    <n v="3666849.9737999998"/>
  </r>
  <r>
    <s v="M30"/>
    <s v="D2"/>
    <s v="M30"/>
    <x v="0"/>
    <s v="Business Intelligence (BI) Data Analysis_M30"/>
    <s v="TECH"/>
    <n v="6"/>
    <n v="463"/>
    <n v="3220339.3415999999"/>
    <m/>
    <n v="2805100"/>
    <n v="3168135"/>
    <n v="3973049"/>
    <m/>
    <s v="Female"/>
    <s v="Between 50 and 75"/>
    <n v="3800000.3415999999"/>
  </r>
  <r>
    <s v="M30"/>
    <s v="D2"/>
    <s v="M30"/>
    <x v="0"/>
    <s v="Business Intelligence (BI) Data Analysis_M30"/>
    <s v="TECH"/>
    <n v="6"/>
    <n v="463"/>
    <n v="3092837.5847999998"/>
    <m/>
    <n v="2805100"/>
    <n v="3168135"/>
    <n v="3973049"/>
    <m/>
    <s v="Male"/>
    <s v="Between 25 and 50"/>
    <n v="3710241.1847999999"/>
  </r>
  <r>
    <s v="P30"/>
    <s v="D1"/>
    <s v="P30"/>
    <x v="1"/>
    <s v="Data Science_P30"/>
    <s v="TECH"/>
    <n v="11"/>
    <n v="435"/>
    <n v="2975585.1283200001"/>
    <n v="1632896"/>
    <n v="2332209"/>
    <n v="2475704"/>
    <n v="4165405"/>
    <n v="4368431"/>
    <s v="Male"/>
    <s v="Between 50 and 75"/>
    <n v="3302897.6083200001"/>
  </r>
  <r>
    <s v="P30"/>
    <s v="D1"/>
    <s v="P30"/>
    <x v="1"/>
    <s v="Data Science_P30"/>
    <s v="TECH"/>
    <n v="11"/>
    <n v="435"/>
    <n v="2925000"/>
    <n v="1632896"/>
    <n v="2332209"/>
    <n v="2475704"/>
    <n v="4165405"/>
    <n v="4368431"/>
    <s v="Male"/>
    <s v="Between 50 and 75"/>
    <n v="3246750"/>
  </r>
  <r>
    <s v="P30"/>
    <s v="D1"/>
    <s v="P30"/>
    <x v="1"/>
    <s v="Data Science_P30"/>
    <s v="TECH"/>
    <n v="11"/>
    <n v="435"/>
    <n v="2836800.2000000007"/>
    <n v="1632896"/>
    <n v="2332209"/>
    <n v="2475704"/>
    <n v="4165405"/>
    <n v="4368431"/>
    <s v="Male"/>
    <s v="Between 50 and 75"/>
    <n v="3161850.2000000007"/>
  </r>
  <r>
    <s v="P30"/>
    <s v="D1"/>
    <s v="P30"/>
    <x v="1"/>
    <s v="Data Science_P30"/>
    <s v="TECH"/>
    <n v="11"/>
    <n v="435"/>
    <n v="2828276.1072"/>
    <n v="1632896"/>
    <n v="2332209"/>
    <n v="2475704"/>
    <n v="4165405"/>
    <n v="4368431"/>
    <s v="Male"/>
    <s v="Between 50 and 75"/>
    <n v="3139383.8272000002"/>
  </r>
  <r>
    <s v="P30"/>
    <s v="D1"/>
    <s v="P30"/>
    <x v="1"/>
    <s v="Data Science_P30"/>
    <s v="TECH"/>
    <n v="11"/>
    <n v="435"/>
    <n v="2772503.1120000002"/>
    <n v="1632896"/>
    <n v="2332209"/>
    <n v="2475704"/>
    <n v="4165405"/>
    <n v="4368431"/>
    <s v="Male"/>
    <s v="Between 50 and 75"/>
    <n v="3088179.3520000004"/>
  </r>
  <r>
    <s v="P30"/>
    <s v="D1"/>
    <s v="P30"/>
    <x v="1"/>
    <s v="Business Intelligence (BI) Data Analysis_P30"/>
    <s v="TECH"/>
    <n v="8"/>
    <n v="1318"/>
    <n v="2710338.5567999999"/>
    <m/>
    <n v="1744082"/>
    <n v="2102305"/>
    <n v="3420111"/>
    <m/>
    <s v="Male"/>
    <s v="Between 50 and 75"/>
    <n v="3008473.7568000001"/>
  </r>
  <r>
    <s v="P30"/>
    <s v="D1"/>
    <s v="P30"/>
    <x v="1"/>
    <s v="Business Intelligence (BI) Data Analysis_P30"/>
    <s v="TECH"/>
    <n v="8"/>
    <n v="1318"/>
    <n v="2694084.7968000001"/>
    <m/>
    <n v="1744082"/>
    <n v="2102305"/>
    <n v="3420111"/>
    <m/>
    <s v="Male"/>
    <s v="Between 50 and 75"/>
    <n v="3002779.9968000003"/>
  </r>
  <r>
    <s v="P30"/>
    <s v="D1"/>
    <s v="P30"/>
    <x v="1"/>
    <s v="Data Science_P30"/>
    <s v="TECH"/>
    <n v="11"/>
    <n v="435"/>
    <n v="2600000"/>
    <n v="1632896"/>
    <n v="2332209"/>
    <n v="2475704"/>
    <n v="4165405"/>
    <n v="4368431"/>
    <s v="Male"/>
    <s v="Between 50 and 75"/>
    <n v="2886000"/>
  </r>
  <r>
    <s v="M20"/>
    <s v="D1"/>
    <s v="M20"/>
    <x v="0"/>
    <s v="General Human Resources_M20"/>
    <s v="SUPPORT"/>
    <n v="6"/>
    <n v="12"/>
    <n v="2500000"/>
    <m/>
    <n v="1469169"/>
    <n v="2809429"/>
    <n v="3117483"/>
    <m/>
    <s v="Female"/>
    <s v="Between 25 and 50"/>
    <n v="2775000"/>
  </r>
  <r>
    <s v="P10"/>
    <s v="C2"/>
    <s v="P10"/>
    <x v="1"/>
    <s v="Data Science_P10"/>
    <s v="TECH"/>
    <n v="6"/>
    <n v="189"/>
    <n v="2472750"/>
    <m/>
    <n v="985302"/>
    <n v="1310576"/>
    <n v="1605342"/>
    <m/>
    <s v="Female"/>
    <s v="--"/>
    <n v="2744752.5"/>
  </r>
  <r>
    <s v="P10"/>
    <s v="C2"/>
    <s v="P10"/>
    <x v="1"/>
    <s v="Data Science_P10"/>
    <s v="TECH"/>
    <n v="6"/>
    <n v="189"/>
    <n v="2393377.2000000002"/>
    <m/>
    <n v="985302"/>
    <n v="1310576"/>
    <n v="1605342"/>
    <m/>
    <s v="Male"/>
    <s v="--"/>
    <n v="2656647.9000000004"/>
  </r>
  <r>
    <s v="P10"/>
    <s v="C2"/>
    <s v="P10"/>
    <x v="1"/>
    <s v="Data Science_P10"/>
    <s v="TECH"/>
    <n v="6"/>
    <n v="189"/>
    <n v="2365869.6"/>
    <m/>
    <n v="985302"/>
    <n v="1310576"/>
    <n v="1605342"/>
    <m/>
    <s v="Male"/>
    <s v="--"/>
    <n v="2626114.2000000002"/>
  </r>
  <r>
    <s v="P30"/>
    <s v="D1"/>
    <s v="P30"/>
    <x v="1"/>
    <s v="Business Intelligence (BI) Data Analysis_P30"/>
    <s v="TECH"/>
    <n v="8"/>
    <n v="1318"/>
    <n v="2349998"/>
    <m/>
    <n v="1744082"/>
    <n v="2102305"/>
    <n v="3420111"/>
    <m/>
    <s v="Female"/>
    <s v="Between 50 and 75"/>
    <n v="2608498"/>
  </r>
  <r>
    <s v="P10"/>
    <s v="C2"/>
    <s v="P10"/>
    <x v="1"/>
    <s v="Business Intelligence (BI) Data Analysis_P10"/>
    <s v="TECH"/>
    <n v="4"/>
    <n v="774"/>
    <n v="2302087.8267999999"/>
    <m/>
    <m/>
    <n v="776839"/>
    <m/>
    <m/>
    <s v="Male"/>
    <s v="--"/>
    <n v="2555315.5268000001"/>
  </r>
  <r>
    <s v="P10"/>
    <s v="C2"/>
    <s v="P10"/>
    <x v="1"/>
    <s v="Data Science_P10"/>
    <s v="TECH"/>
    <n v="6"/>
    <n v="189"/>
    <n v="2299608.3848000001"/>
    <m/>
    <n v="985302"/>
    <n v="1310576"/>
    <n v="1605342"/>
    <m/>
    <s v="Male"/>
    <s v="--"/>
    <n v="2552564.3848000001"/>
  </r>
  <r>
    <s v="P10"/>
    <s v="C2"/>
    <s v="P10"/>
    <x v="1"/>
    <s v="Data Science_P10"/>
    <s v="TECH"/>
    <n v="6"/>
    <n v="189"/>
    <n v="2244610.1039999998"/>
    <m/>
    <n v="985302"/>
    <n v="1310576"/>
    <n v="1605342"/>
    <m/>
    <s v="Female"/>
    <s v="--"/>
    <n v="2491516.1039999998"/>
  </r>
  <r>
    <s v="P10"/>
    <s v="C2"/>
    <s v="P10"/>
    <x v="1"/>
    <s v="Data Science_P10"/>
    <s v="TECH"/>
    <n v="6"/>
    <n v="189"/>
    <n v="2211628.7199999997"/>
    <m/>
    <n v="985302"/>
    <n v="1310576"/>
    <n v="1605342"/>
    <m/>
    <s v="Male"/>
    <s v="--"/>
    <n v="2454907.1399999997"/>
  </r>
  <r>
    <s v="P30"/>
    <s v="D1"/>
    <s v="P30"/>
    <x v="1"/>
    <s v="Business Intelligence (BI) Data Analysis_P30"/>
    <s v="TECH"/>
    <n v="8"/>
    <n v="1318"/>
    <n v="2207617.6224799999"/>
    <m/>
    <n v="1744082"/>
    <n v="2102305"/>
    <n v="3420111"/>
    <m/>
    <s v="Male"/>
    <s v="Between 50 and 75"/>
    <n v="2466293.8424800001"/>
  </r>
  <r>
    <s v="P30"/>
    <s v="D1"/>
    <s v="P30"/>
    <x v="1"/>
    <s v="Software Development Engineering (High Tech)_P30"/>
    <s v="TECH"/>
    <n v="33"/>
    <n v="19252"/>
    <n v="2196414.1608000002"/>
    <n v="1582021"/>
    <n v="1890006"/>
    <n v="2318709"/>
    <n v="2619448"/>
    <n v="3478990"/>
    <s v="Male"/>
    <s v="Between 25 and 50"/>
    <n v="2438017.7208000002"/>
  </r>
  <r>
    <s v="P10"/>
    <s v="C2"/>
    <s v="P10"/>
    <x v="1"/>
    <s v="Scrum Master_P10"/>
    <s v="TECH"/>
    <s v="--"/>
    <s v="--"/>
    <n v="2175675.9870000002"/>
    <m/>
    <m/>
    <m/>
    <m/>
    <m/>
    <s v="Male"/>
    <s v="--"/>
    <n v="2414999.9870000002"/>
  </r>
  <r>
    <s v="M20"/>
    <s v="D1"/>
    <s v="M20"/>
    <x v="0"/>
    <s v="Supply Chain Planning (Outsourcing &amp; Global Capability Centers)_M20"/>
    <s v="OPERATIONS"/>
    <n v="11"/>
    <n v="142"/>
    <n v="2081079.9791999999"/>
    <n v="1492433"/>
    <n v="1785280"/>
    <n v="2640848"/>
    <n v="3053579"/>
    <n v="3241976"/>
    <s v="Male"/>
    <s v="Between 25 and 50"/>
    <n v="2309999.9791999999"/>
  </r>
  <r>
    <s v="P10"/>
    <s v="C2"/>
    <s v="P10"/>
    <x v="1"/>
    <s v="Data Science_P10"/>
    <s v="TECH"/>
    <n v="6"/>
    <n v="189"/>
    <n v="2068390.8311999999"/>
    <m/>
    <n v="985302"/>
    <n v="1310576"/>
    <n v="1605342"/>
    <m/>
    <s v="Male"/>
    <s v="--"/>
    <n v="2295912.6312000002"/>
  </r>
  <r>
    <s v="P10"/>
    <s v="C2"/>
    <s v="P10"/>
    <x v="1"/>
    <s v="Data Science_P10"/>
    <s v="TECH"/>
    <n v="6"/>
    <n v="189"/>
    <n v="2035000.4"/>
    <m/>
    <n v="985302"/>
    <n v="1310576"/>
    <n v="1605342"/>
    <m/>
    <s v="Female"/>
    <s v="--"/>
    <n v="2258850.4"/>
  </r>
  <r>
    <s v="P10"/>
    <s v="C2"/>
    <s v="P10"/>
    <x v="1"/>
    <s v="Data Science_P10"/>
    <s v="TECH"/>
    <n v="6"/>
    <n v="189"/>
    <n v="2005488"/>
    <m/>
    <n v="985302"/>
    <n v="1310576"/>
    <n v="1605342"/>
    <m/>
    <s v="Male"/>
    <s v="--"/>
    <n v="2235283.5000000005"/>
  </r>
  <r>
    <s v="P10"/>
    <s v="C2"/>
    <s v="P10"/>
    <x v="1"/>
    <s v="Business Intelligence (BI) Data Analysis_P10"/>
    <s v="TECH"/>
    <n v="4"/>
    <n v="774"/>
    <n v="1984407.8559999999"/>
    <m/>
    <m/>
    <n v="776839"/>
    <m/>
    <m/>
    <s v="Female"/>
    <s v="--"/>
    <n v="2202691.8560000001"/>
  </r>
  <r>
    <s v="P10"/>
    <s v="C2"/>
    <s v="P10"/>
    <x v="1"/>
    <s v="Data Science_P10"/>
    <s v="TECH"/>
    <n v="6"/>
    <n v="189"/>
    <n v="1954594.56"/>
    <m/>
    <n v="985302"/>
    <n v="1310576"/>
    <n v="1605342"/>
    <m/>
    <s v="Female"/>
    <s v="--"/>
    <n v="2178558.5200000005"/>
  </r>
  <r>
    <s v="P10"/>
    <s v="C2"/>
    <s v="P10"/>
    <x v="1"/>
    <s v="Business Intelligence (BI) Data Analysis_P10"/>
    <s v="TECH"/>
    <n v="4"/>
    <n v="774"/>
    <n v="1894888.9999999998"/>
    <m/>
    <m/>
    <n v="776839"/>
    <m/>
    <m/>
    <s v="Male"/>
    <s v="--"/>
    <n v="2103326.7899999996"/>
  </r>
  <r>
    <s v="P10"/>
    <s v="C2"/>
    <s v="P10"/>
    <x v="1"/>
    <s v="Data Science_P10"/>
    <s v="TECH"/>
    <n v="6"/>
    <n v="189"/>
    <n v="1889513.4048000001"/>
    <m/>
    <n v="985302"/>
    <n v="1310576"/>
    <n v="1605342"/>
    <m/>
    <s v="Male"/>
    <s v="--"/>
    <n v="2097357.9648000002"/>
  </r>
  <r>
    <s v="P10"/>
    <s v="C2"/>
    <s v="P10"/>
    <x v="1"/>
    <s v="Business Intelligence (BI) Data Analysis_P10"/>
    <s v="TECH"/>
    <n v="4"/>
    <n v="774"/>
    <n v="1869295.9999999998"/>
    <m/>
    <m/>
    <n v="776839"/>
    <m/>
    <m/>
    <s v="Female"/>
    <s v="--"/>
    <n v="2074918.5599999998"/>
  </r>
  <r>
    <s v="P10"/>
    <s v="C2"/>
    <s v="P10"/>
    <x v="1"/>
    <s v="Data Science_P10"/>
    <s v="TECH"/>
    <n v="6"/>
    <n v="189"/>
    <n v="1754990.70784"/>
    <m/>
    <n v="985302"/>
    <n v="1310576"/>
    <n v="1605342"/>
    <m/>
    <s v="Male"/>
    <s v="--"/>
    <n v="1948038.94784"/>
  </r>
  <r>
    <s v="P10"/>
    <s v="C2"/>
    <s v="P10"/>
    <x v="1"/>
    <s v="Business Intelligence (BI) Data Analysis_P10"/>
    <s v="TECH"/>
    <n v="4"/>
    <n v="774"/>
    <n v="1754135.1725999999"/>
    <m/>
    <m/>
    <n v="776839"/>
    <m/>
    <m/>
    <s v="Female"/>
    <s v="--"/>
    <n v="1947087.8225999998"/>
  </r>
  <r>
    <s v="P10"/>
    <s v="C2"/>
    <s v="P10"/>
    <x v="1"/>
    <s v="Data Science_P10"/>
    <s v="TECH"/>
    <n v="6"/>
    <n v="189"/>
    <n v="1721139.18728"/>
    <m/>
    <n v="985302"/>
    <n v="1310576"/>
    <n v="1605342"/>
    <m/>
    <s v="Male"/>
    <s v="--"/>
    <n v="1910462.6072799999"/>
  </r>
  <r>
    <s v="S20"/>
    <s v="B2"/>
    <s v="S20"/>
    <x v="2"/>
    <s v="Data Management (Outsourcing &amp; Global Capability Centers)_S20"/>
    <s v="OPERATIONS"/>
    <n v="11"/>
    <n v="2077"/>
    <n v="1542357.0864000001"/>
    <n v="435520"/>
    <n v="486337"/>
    <n v="590818"/>
    <n v="869968"/>
    <n v="973530"/>
    <s v="Male"/>
    <s v="greater than 90"/>
    <n v="1712014.7064000003"/>
  </r>
  <r>
    <s v="P10"/>
    <s v="C2"/>
    <s v="P10"/>
    <x v="1"/>
    <s v="Business Intelligence (BI) Data Analysis_P10"/>
    <s v="TECH"/>
    <n v="4"/>
    <n v="774"/>
    <n v="1539076.0000000002"/>
    <m/>
    <m/>
    <n v="776839"/>
    <m/>
    <m/>
    <s v="Female"/>
    <s v="--"/>
    <n v="1708374.3600000003"/>
  </r>
  <r>
    <s v="P10"/>
    <s v="C2"/>
    <s v="P10"/>
    <x v="1"/>
    <s v="Internal Database Engineering_P10"/>
    <s v="TECH"/>
    <s v="--"/>
    <s v="--"/>
    <n v="1522522.3329"/>
    <m/>
    <m/>
    <m/>
    <m/>
    <m/>
    <s v="Male"/>
    <s v="--"/>
    <n v="1689999.3329"/>
  </r>
  <r>
    <s v="P10"/>
    <s v="C2"/>
    <s v="P10"/>
    <x v="1"/>
    <s v="Internal Database Engineering_P10"/>
    <s v="TECH"/>
    <s v="--"/>
    <s v="--"/>
    <n v="1512010.0723999999"/>
    <m/>
    <m/>
    <m/>
    <m/>
    <m/>
    <s v="Male"/>
    <s v="--"/>
    <n v="1678331.0723999999"/>
  </r>
  <r>
    <s v="P10"/>
    <s v="C2"/>
    <s v="P10"/>
    <x v="1"/>
    <s v="Business Intelligence (BI) Data Analysis_P10"/>
    <s v="TECH"/>
    <n v="4"/>
    <n v="774"/>
    <n v="1485999.64"/>
    <m/>
    <m/>
    <n v="776839"/>
    <m/>
    <m/>
    <s v="Male"/>
    <s v="--"/>
    <n v="1649459.64"/>
  </r>
  <r>
    <s v="P20"/>
    <s v="C3"/>
    <s v="P20"/>
    <x v="1"/>
    <s v="Data Science_P20"/>
    <s v="TECH"/>
    <n v="10"/>
    <n v="291"/>
    <n v="1482219.6"/>
    <n v="931797"/>
    <n v="1389560"/>
    <n v="2103117"/>
    <n v="2437500"/>
    <n v="2683026"/>
    <s v="Female"/>
    <s v="Between 25 and 50"/>
    <n v="1645262.7000000002"/>
  </r>
  <r>
    <s v="P10"/>
    <s v="C2"/>
    <s v="P10"/>
    <x v="1"/>
    <s v="Scrum Master_P10"/>
    <s v="TECH"/>
    <s v="--"/>
    <s v="--"/>
    <n v="1475000"/>
    <m/>
    <m/>
    <m/>
    <m/>
    <m/>
    <s v="Female"/>
    <s v="--"/>
    <n v="1637250"/>
  </r>
  <r>
    <s v="P20"/>
    <s v="C3"/>
    <s v="P20"/>
    <x v="1"/>
    <s v="Data Science_P20"/>
    <s v="TECH"/>
    <n v="10"/>
    <n v="291"/>
    <n v="1430188.8555999999"/>
    <n v="931797"/>
    <n v="1389560"/>
    <n v="2103117"/>
    <n v="2437500"/>
    <n v="2683026"/>
    <s v="Male"/>
    <s v="Between 25 and 50"/>
    <n v="1587509.8555999999"/>
  </r>
  <r>
    <s v="P10"/>
    <s v="C2"/>
    <s v="P10"/>
    <x v="1"/>
    <s v="General IT User Support_P10"/>
    <s v="TECH"/>
    <n v="7"/>
    <n v="662"/>
    <n v="1400000"/>
    <m/>
    <n v="389022"/>
    <n v="586529"/>
    <n v="707423"/>
    <m/>
    <s v="Male"/>
    <s v="--"/>
    <n v="1554000"/>
  </r>
  <r>
    <s v="P10"/>
    <s v="C2"/>
    <s v="P10"/>
    <x v="1"/>
    <s v="Supply Chain Planning (Outsourcing &amp; Global Capability Centers)_P10"/>
    <s v="OPERATIONS"/>
    <n v="9"/>
    <n v="409"/>
    <n v="1351351.0220999999"/>
    <m/>
    <n v="385732"/>
    <n v="564526"/>
    <n v="729905"/>
    <m/>
    <s v="Male"/>
    <s v="--"/>
    <n v="1500000.0220999999"/>
  </r>
  <r>
    <s v="P10"/>
    <s v="C2"/>
    <s v="P10"/>
    <x v="1"/>
    <s v="General Human Resources_P10"/>
    <s v="SUPPORT"/>
    <n v="5"/>
    <n v="16"/>
    <n v="1350000"/>
    <m/>
    <n v="630838"/>
    <n v="756554"/>
    <n v="934077"/>
    <m/>
    <s v="Male"/>
    <s v="--"/>
    <n v="1498500"/>
  </r>
  <r>
    <s v="P20"/>
    <s v="C3"/>
    <s v="P20"/>
    <x v="1"/>
    <s v="Data Science_P20"/>
    <s v="TECH"/>
    <n v="10"/>
    <n v="291"/>
    <n v="1350000"/>
    <n v="931797"/>
    <n v="1389560"/>
    <n v="2103117"/>
    <n v="2437500"/>
    <n v="2683026"/>
    <s v="Male"/>
    <s v="Bt 10 and 25"/>
    <n v="1498500"/>
  </r>
  <r>
    <s v="P20"/>
    <s v="C3"/>
    <s v="P20"/>
    <x v="1"/>
    <s v="Data Science_P20"/>
    <s v="TECH"/>
    <n v="10"/>
    <n v="291"/>
    <n v="1299133.4399999999"/>
    <n v="931797"/>
    <n v="1389560"/>
    <n v="2103117"/>
    <n v="2437500"/>
    <n v="2683026"/>
    <s v="Male"/>
    <s v="Bt 10 and 25"/>
    <n v="1446762.24"/>
  </r>
  <r>
    <s v="P20"/>
    <s v="C3"/>
    <s v="P20"/>
    <x v="1"/>
    <s v="Data Science_P20"/>
    <s v="TECH"/>
    <n v="10"/>
    <n v="291"/>
    <n v="1207292.2596"/>
    <n v="931797"/>
    <n v="1389560"/>
    <n v="2103117"/>
    <n v="2437500"/>
    <n v="2683026"/>
    <s v="Male"/>
    <s v="Bt 10 and 25"/>
    <n v="1340091.9595999999"/>
  </r>
  <r>
    <s v="P20"/>
    <s v="C3"/>
    <s v="P20"/>
    <x v="1"/>
    <s v="Data Science_P20"/>
    <s v="TECH"/>
    <n v="10"/>
    <n v="291"/>
    <n v="1205439.6731999998"/>
    <n v="931797"/>
    <n v="1389560"/>
    <n v="2103117"/>
    <n v="2437500"/>
    <n v="2683026"/>
    <s v="Male"/>
    <s v="Bt 10 and 25"/>
    <n v="1338036.9731999999"/>
  </r>
  <r>
    <s v="M20"/>
    <s v="D1"/>
    <s v="M20"/>
    <x v="0"/>
    <s v="Supply Chain Planning (Outsourcing &amp; Global Capability Centers)_M20"/>
    <s v="OPERATIONS"/>
    <n v="11"/>
    <n v="142"/>
    <n v="1200000"/>
    <n v="1492433"/>
    <n v="1785280"/>
    <n v="2640848"/>
    <n v="3053579"/>
    <n v="3241976"/>
    <s v="Male"/>
    <s v="Less than 10"/>
    <n v="1332000"/>
  </r>
  <r>
    <s v="M20"/>
    <s v="D1"/>
    <s v="M20"/>
    <x v="0"/>
    <s v="Supply Chain Planning (Outsourcing &amp; Global Capability Centers)_M20"/>
    <s v="OPERATIONS"/>
    <n v="11"/>
    <n v="142"/>
    <n v="1178399.1359999999"/>
    <n v="1492433"/>
    <n v="1785280"/>
    <n v="2640848"/>
    <n v="3053579"/>
    <n v="3241976"/>
    <s v="Male"/>
    <s v="Less than 10"/>
    <n v="1308020.716"/>
  </r>
  <r>
    <s v="P10"/>
    <s v="C2"/>
    <s v="P10"/>
    <x v="1"/>
    <s v="Financial Planning &amp; Analysis_P10"/>
    <s v="SUPPORT"/>
    <s v="--"/>
    <s v="--"/>
    <n v="1150000"/>
    <m/>
    <m/>
    <m/>
    <m/>
    <m/>
    <s v="Male"/>
    <s v="--"/>
    <n v="1276500"/>
  </r>
  <r>
    <s v="P20"/>
    <s v="C3"/>
    <s v="P20"/>
    <x v="1"/>
    <s v="Business Intelligence (BI) Data Analysis_P20"/>
    <s v="TECH"/>
    <n v="8"/>
    <n v="976"/>
    <n v="1150000"/>
    <m/>
    <n v="1027612"/>
    <n v="1129322"/>
    <n v="2191388"/>
    <m/>
    <s v="Male"/>
    <s v="Between 50 and 75"/>
    <n v="1276500"/>
  </r>
  <r>
    <s v="P20"/>
    <s v="C3"/>
    <s v="P20"/>
    <x v="1"/>
    <s v="Business Intelligence (BI) Data Analysis_P20"/>
    <s v="TECH"/>
    <n v="8"/>
    <n v="976"/>
    <n v="1100000"/>
    <m/>
    <n v="1027612"/>
    <n v="1129322"/>
    <n v="2191388"/>
    <m/>
    <s v="Male"/>
    <s v="Between 25 and 50"/>
    <n v="1221000"/>
  </r>
  <r>
    <s v="P10"/>
    <s v="C2"/>
    <s v="P10"/>
    <x v="1"/>
    <s v="Business Intelligence (BI) Data Analysis_P10"/>
    <s v="TECH"/>
    <n v="4"/>
    <n v="774"/>
    <n v="1100000"/>
    <m/>
    <m/>
    <n v="776839"/>
    <m/>
    <m/>
    <s v="Male"/>
    <s v="--"/>
    <n v="1221000"/>
  </r>
  <r>
    <s v="P20"/>
    <s v="C3"/>
    <s v="P20"/>
    <x v="1"/>
    <s v="Business Intelligence (BI) Data Analysis_P20"/>
    <s v="TECH"/>
    <n v="8"/>
    <n v="976"/>
    <n v="1090250.4099999999"/>
    <m/>
    <n v="1027612"/>
    <n v="1129322"/>
    <n v="2191388"/>
    <m/>
    <s v="Male"/>
    <s v="Between 25 and 50"/>
    <n v="1210178.4099999999"/>
  </r>
  <r>
    <s v="M10"/>
    <s v="C3"/>
    <s v="P20"/>
    <x v="1"/>
    <s v="Accounts Payable/Receivable (Outsourcing &amp; Global Capability Centers)_M10"/>
    <s v="OPERATIONS"/>
    <n v="12"/>
    <n v="373"/>
    <n v="1081079.9791999999"/>
    <n v="970371"/>
    <n v="1086219"/>
    <n v="1197238"/>
    <n v="1549836"/>
    <n v="1840422"/>
    <s v="Female"/>
    <s v="Bt 10 and 25"/>
    <n v="1199999.9791999999"/>
  </r>
  <r>
    <s v="P10"/>
    <s v="C2"/>
    <s v="P10"/>
    <x v="1"/>
    <s v="Supply Chain Planning (Outsourcing &amp; Global Capability Centers)_P10"/>
    <s v="OPERATIONS"/>
    <n v="9"/>
    <n v="409"/>
    <n v="1026594.024"/>
    <m/>
    <n v="385732"/>
    <n v="564526"/>
    <n v="729905"/>
    <m/>
    <s v="Female"/>
    <s v="--"/>
    <n v="1139517.3840000001"/>
  </r>
  <r>
    <s v="P10"/>
    <s v="C2"/>
    <s v="P10"/>
    <x v="1"/>
    <s v="General Office Administration &amp; Secretarial Management_P10"/>
    <s v="SUPPORT"/>
    <n v="7"/>
    <n v="55"/>
    <n v="950000"/>
    <m/>
    <n v="503176"/>
    <n v="631792"/>
    <n v="698395"/>
    <m/>
    <s v="Male"/>
    <s v="--"/>
    <n v="1054500"/>
  </r>
  <r>
    <s v="P10"/>
    <s v="C2"/>
    <s v="P10"/>
    <x v="1"/>
    <s v="General IT User Support_P10"/>
    <s v="TECH"/>
    <n v="7"/>
    <n v="662"/>
    <n v="900900.31595999992"/>
    <m/>
    <n v="389022"/>
    <n v="586529"/>
    <n v="707423"/>
    <m/>
    <s v="Male"/>
    <s v="--"/>
    <n v="1000000.3159599999"/>
  </r>
  <r>
    <s v="P10"/>
    <s v="C2"/>
    <s v="P10"/>
    <x v="1"/>
    <s v="Supply Chain Planning (Outsourcing &amp; Global Capability Centers)_P10"/>
    <s v="OPERATIONS"/>
    <n v="9"/>
    <n v="409"/>
    <n v="763990.97519999999"/>
    <m/>
    <n v="385732"/>
    <n v="564526"/>
    <n v="729905"/>
    <m/>
    <s v="Male"/>
    <s v="--"/>
    <n v="848027.01520000002"/>
  </r>
  <r>
    <s v="P10"/>
    <s v="C2"/>
    <s v="P10"/>
    <x v="1"/>
    <s v="Supply Chain Planning (Outsourcing &amp; Global Capability Centers)_P10"/>
    <s v="OPERATIONS"/>
    <n v="9"/>
    <n v="409"/>
    <n v="743242.98569999996"/>
    <m/>
    <n v="385732"/>
    <n v="564526"/>
    <n v="729905"/>
    <m/>
    <s v="Male"/>
    <s v="--"/>
    <n v="824999.98569999996"/>
  </r>
  <r>
    <s v="P20"/>
    <s v="C3"/>
    <s v="P20"/>
    <x v="1"/>
    <s v="Business Intelligence (BI) Data Analysis_P20"/>
    <s v="TECH"/>
    <n v="8"/>
    <n v="976"/>
    <n v="700000"/>
    <m/>
    <n v="1027612"/>
    <n v="1129322"/>
    <n v="2191388"/>
    <m/>
    <s v="Male"/>
    <s v="--"/>
    <n v="777000"/>
  </r>
  <r>
    <s v="P10"/>
    <s v="C2"/>
    <s v="P10"/>
    <x v="1"/>
    <s v="Data Analytics_P10"/>
    <s v="TECH"/>
    <n v="5"/>
    <n v="2861"/>
    <n v="675676"/>
    <m/>
    <n v="647231"/>
    <n v="818176"/>
    <n v="1283737"/>
    <m/>
    <s v="Male"/>
    <s v="Between 25 and 50"/>
    <n v="750000.36"/>
  </r>
  <r>
    <s v="P10"/>
    <s v="C2"/>
    <s v="P10"/>
    <x v="1"/>
    <s v="Supply Chain Planning (Outsourcing &amp; Global Capability Centers)_P10"/>
    <s v="OPERATIONS"/>
    <n v="9"/>
    <n v="409"/>
    <n v="638306.44440000004"/>
    <m/>
    <n v="385732"/>
    <n v="564526"/>
    <n v="729905"/>
    <m/>
    <s v="Male"/>
    <s v="Between 50 and 75"/>
    <n v="708518.23440000007"/>
  </r>
  <r>
    <s v="P10"/>
    <s v="C2"/>
    <s v="P10"/>
    <x v="1"/>
    <s v="Data Analytics_P10"/>
    <s v="TECH"/>
    <n v="5"/>
    <n v="2861"/>
    <n v="630630.32120000001"/>
    <m/>
    <n v="647231"/>
    <n v="818176"/>
    <n v="1283737"/>
    <m/>
    <s v="Female"/>
    <s v="Bt 10 and 25"/>
    <n v="700000.32120000001"/>
  </r>
  <r>
    <s v="P10"/>
    <s v="C2"/>
    <s v="P10"/>
    <x v="1"/>
    <s v="Supply Chain Planning (Outsourcing &amp; Global Capability Centers)_P10"/>
    <s v="OPERATIONS"/>
    <n v="9"/>
    <n v="409"/>
    <n v="630630.32120000001"/>
    <m/>
    <n v="385732"/>
    <n v="564526"/>
    <n v="729905"/>
    <m/>
    <s v="Male"/>
    <s v="Between 50 and 75"/>
    <n v="700000.32120000001"/>
  </r>
  <r>
    <s v="P10"/>
    <s v="C2"/>
    <s v="P10"/>
    <x v="1"/>
    <s v="Business Intelligence (BI) Data Analysis_P10"/>
    <s v="TECH"/>
    <n v="4"/>
    <n v="774"/>
    <n v="630630.32120000001"/>
    <m/>
    <m/>
    <n v="776839"/>
    <m/>
    <m/>
    <s v="Female"/>
    <s v="--"/>
    <n v="700000.32120000001"/>
  </r>
  <r>
    <s v="P10"/>
    <s v="C2"/>
    <s v="P10"/>
    <x v="1"/>
    <s v="Supply Chain Planning (Outsourcing &amp; Global Capability Centers)_P10"/>
    <s v="OPERATIONS"/>
    <n v="9"/>
    <n v="409"/>
    <n v="589200.95635999995"/>
    <m/>
    <n v="385732"/>
    <n v="564526"/>
    <n v="729905"/>
    <m/>
    <s v="Male"/>
    <s v="Between 50 and 75"/>
    <n v="654011.74635999999"/>
  </r>
  <r>
    <s v="P10"/>
    <s v="C2"/>
    <s v="P10"/>
    <x v="1"/>
    <s v="Supply Chain Planning (Outsourcing &amp; Global Capability Centers)_P10"/>
    <s v="OPERATIONS"/>
    <n v="9"/>
    <n v="409"/>
    <n v="589200.95635999995"/>
    <m/>
    <n v="385732"/>
    <n v="564526"/>
    <n v="729905"/>
    <m/>
    <s v="Male"/>
    <s v="Between 50 and 75"/>
    <n v="654011.74635999999"/>
  </r>
  <r>
    <s v="S20"/>
    <s v="B2"/>
    <s v="S20"/>
    <x v="2"/>
    <s v="Accounts Payable/Receivable (Outsourcing &amp; Global Capability Centers)_S20"/>
    <s v="OPERATIONS"/>
    <n v="21"/>
    <n v="3656"/>
    <n v="589200.95635999995"/>
    <n v="404495"/>
    <n v="507241"/>
    <n v="596738"/>
    <n v="693489"/>
    <n v="875696"/>
    <s v="Male"/>
    <s v="Between 25 and 50"/>
    <n v="654011.74635999999"/>
  </r>
  <r>
    <s v="S20"/>
    <s v="B2"/>
    <s v="S20"/>
    <x v="2"/>
    <s v="Accounts Payable/Receivable (Outsourcing &amp; Global Capability Centers)_S20"/>
    <s v="OPERATIONS"/>
    <n v="21"/>
    <n v="3656"/>
    <n v="589200.95635999995"/>
    <n v="404495"/>
    <n v="507241"/>
    <n v="596738"/>
    <n v="693489"/>
    <n v="875696"/>
    <s v="Male"/>
    <s v="Between 25 and 50"/>
    <n v="654011.74635999999"/>
  </r>
  <r>
    <s v="P10"/>
    <s v="C2"/>
    <s v="P10"/>
    <x v="1"/>
    <s v="Supply Chain Planning (Outsourcing &amp; Global Capability Centers)_P10"/>
    <s v="OPERATIONS"/>
    <n v="9"/>
    <n v="409"/>
    <n v="589200.95635999995"/>
    <m/>
    <n v="385732"/>
    <n v="564526"/>
    <n v="729905"/>
    <m/>
    <s v="Male"/>
    <s v="Between 50 and 75"/>
    <n v="654011.74635999999"/>
  </r>
  <r>
    <s v="P10"/>
    <s v="C2"/>
    <s v="P10"/>
    <x v="1"/>
    <s v="Supply Chain Planning (Outsourcing &amp; Global Capability Centers)_P10"/>
    <s v="OPERATIONS"/>
    <n v="9"/>
    <n v="409"/>
    <n v="559735.74596000009"/>
    <m/>
    <n v="385732"/>
    <n v="564526"/>
    <n v="729905"/>
    <m/>
    <s v="Male"/>
    <s v="Between 25 and 50"/>
    <n v="621305.93596000003"/>
  </r>
  <r>
    <s v="P10"/>
    <s v="C2"/>
    <s v="P10"/>
    <x v="1"/>
    <s v="Supply Chain Planning (Outsourcing &amp; Global Capability Centers)_P10"/>
    <s v="OPERATIONS"/>
    <n v="9"/>
    <n v="409"/>
    <n v="540540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40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40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S20"/>
    <s v="B2"/>
    <s v="S20"/>
    <x v="2"/>
    <s v="Accounts Payable/Receivable (Outsourcing &amp; Global Capability Centers)_S20"/>
    <s v="OPERATIONS"/>
    <n v="21"/>
    <n v="3656"/>
    <n v="540539.98959999997"/>
    <n v="404495"/>
    <n v="507241"/>
    <n v="596738"/>
    <n v="693489"/>
    <n v="875696"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Fe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Fe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539.98959999997"/>
    <m/>
    <n v="385732"/>
    <n v="564526"/>
    <n v="729905"/>
    <m/>
    <s v="Female"/>
    <s v="Between 25 and 50"/>
    <n v="599999.98959999997"/>
  </r>
  <r>
    <s v="P10"/>
    <s v="C2"/>
    <s v="P10"/>
    <x v="1"/>
    <s v="Supply Chain Planning (Outsourcing &amp; Global Capability Centers)_P10"/>
    <s v="OPERATIONS"/>
    <n v="9"/>
    <n v="409"/>
    <n v="540090"/>
    <m/>
    <n v="385732"/>
    <n v="564526"/>
    <n v="729905"/>
    <m/>
    <s v="Male"/>
    <s v="Between 25 and 50"/>
    <n v="599499.9"/>
  </r>
  <r>
    <s v="P10"/>
    <s v="C2"/>
    <s v="P10"/>
    <x v="1"/>
    <s v="Supply Chain Planning (Outsourcing &amp; Global Capability Centers)_P10"/>
    <s v="OPERATIONS"/>
    <n v="9"/>
    <n v="409"/>
    <n v="540090"/>
    <m/>
    <n v="385732"/>
    <n v="564526"/>
    <n v="729905"/>
    <m/>
    <s v="Male"/>
    <s v="Between 25 and 50"/>
    <n v="599499.9"/>
  </r>
  <r>
    <s v="S20"/>
    <s v="B2"/>
    <s v="S20"/>
    <x v="2"/>
    <s v="Accounts Payable/Receivable (Outsourcing &amp; Global Capability Centers)_S20"/>
    <s v="OPERATIONS"/>
    <n v="21"/>
    <n v="3656"/>
    <n v="540090"/>
    <n v="404495"/>
    <n v="507241"/>
    <n v="596738"/>
    <n v="693489"/>
    <n v="875696"/>
    <s v="Female"/>
    <s v="Between 25 and 50"/>
    <n v="599499.9"/>
  </r>
  <r>
    <s v="P10"/>
    <s v="C2"/>
    <s v="P10"/>
    <x v="1"/>
    <s v="Supply Chain Planning (Outsourcing &amp; Global Capability Centers)_P10"/>
    <s v="OPERATIONS"/>
    <n v="9"/>
    <n v="409"/>
    <n v="513513.98050000001"/>
    <m/>
    <n v="385732"/>
    <n v="564526"/>
    <n v="729905"/>
    <m/>
    <s v="Male"/>
    <s v="Between 25 and 50"/>
    <n v="569999.98049999995"/>
  </r>
  <r>
    <s v="P10"/>
    <s v="C2"/>
    <s v="P10"/>
    <x v="1"/>
    <s v="Supply Chain Planning (Outsourcing &amp; Global Capability Centers)_P10"/>
    <s v="OPERATIONS"/>
    <n v="9"/>
    <n v="409"/>
    <n v="495495.32380000001"/>
    <m/>
    <n v="385732"/>
    <n v="564526"/>
    <n v="729905"/>
    <m/>
    <s v="Male"/>
    <s v="Between 25 and 50"/>
    <n v="550000.32380000001"/>
  </r>
  <r>
    <s v="P10"/>
    <s v="C2"/>
    <s v="P10"/>
    <x v="1"/>
    <s v="Supply Chain Planning (Outsourcing &amp; Global Capability Centers)_P10"/>
    <s v="OPERATIONS"/>
    <n v="9"/>
    <n v="409"/>
    <n v="495495.32380000001"/>
    <m/>
    <n v="385732"/>
    <n v="564526"/>
    <n v="729905"/>
    <m/>
    <s v="Female"/>
    <s v="Between 25 and 50"/>
    <n v="550000.32380000001"/>
  </r>
  <r>
    <s v="P10"/>
    <s v="C2"/>
    <s v="P10"/>
    <x v="1"/>
    <s v="Supply Chain Planning (Outsourcing &amp; Global Capability Centers)_P10"/>
    <s v="OPERATIONS"/>
    <n v="9"/>
    <n v="409"/>
    <n v="490998.96555999992"/>
    <m/>
    <n v="385732"/>
    <n v="564526"/>
    <n v="729905"/>
    <m/>
    <s v="Male"/>
    <s v="Between 25 and 50"/>
    <n v="545007.97555999993"/>
  </r>
  <r>
    <s v="S20"/>
    <s v="B2"/>
    <s v="S20"/>
    <x v="2"/>
    <s v="Accounts Payable/Receivable (Outsourcing &amp; Global Capability Centers)_S20"/>
    <s v="OPERATIONS"/>
    <n v="21"/>
    <n v="3656"/>
    <n v="490998.96555999992"/>
    <n v="404495"/>
    <n v="507241"/>
    <n v="596738"/>
    <n v="693489"/>
    <n v="875696"/>
    <s v="Male"/>
    <s v="Bt 10 and 25"/>
    <n v="545007.97555999993"/>
  </r>
  <r>
    <s v="P10"/>
    <s v="C2"/>
    <s v="P10"/>
    <x v="1"/>
    <s v="Supply Chain Planning (Outsourcing &amp; Global Capability Centers)_P10"/>
    <s v="OPERATIONS"/>
    <n v="9"/>
    <n v="409"/>
    <n v="468468.31469999999"/>
    <m/>
    <n v="385732"/>
    <n v="564526"/>
    <n v="729905"/>
    <m/>
    <s v="Male"/>
    <s v="Between 25 and 50"/>
    <n v="520000.31469999999"/>
  </r>
  <r>
    <s v="S20"/>
    <s v="B2"/>
    <s v="S20"/>
    <x v="2"/>
    <s v="Accounts Payable/Receivable (Outsourcing &amp; Global Capability Centers)_S20"/>
    <s v="OPERATIONS"/>
    <n v="21"/>
    <n v="3656"/>
    <n v="450449.658"/>
    <n v="404495"/>
    <n v="507241"/>
    <n v="596738"/>
    <n v="693489"/>
    <n v="875696"/>
    <s v="Male"/>
    <s v="Bt 10 and 25"/>
    <n v="499999.658"/>
  </r>
  <r>
    <s v="S20"/>
    <s v="B2"/>
    <s v="S20"/>
    <x v="2"/>
    <s v="Accounts Payable/Receivable (Outsourcing &amp; Global Capability Centers)_S20"/>
    <s v="OPERATIONS"/>
    <n v="21"/>
    <n v="3656"/>
    <n v="418920.0208"/>
    <n v="404495"/>
    <n v="507241"/>
    <n v="596738"/>
    <n v="693489"/>
    <n v="875696"/>
    <s v="Female"/>
    <s v="Bt 10 and 25"/>
    <n v="465000.0208"/>
  </r>
  <r>
    <s v="P10"/>
    <s v="C2"/>
    <s v="P10"/>
    <x v="1"/>
    <s v="Supply Chain Planning (Outsourcing &amp; Global Capability Centers)_P10"/>
    <s v="OPERATIONS"/>
    <n v="9"/>
    <n v="409"/>
    <n v="297297.00390000001"/>
    <m/>
    <n v="385732"/>
    <n v="564526"/>
    <n v="729905"/>
    <m/>
    <s v="Male"/>
    <s v="Bt 10 and 25"/>
    <n v="330000.0039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CCD60-1D36-49DF-A632-5A9DFA7D00D1}" name="PivotTable2" cacheId="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.NO." fld="1" subtotal="count" baseField="0" baseItem="0"/>
  </dataField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.NO.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cumbent Deviation!$A$1:$W$11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2445B-6A4D-4AFA-BFFB-7C8BE325AC38}" name="PivotTable4" cacheId="10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8:D23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fld="1" subtotal="count" baseField="0" baseItem="0"/>
  </dataField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.NO.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cumbent Deviation!$A$1:$W$11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86FB9-BB6A-45E3-A81C-D0098D682077}" name="PivotTable3" cacheId="9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I14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.NO." fld="1" subtotal="count" baseField="0" baseItem="0"/>
  </dataField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.NO.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cumbent Deviation!$A$1:$W$11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BB05F-790E-4645-A397-2197AD35D251}" name="PivotTable6" cacheId="8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C13" firstHeaderRow="0" firstDataRow="1" firstDataCol="1"/>
  <pivotFields count="3">
    <pivotField axis="axisRow" allDrilled="1" subtotalTop="0" showAll="0" defaultSubtotal="0" defaultAttributeDrillState="1">
      <items count="9">
        <item x="4"/>
        <item x="3"/>
        <item x="2"/>
        <item x="1"/>
        <item x="0"/>
        <item x="7"/>
        <item x="6"/>
        <item x="5"/>
        <item x="8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ircle K Salary(2+R)" fld="1" baseField="0" baseItem="0"/>
    <dataField name="Sum of Circle K Salary(3+R)" fld="2" baseField="0" baseItem="0"/>
  </dataFields>
  <formats count="1">
    <format dxfId="12">
      <pivotArea outline="0" collapsedLevelsAreSubtotals="1" fieldPosition="0"/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Y$116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8603B-0E87-4C0F-85CA-6E598131C1DC}" name="PivotTable19" cacheId="8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J3:L12" firstHeaderRow="0" firstDataRow="1" firstDataCol="1"/>
  <pivotFields count="4">
    <pivotField allDrilled="1" subtotalTop="0" showAll="0" defaultSubtotal="0" defaultAttributeDrillState="1">
      <items count="7"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axis="axisRow" allDrilled="1" subtotalTop="0" showAll="0" defaultSubtotal="0" defaultAttributeDrillState="1">
      <items count="8">
        <item x="3"/>
        <item x="2"/>
        <item x="1"/>
        <item x="0"/>
        <item x="6"/>
        <item x="5"/>
        <item x="4"/>
        <item x="7"/>
      </items>
    </pivotField>
    <pivotField dataField="1" subtotalTop="0" showAll="0" defaultSubtota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3" subtotal="count" baseField="0" baseItem="0"/>
  </dataFields>
  <formats count="1">
    <format dxfId="13">
      <pivotArea outline="0" collapsedLevelsAreSubtotals="1" fieldPosition="0"/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E779C-6E76-4C7B-BA2A-4A3E4E12240B}" name="PivotTable13" cacheId="9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I18:P27" firstHeaderRow="1" firstDataRow="2" firstDataCol="1"/>
  <pivotFields count="4">
    <pivotField dataField="1" subtotalTop="0" showAll="0" defaultSubtotal="0"/>
    <pivotField axis="axisCol" allDrilled="1" subtotalTop="0" showAll="0" defaultSubtotal="0" defaultAttributeDrillState="1">
      <items count="6">
        <item s="1" x="5"/>
        <item s="1" x="3"/>
        <item s="1" x="0"/>
        <item s="1" x="1"/>
        <item s="1" x="2"/>
        <item s="1" x="4"/>
      </items>
    </pivotField>
    <pivotField allDrilled="1" subtotalTop="0" showAll="0" defaultSubtotal="0" defaultAttributeDrillState="1">
      <items count="8">
        <item x="7"/>
        <item x="6"/>
        <item x="4"/>
        <item x="3"/>
        <item x="5"/>
        <item x="2"/>
        <item x="0"/>
        <item x="1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S.NO." fld="0" subtotal="count" baseField="0" baseItem="0"/>
  </dataField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.NO.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Y$116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5821B-9207-496D-A45C-D369EED7E4AE}" name="PivotTable12" cacheId="9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A5:AC15" firstHeaderRow="0" firstDataRow="1" firstDataCol="1"/>
  <pivotFields count="4">
    <pivotField axis="axisRow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s="1" x="6"/>
        <item s="1" x="7"/>
        <item s="1" x="8"/>
      </items>
    </pivotField>
    <pivotField allDrilled="1" subtotalTop="0" showAll="0" defaultSubtotal="0" defaultAttributeDrillState="1">
      <items count="6">
        <item s="1" x="5"/>
        <item s="1" x="3"/>
        <item s="1" x="0"/>
        <item s="1" x="1"/>
        <item s="1" x="2"/>
        <item s="1" x="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3" subtotal="count" baseField="0" baseItem="0"/>
  </dataField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.NO.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Y$116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18E90-DBFA-4A80-B92B-8049F9BA6B6C}" name="PivotTable9" cacheId="10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F1:AK13" firstHeaderRow="1" firstDataRow="2" firstDataCol="1"/>
  <pivotFields count="3">
    <pivotField axis="axisRow" allDrilled="1" subtotalTop="0" showAll="0" defaultSubtotal="0" defaultAttributeDrillState="1">
      <items count="10">
        <item s="1" x="4"/>
        <item s="1" x="2"/>
        <item s="1" x="1"/>
        <item s="1" x="7"/>
        <item s="1" x="9"/>
        <item s="1" x="3"/>
        <item s="1" x="8"/>
        <item s="1" x="0"/>
        <item s="1" x="5"/>
        <item s="1" x="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QUARTILE" fld="1" subtotal="count" showDataAs="percentOfRow" baseField="0" baseItem="0" numFmtId="10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3" level="1">
        <member name=""/>
        <member name="[Range 2].[Mercer Specialization].&amp;[Scrum Master]"/>
        <member name=""/>
        <member name=""/>
        <member name=""/>
        <member name="[Range 2].[Mercer Specialization].&amp;[Financial Planning &amp; Analysis]"/>
        <member name="[Range 2].[Mercer Specialization].&amp;[Internal Database Engineering]"/>
        <member name=""/>
        <member name=""/>
        <member name=""/>
        <member name="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7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DF658-4B0E-4CF8-8E9A-916BC3CACC2F}" name="PivotTable18" cacheId="8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2:E35" firstHeaderRow="0" firstDataRow="1" firstDataCol="1" rowPageCount="1" colPageCount="1"/>
  <pivotFields count="6">
    <pivotField axis="axisRow" allDrilled="1" subtotalTop="0" showAll="0" defaultSubtotal="0" defaultAttributeDrillState="1">
      <items count="2">
        <item x="1"/>
        <item x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60" name="[Range 2].[Mercer Specialization].&amp;[Accounts Payable/Receivable (Outsourcing &amp; Global Capability Centers)]" cap="Accounts Payable/Receivable (Outsourcing &amp; Global Capability Centers)"/>
  </pageFields>
  <dataFields count="4"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formats count="1">
    <format dxfId="4">
      <pivotArea outline="0" collapsedLevelsAreSubtotals="1" fieldPosition="0"/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Mercer Specialization].&amp;[Accounts Payable/Receivable (Outsourcing &amp; Global Capability Centers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E4AF4-65EB-416E-82ED-840EA0E190A5}" name="PivotTable17" cacheId="8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21:E27" firstHeaderRow="0" firstDataRow="1" firstDataCol="1" rowPageCount="1" colPageCount="1"/>
  <pivotFields count="6">
    <pivotField axis="axisRow" allDrilled="1" subtotalTop="0" showAll="0" defaultSubtotal="0" defaultAttributeDrillState="1">
      <items count="5">
        <item x="4"/>
        <item x="3"/>
        <item x="2"/>
        <item x="1"/>
        <item x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60" name="[Range 2].[Mercer Specialization].&amp;[Business Intelligence (BI) Data Analysis]" cap="Business Intelligence (BI) Data Analysis"/>
  </pageFields>
  <dataFields count="4"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formats count="1">
    <format dxfId="5">
      <pivotArea outline="0" collapsedLevelsAreSubtotals="1" fieldPosition="0"/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Mercer Specialization].&amp;[Business Intelligence (BI) Data Analysi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4C862-C678-4106-A13E-9FE1608349B9}" name="PivotTable15" cacheId="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E6" firstHeaderRow="0" firstDataRow="1" firstDataCol="1" rowPageCount="1" colPageCount="1"/>
  <pivotFields count="6">
    <pivotField axis="axisRow" allDrilled="1" subtotalTop="0" showAll="0" defaultSubtotal="0" defaultAttributeDrillState="1">
      <items count="2">
        <item x="1"/>
        <item x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60" name="[Range 2].[Mercer Specialization].&amp;[Supply Chain Planning (Outsourcing &amp; Global Capability Centers)]" cap="Supply Chain Planning (Outsourcing &amp; Global Capability Centers)"/>
  </pageFields>
  <dataFields count="4"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formats count="1">
    <format dxfId="6">
      <pivotArea outline="0" collapsedLevelsAreSubtotals="1" fieldPosition="0"/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Mercer Specialization].&amp;[Supply Chain Planning (Outsourcing &amp; Global Capability Centers)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8F18F-F6D8-47E6-A2AF-06BF8B25A8E3}" name="PivotTable11" cacheId="9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I4:P15" firstHeaderRow="1" firstDataRow="2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Col" allDrilled="1" subtotalTop="0" showAll="0" defaultSubtotal="0" defaultAttributeDrillState="1">
      <items count="6">
        <item s="1" x="5"/>
        <item s="1" x="3"/>
        <item s="1" x="0"/>
        <item s="1" x="1"/>
        <item s="1" x="2"/>
        <item s="1" x="4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S.NO." fld="1" subtotal="count" baseField="0" baseItem="0"/>
  </dataField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.NO.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Y$116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D6A75-577B-41BF-BCF5-2884E242211F}" name="PivotTable2" cacheId="9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F19:AK28" firstHeaderRow="1" firstDataRow="2" firstDataCol="1"/>
  <pivotFields count="4">
    <pivotField allDrilled="1" subtotalTop="0" showAll="0" defaultSubtotal="0" defaultAttributeDrillState="1">
      <items count="6">
        <item s="1" x="5"/>
        <item s="1" x="3"/>
        <item s="1" x="0"/>
        <item s="1" x="1"/>
        <item s="1" x="2"/>
        <item s="1" x="4"/>
      </items>
    </pivotField>
    <pivotField axis="axisRow" allDrilled="1" subtotalTop="0" showAll="0" defaultSubtotal="0" defaultAttributeDrillState="1">
      <items count="7">
        <item x="6"/>
        <item x="5"/>
        <item x="4"/>
        <item x="3"/>
        <item x="2"/>
        <item x="1"/>
        <item x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QUARTILE" fld="3" subtotal="count" showDataAs="percentOfRow" baseField="0" baseItem="0" numFmtId="10"/>
  </dataFields>
  <formats count="2">
    <format dxfId="8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S.NO.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7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1]"/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7F52E-D1E5-442B-B025-FAABB0D315E2}" name="PivotTable14" cacheId="9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M3:AO14" firstHeaderRow="0" firstDataRow="1" firstDataCol="1" rowPageCount="1" colPageCount="1"/>
  <pivotFields count="4"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10">
        <item s="1" x="4"/>
        <item s="1" x="2"/>
        <item s="1" x="1"/>
        <item s="1" x="7"/>
        <item s="1" x="9"/>
        <item s="1" x="3"/>
        <item s="1" x="8"/>
        <item s="1" x="0"/>
        <item s="1" x="5"/>
        <item s="1" x="6"/>
      </items>
    </pivotField>
    <pivotField axis="axisPage" allDrilled="1" subtotalTop="0" showAll="0" dataSourceSort="1" defaultSubtotal="0" defaultAttributeDrillState="1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78" name="[Range 2].[QUARTILE].&amp;[Q1]" cap="Q1"/>
  </pageFields>
  <dataFields count="2">
    <dataField fld="0" subtotal="count" baseField="0" baseItem="0"/>
    <dataField fld="1" subtotal="count" baseField="0" baseItem="0"/>
  </dataFields>
  <formats count="1">
    <format dxfId="9">
      <pivotArea outline="0" collapsedLevelsAreSubtotals="1" fieldPosition="0"/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3" level="1">
        <member name=""/>
        <member name="[Range 2].[Mercer Specialization].&amp;[Scrum Master]"/>
        <member name=""/>
        <member name=""/>
        <member name=""/>
        <member name="[Range 2].[Mercer Specialization].&amp;[Financial Planning &amp; Analysis]"/>
        <member name="[Range 2].[Mercer Specialization].&amp;[Internal Database Engineering]"/>
        <member name=""/>
        <member name=""/>
        <member name=""/>
        <member name="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Range 2].[QUARTILE].&amp;[Q1]"/>
        <member name="[Range 2].[QUARTILE].&amp;[Q2]"/>
        <member name="[Range 2].[QUARTILE].&amp;[Q3]"/>
        <member name="[Range 2].[QUARTILE].&amp;[Q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B9ACE-340C-4502-AD75-D3D25D386E5F}" name="PivotTable16" cacheId="8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1:E16" firstHeaderRow="0" firstDataRow="1" firstDataCol="1" rowPageCount="1" colPageCount="1"/>
  <pivotFields count="6">
    <pivotField axis="axisRow" allDrilled="1" subtotalTop="0" showAll="0" defaultSubtotal="0" defaultAttributeDrillState="1">
      <items count="4">
        <item x="3"/>
        <item x="2"/>
        <item x="1"/>
        <item x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60" name="[Range 2].[Mercer Specialization].&amp;[Data Science]" cap="Data Science"/>
  </pageFields>
  <dataFields count="4"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formats count="1">
    <format dxfId="10">
      <pivotArea outline="0" collapsedLevelsAreSubtotals="1" fieldPosition="0"/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Mercer Specialization].&amp;[Data Scienc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CBAC1-0322-458F-8E11-C11890B38E81}" name="PivotTable6" cacheId="9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M19:AO27" firstHeaderRow="0" firstDataRow="1" firstDataCol="1"/>
  <pivotFields count="3">
    <pivotField axis="axisRow" allDrilled="1" subtotalTop="0" showAll="0" defaultSubtotal="0" defaultAttributeDrillState="1">
      <items count="7">
        <item x="6"/>
        <item x="5"/>
        <item x="4"/>
        <item x="3"/>
        <item x="2"/>
        <item x="1"/>
        <item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formats count="1">
    <format dxfId="11">
      <pivotArea outline="0" collapsedLevelsAreSubtotals="1" fieldPosition="0"/>
    </format>
  </formats>
  <pivotHierarchies count="10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+R!$A$1:$AB$11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DC999-297F-4DA8-8025-057902AA266F}" name="PivotTable15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7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numFmtId="3" showAll="0"/>
    <pivotField showAll="0"/>
    <pivotField showAll="0"/>
    <pivotField showAll="0"/>
    <pivotField showAll="0"/>
    <pivotField showAll="0"/>
    <pivotField showAll="0"/>
    <pivotField showAll="0"/>
    <pivotField numFmtId="3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ercer Level" fld="0" subtotal="count" baseField="0" baseItem="0"/>
    <dataField name="Sum of Circle K Salary(2+R)" fld="8" baseField="0" baseItem="0" numFmtId="1"/>
  </dataFields>
  <formats count="2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field="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3.xml"/><Relationship Id="rId3" Type="http://schemas.openxmlformats.org/officeDocument/2006/relationships/pivotTable" Target="../pivotTables/pivotTable8.xml"/><Relationship Id="rId7" Type="http://schemas.openxmlformats.org/officeDocument/2006/relationships/pivotTable" Target="../pivotTables/pivotTable12.xml"/><Relationship Id="rId12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11" Type="http://schemas.openxmlformats.org/officeDocument/2006/relationships/pivotTable" Target="../pivotTables/pivotTable16.xml"/><Relationship Id="rId5" Type="http://schemas.openxmlformats.org/officeDocument/2006/relationships/pivotTable" Target="../pivotTables/pivotTable10.xml"/><Relationship Id="rId10" Type="http://schemas.openxmlformats.org/officeDocument/2006/relationships/pivotTable" Target="../pivotTables/pivotTable15.xml"/><Relationship Id="rId4" Type="http://schemas.openxmlformats.org/officeDocument/2006/relationships/pivotTable" Target="../pivotTables/pivotTable9.xml"/><Relationship Id="rId9" Type="http://schemas.openxmlformats.org/officeDocument/2006/relationships/pivotTable" Target="../pivotTables/pivot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1CF23-F727-4D21-932A-E6D312BCA30E}">
  <sheetPr codeName="Sheet1">
    <tabColor rgb="FF00B050"/>
  </sheetPr>
  <dimension ref="A1:WXS174"/>
  <sheetViews>
    <sheetView showGridLines="0" topLeftCell="AM4" zoomScale="82" zoomScaleNormal="82" workbookViewId="0">
      <selection activeCell="AM5" sqref="AM5"/>
    </sheetView>
  </sheetViews>
  <sheetFormatPr defaultColWidth="8.7265625" defaultRowHeight="12.5" x14ac:dyDescent="0.25"/>
  <cols>
    <col min="1" max="1" width="5" style="20" bestFit="1" customWidth="1"/>
    <col min="2" max="2" width="33.54296875" style="20" bestFit="1" customWidth="1"/>
    <col min="3" max="3" width="12.08984375" style="20" bestFit="1" customWidth="1"/>
    <col min="4" max="4" width="10.90625" style="20" bestFit="1" customWidth="1"/>
    <col min="5" max="5" width="19.36328125" style="20" bestFit="1" customWidth="1"/>
    <col min="6" max="6" width="11.1796875" style="20" bestFit="1" customWidth="1"/>
    <col min="7" max="7" width="15.1796875" style="20" bestFit="1" customWidth="1"/>
    <col min="8" max="8" width="10.453125" style="20" bestFit="1" customWidth="1"/>
    <col min="9" max="9" width="5.08984375" style="20" bestFit="1" customWidth="1"/>
    <col min="10" max="10" width="11.08984375" style="20" bestFit="1" customWidth="1"/>
    <col min="11" max="11" width="10.7265625" style="20" bestFit="1" customWidth="1"/>
    <col min="12" max="12" width="9.6328125" style="20" bestFit="1" customWidth="1"/>
    <col min="13" max="13" width="16.26953125" style="20" bestFit="1" customWidth="1"/>
    <col min="14" max="14" width="15.7265625" style="20" bestFit="1" customWidth="1"/>
    <col min="15" max="15" width="12.1796875" style="20" bestFit="1" customWidth="1"/>
    <col min="16" max="16" width="6.7265625" style="20" bestFit="1" customWidth="1"/>
    <col min="17" max="17" width="18.6328125" style="20" bestFit="1" customWidth="1"/>
    <col min="18" max="18" width="17.453125" style="20" bestFit="1" customWidth="1"/>
    <col min="19" max="19" width="16.7265625" style="20" bestFit="1" customWidth="1"/>
    <col min="20" max="20" width="13.1796875" style="20" bestFit="1" customWidth="1"/>
    <col min="21" max="21" width="16.1796875" style="20" bestFit="1" customWidth="1"/>
    <col min="22" max="22" width="16.08984375" style="20" bestFit="1" customWidth="1"/>
    <col min="23" max="23" width="15.6328125" style="20" bestFit="1" customWidth="1"/>
    <col min="24" max="26" width="14.1796875" style="20" bestFit="1" customWidth="1"/>
    <col min="27" max="27" width="23.453125" style="20" bestFit="1" customWidth="1"/>
    <col min="28" max="29" width="14.1796875" style="20" bestFit="1" customWidth="1"/>
    <col min="30" max="33" width="15.6328125" style="20" bestFit="1" customWidth="1"/>
    <col min="34" max="38" width="15.6328125" style="20" customWidth="1"/>
    <col min="39" max="39" width="16.453125" style="20" bestFit="1" customWidth="1"/>
    <col min="40" max="40" width="18.36328125" style="20" bestFit="1" customWidth="1"/>
    <col min="41" max="41" width="19.36328125" style="20" bestFit="1" customWidth="1"/>
    <col min="42" max="42" width="19.1796875" style="20" bestFit="1" customWidth="1"/>
    <col min="43" max="43" width="19.08984375" style="20" bestFit="1" customWidth="1"/>
    <col min="44" max="44" width="13.81640625" style="20" bestFit="1" customWidth="1"/>
    <col min="45" max="45" width="12.1796875" style="20" bestFit="1" customWidth="1"/>
    <col min="46" max="46" width="16.6328125" style="20" bestFit="1" customWidth="1"/>
    <col min="47" max="47" width="13.7265625" style="20" bestFit="1" customWidth="1"/>
    <col min="48" max="48" width="18.81640625" style="20" bestFit="1" customWidth="1"/>
    <col min="49" max="49" width="12.6328125" style="20" bestFit="1" customWidth="1"/>
    <col min="50" max="52" width="14.08984375" style="20" bestFit="1" customWidth="1"/>
    <col min="53" max="53" width="12.54296875" style="20" bestFit="1" customWidth="1"/>
    <col min="54" max="54" width="18.90625" style="20" bestFit="1" customWidth="1"/>
    <col min="55" max="55" width="13.1796875" style="20" hidden="1" customWidth="1"/>
    <col min="56" max="56" width="54.54296875" style="20" hidden="1" customWidth="1"/>
    <col min="57" max="57" width="50" style="20" hidden="1" customWidth="1"/>
    <col min="58" max="58" width="18.08984375" style="20" hidden="1" customWidth="1"/>
    <col min="59" max="59" width="54.54296875" style="20" hidden="1" customWidth="1"/>
    <col min="60" max="60" width="50" style="20" hidden="1" customWidth="1"/>
    <col min="61" max="61" width="18.08984375" style="20" hidden="1" customWidth="1"/>
    <col min="62" max="62" width="54.54296875" style="20" hidden="1" customWidth="1"/>
    <col min="63" max="63" width="50" style="20" hidden="1" customWidth="1"/>
    <col min="64" max="64" width="18.08984375" style="20" hidden="1" customWidth="1"/>
    <col min="65" max="272" width="8.7265625" style="20"/>
    <col min="273" max="282" width="11.54296875" style="18" customWidth="1"/>
    <col min="283" max="284" width="13" style="18" customWidth="1"/>
    <col min="285" max="286" width="13.54296875" style="18" customWidth="1"/>
    <col min="287" max="287" width="12.90625" style="18" customWidth="1"/>
    <col min="288" max="288" width="15.54296875" style="18" customWidth="1"/>
    <col min="289" max="289" width="11.08984375" style="18" customWidth="1"/>
    <col min="290" max="290" width="12.453125" style="18" customWidth="1"/>
    <col min="291" max="297" width="11.08984375" style="18" customWidth="1"/>
    <col min="298" max="298" width="12.90625" style="18" customWidth="1"/>
    <col min="299" max="300" width="11.08984375" style="18" customWidth="1"/>
    <col min="301" max="301" width="12" style="18" customWidth="1"/>
    <col min="302" max="307" width="14.54296875" style="18" customWidth="1"/>
    <col min="308" max="309" width="9.08984375" style="18" customWidth="1"/>
    <col min="310" max="310" width="11.90625" style="18" customWidth="1"/>
    <col min="311" max="311" width="9.08984375" style="18" customWidth="1"/>
    <col min="312" max="312" width="14.08984375" style="18" customWidth="1"/>
    <col min="313" max="317" width="9.08984375" style="18" customWidth="1"/>
    <col min="318" max="318" width="13.54296875" style="18" customWidth="1"/>
    <col min="319" max="319" width="9.08984375" style="18" customWidth="1"/>
    <col min="320" max="527" width="8.7265625" style="18"/>
    <col min="528" max="528" width="10.453125" style="18" customWidth="1"/>
    <col min="529" max="538" width="11.54296875" style="18" customWidth="1"/>
    <col min="539" max="540" width="13" style="18" customWidth="1"/>
    <col min="541" max="542" width="13.54296875" style="18" customWidth="1"/>
    <col min="543" max="543" width="12.90625" style="18" customWidth="1"/>
    <col min="544" max="544" width="15.54296875" style="18" customWidth="1"/>
    <col min="545" max="545" width="11.08984375" style="18" customWidth="1"/>
    <col min="546" max="546" width="12.453125" style="18" customWidth="1"/>
    <col min="547" max="553" width="11.08984375" style="18" customWidth="1"/>
    <col min="554" max="554" width="12.90625" style="18" customWidth="1"/>
    <col min="555" max="556" width="11.08984375" style="18" customWidth="1"/>
    <col min="557" max="557" width="12" style="18" customWidth="1"/>
    <col min="558" max="563" width="14.54296875" style="18" customWidth="1"/>
    <col min="564" max="565" width="9.08984375" style="18" customWidth="1"/>
    <col min="566" max="566" width="11.90625" style="18" customWidth="1"/>
    <col min="567" max="567" width="9.08984375" style="18" customWidth="1"/>
    <col min="568" max="568" width="14.08984375" style="18" customWidth="1"/>
    <col min="569" max="573" width="9.08984375" style="18" customWidth="1"/>
    <col min="574" max="574" width="13.54296875" style="18" customWidth="1"/>
    <col min="575" max="575" width="9.08984375" style="18" customWidth="1"/>
    <col min="576" max="783" width="8.7265625" style="18"/>
    <col min="784" max="784" width="10.453125" style="18" customWidth="1"/>
    <col min="785" max="794" width="11.54296875" style="18" customWidth="1"/>
    <col min="795" max="796" width="13" style="18" customWidth="1"/>
    <col min="797" max="798" width="13.54296875" style="18" customWidth="1"/>
    <col min="799" max="799" width="12.90625" style="18" customWidth="1"/>
    <col min="800" max="800" width="15.54296875" style="18" customWidth="1"/>
    <col min="801" max="801" width="11.08984375" style="18" customWidth="1"/>
    <col min="802" max="802" width="12.453125" style="18" customWidth="1"/>
    <col min="803" max="809" width="11.08984375" style="18" customWidth="1"/>
    <col min="810" max="810" width="12.90625" style="18" customWidth="1"/>
    <col min="811" max="812" width="11.08984375" style="18" customWidth="1"/>
    <col min="813" max="813" width="12" style="18" customWidth="1"/>
    <col min="814" max="819" width="14.54296875" style="18" customWidth="1"/>
    <col min="820" max="821" width="9.08984375" style="18" customWidth="1"/>
    <col min="822" max="822" width="11.90625" style="18" customWidth="1"/>
    <col min="823" max="823" width="9.08984375" style="18" customWidth="1"/>
    <col min="824" max="824" width="14.08984375" style="18" customWidth="1"/>
    <col min="825" max="829" width="9.08984375" style="18" customWidth="1"/>
    <col min="830" max="830" width="13.54296875" style="18" customWidth="1"/>
    <col min="831" max="831" width="9.08984375" style="18" customWidth="1"/>
    <col min="832" max="1039" width="8.7265625" style="18"/>
    <col min="1040" max="1040" width="10.453125" style="18" customWidth="1"/>
    <col min="1041" max="1050" width="11.54296875" style="18" customWidth="1"/>
    <col min="1051" max="1052" width="13" style="18" customWidth="1"/>
    <col min="1053" max="1054" width="13.54296875" style="18" customWidth="1"/>
    <col min="1055" max="1055" width="12.90625" style="18" customWidth="1"/>
    <col min="1056" max="1056" width="15.54296875" style="18" customWidth="1"/>
    <col min="1057" max="1057" width="11.08984375" style="18" customWidth="1"/>
    <col min="1058" max="1058" width="12.453125" style="18" customWidth="1"/>
    <col min="1059" max="1065" width="11.08984375" style="18" customWidth="1"/>
    <col min="1066" max="1066" width="12.90625" style="18" customWidth="1"/>
    <col min="1067" max="1068" width="11.08984375" style="18" customWidth="1"/>
    <col min="1069" max="1069" width="12" style="18" customWidth="1"/>
    <col min="1070" max="1075" width="14.54296875" style="18" customWidth="1"/>
    <col min="1076" max="1077" width="9.08984375" style="18" customWidth="1"/>
    <col min="1078" max="1078" width="11.90625" style="18" customWidth="1"/>
    <col min="1079" max="1079" width="9.08984375" style="18" customWidth="1"/>
    <col min="1080" max="1080" width="14.08984375" style="18" customWidth="1"/>
    <col min="1081" max="1085" width="9.08984375" style="18" customWidth="1"/>
    <col min="1086" max="1086" width="13.54296875" style="18" customWidth="1"/>
    <col min="1087" max="1087" width="9.08984375" style="18" customWidth="1"/>
    <col min="1088" max="1295" width="8.7265625" style="18"/>
    <col min="1296" max="1296" width="10.453125" style="18" customWidth="1"/>
    <col min="1297" max="1306" width="11.54296875" style="18" customWidth="1"/>
    <col min="1307" max="1308" width="13" style="18" customWidth="1"/>
    <col min="1309" max="1310" width="13.54296875" style="18" customWidth="1"/>
    <col min="1311" max="1311" width="12.90625" style="18" customWidth="1"/>
    <col min="1312" max="1312" width="15.54296875" style="18" customWidth="1"/>
    <col min="1313" max="1313" width="11.08984375" style="18" customWidth="1"/>
    <col min="1314" max="1314" width="12.453125" style="18" customWidth="1"/>
    <col min="1315" max="1321" width="11.08984375" style="18" customWidth="1"/>
    <col min="1322" max="1322" width="12.90625" style="18" customWidth="1"/>
    <col min="1323" max="1324" width="11.08984375" style="18" customWidth="1"/>
    <col min="1325" max="1325" width="12" style="18" customWidth="1"/>
    <col min="1326" max="1331" width="14.54296875" style="18" customWidth="1"/>
    <col min="1332" max="1333" width="9.08984375" style="18" customWidth="1"/>
    <col min="1334" max="1334" width="11.90625" style="18" customWidth="1"/>
    <col min="1335" max="1335" width="9.08984375" style="18" customWidth="1"/>
    <col min="1336" max="1336" width="14.08984375" style="18" customWidth="1"/>
    <col min="1337" max="1341" width="9.08984375" style="18" customWidth="1"/>
    <col min="1342" max="1342" width="13.54296875" style="18" customWidth="1"/>
    <col min="1343" max="1343" width="9.08984375" style="18" customWidth="1"/>
    <col min="1344" max="1551" width="8.7265625" style="18"/>
    <col min="1552" max="1552" width="10.453125" style="18" customWidth="1"/>
    <col min="1553" max="1562" width="11.54296875" style="18" customWidth="1"/>
    <col min="1563" max="1564" width="13" style="18" customWidth="1"/>
    <col min="1565" max="1566" width="13.54296875" style="18" customWidth="1"/>
    <col min="1567" max="1567" width="12.90625" style="18" customWidth="1"/>
    <col min="1568" max="1568" width="15.54296875" style="18" customWidth="1"/>
    <col min="1569" max="1569" width="11.08984375" style="18" customWidth="1"/>
    <col min="1570" max="1570" width="12.453125" style="18" customWidth="1"/>
    <col min="1571" max="1577" width="11.08984375" style="18" customWidth="1"/>
    <col min="1578" max="1578" width="12.90625" style="18" customWidth="1"/>
    <col min="1579" max="1580" width="11.08984375" style="18" customWidth="1"/>
    <col min="1581" max="1581" width="12" style="18" customWidth="1"/>
    <col min="1582" max="1587" width="14.54296875" style="18" customWidth="1"/>
    <col min="1588" max="1589" width="9.08984375" style="18" customWidth="1"/>
    <col min="1590" max="1590" width="11.90625" style="18" customWidth="1"/>
    <col min="1591" max="1591" width="9.08984375" style="18" customWidth="1"/>
    <col min="1592" max="1592" width="14.08984375" style="18" customWidth="1"/>
    <col min="1593" max="1597" width="9.08984375" style="18" customWidth="1"/>
    <col min="1598" max="1598" width="13.54296875" style="18" customWidth="1"/>
    <col min="1599" max="1599" width="9.08984375" style="18" customWidth="1"/>
    <col min="1600" max="1807" width="8.7265625" style="18"/>
    <col min="1808" max="1808" width="10.453125" style="18" customWidth="1"/>
    <col min="1809" max="1818" width="11.54296875" style="18" customWidth="1"/>
    <col min="1819" max="1820" width="13" style="18" customWidth="1"/>
    <col min="1821" max="1822" width="13.54296875" style="18" customWidth="1"/>
    <col min="1823" max="1823" width="12.90625" style="18" customWidth="1"/>
    <col min="1824" max="1824" width="15.54296875" style="18" customWidth="1"/>
    <col min="1825" max="1825" width="11.08984375" style="18" customWidth="1"/>
    <col min="1826" max="1826" width="12.453125" style="18" customWidth="1"/>
    <col min="1827" max="1833" width="11.08984375" style="18" customWidth="1"/>
    <col min="1834" max="1834" width="12.90625" style="18" customWidth="1"/>
    <col min="1835" max="1836" width="11.08984375" style="18" customWidth="1"/>
    <col min="1837" max="1837" width="12" style="18" customWidth="1"/>
    <col min="1838" max="1843" width="14.54296875" style="18" customWidth="1"/>
    <col min="1844" max="1845" width="9.08984375" style="18" customWidth="1"/>
    <col min="1846" max="1846" width="11.90625" style="18" customWidth="1"/>
    <col min="1847" max="1847" width="9.08984375" style="18" customWidth="1"/>
    <col min="1848" max="1848" width="14.08984375" style="18" customWidth="1"/>
    <col min="1849" max="1853" width="9.08984375" style="18" customWidth="1"/>
    <col min="1854" max="1854" width="13.54296875" style="18" customWidth="1"/>
    <col min="1855" max="1855" width="9.08984375" style="18" customWidth="1"/>
    <col min="1856" max="2063" width="8.7265625" style="18"/>
    <col min="2064" max="2064" width="10.453125" style="18" customWidth="1"/>
    <col min="2065" max="2074" width="11.54296875" style="18" customWidth="1"/>
    <col min="2075" max="2076" width="13" style="18" customWidth="1"/>
    <col min="2077" max="2078" width="13.54296875" style="18" customWidth="1"/>
    <col min="2079" max="2079" width="12.90625" style="18" customWidth="1"/>
    <col min="2080" max="2080" width="15.54296875" style="18" customWidth="1"/>
    <col min="2081" max="2081" width="11.08984375" style="18" customWidth="1"/>
    <col min="2082" max="2082" width="12.453125" style="18" customWidth="1"/>
    <col min="2083" max="2089" width="11.08984375" style="18" customWidth="1"/>
    <col min="2090" max="2090" width="12.90625" style="18" customWidth="1"/>
    <col min="2091" max="2092" width="11.08984375" style="18" customWidth="1"/>
    <col min="2093" max="2093" width="12" style="18" customWidth="1"/>
    <col min="2094" max="2099" width="14.54296875" style="18" customWidth="1"/>
    <col min="2100" max="2101" width="9.08984375" style="18" customWidth="1"/>
    <col min="2102" max="2102" width="11.90625" style="18" customWidth="1"/>
    <col min="2103" max="2103" width="9.08984375" style="18" customWidth="1"/>
    <col min="2104" max="2104" width="14.08984375" style="18" customWidth="1"/>
    <col min="2105" max="2109" width="9.08984375" style="18" customWidth="1"/>
    <col min="2110" max="2110" width="13.54296875" style="18" customWidth="1"/>
    <col min="2111" max="2111" width="9.08984375" style="18" customWidth="1"/>
    <col min="2112" max="2319" width="8.7265625" style="18"/>
    <col min="2320" max="2320" width="10.453125" style="18" customWidth="1"/>
    <col min="2321" max="2330" width="11.54296875" style="18" customWidth="1"/>
    <col min="2331" max="2332" width="13" style="18" customWidth="1"/>
    <col min="2333" max="2334" width="13.54296875" style="18" customWidth="1"/>
    <col min="2335" max="2335" width="12.90625" style="18" customWidth="1"/>
    <col min="2336" max="2336" width="15.54296875" style="18" customWidth="1"/>
    <col min="2337" max="2337" width="11.08984375" style="18" customWidth="1"/>
    <col min="2338" max="2338" width="12.453125" style="18" customWidth="1"/>
    <col min="2339" max="2345" width="11.08984375" style="18" customWidth="1"/>
    <col min="2346" max="2346" width="12.90625" style="18" customWidth="1"/>
    <col min="2347" max="2348" width="11.08984375" style="18" customWidth="1"/>
    <col min="2349" max="2349" width="12" style="18" customWidth="1"/>
    <col min="2350" max="2355" width="14.54296875" style="18" customWidth="1"/>
    <col min="2356" max="2357" width="9.08984375" style="18" customWidth="1"/>
    <col min="2358" max="2358" width="11.90625" style="18" customWidth="1"/>
    <col min="2359" max="2359" width="9.08984375" style="18" customWidth="1"/>
    <col min="2360" max="2360" width="14.08984375" style="18" customWidth="1"/>
    <col min="2361" max="2365" width="9.08984375" style="18" customWidth="1"/>
    <col min="2366" max="2366" width="13.54296875" style="18" customWidth="1"/>
    <col min="2367" max="2367" width="9.08984375" style="18" customWidth="1"/>
    <col min="2368" max="2575" width="8.7265625" style="18"/>
    <col min="2576" max="2576" width="10.453125" style="18" customWidth="1"/>
    <col min="2577" max="2586" width="11.54296875" style="18" customWidth="1"/>
    <col min="2587" max="2588" width="13" style="18" customWidth="1"/>
    <col min="2589" max="2590" width="13.54296875" style="18" customWidth="1"/>
    <col min="2591" max="2591" width="12.90625" style="18" customWidth="1"/>
    <col min="2592" max="2592" width="15.54296875" style="18" customWidth="1"/>
    <col min="2593" max="2593" width="11.08984375" style="18" customWidth="1"/>
    <col min="2594" max="2594" width="12.453125" style="18" customWidth="1"/>
    <col min="2595" max="2601" width="11.08984375" style="18" customWidth="1"/>
    <col min="2602" max="2602" width="12.90625" style="18" customWidth="1"/>
    <col min="2603" max="2604" width="11.08984375" style="18" customWidth="1"/>
    <col min="2605" max="2605" width="12" style="18" customWidth="1"/>
    <col min="2606" max="2611" width="14.54296875" style="18" customWidth="1"/>
    <col min="2612" max="2613" width="9.08984375" style="18" customWidth="1"/>
    <col min="2614" max="2614" width="11.90625" style="18" customWidth="1"/>
    <col min="2615" max="2615" width="9.08984375" style="18" customWidth="1"/>
    <col min="2616" max="2616" width="14.08984375" style="18" customWidth="1"/>
    <col min="2617" max="2621" width="9.08984375" style="18" customWidth="1"/>
    <col min="2622" max="2622" width="13.54296875" style="18" customWidth="1"/>
    <col min="2623" max="2623" width="9.08984375" style="18" customWidth="1"/>
    <col min="2624" max="2831" width="8.7265625" style="18"/>
    <col min="2832" max="2832" width="10.453125" style="18" customWidth="1"/>
    <col min="2833" max="2842" width="11.54296875" style="18" customWidth="1"/>
    <col min="2843" max="2844" width="13" style="18" customWidth="1"/>
    <col min="2845" max="2846" width="13.54296875" style="18" customWidth="1"/>
    <col min="2847" max="2847" width="12.90625" style="18" customWidth="1"/>
    <col min="2848" max="2848" width="15.54296875" style="18" customWidth="1"/>
    <col min="2849" max="2849" width="11.08984375" style="18" customWidth="1"/>
    <col min="2850" max="2850" width="12.453125" style="18" customWidth="1"/>
    <col min="2851" max="2857" width="11.08984375" style="18" customWidth="1"/>
    <col min="2858" max="2858" width="12.90625" style="18" customWidth="1"/>
    <col min="2859" max="2860" width="11.08984375" style="18" customWidth="1"/>
    <col min="2861" max="2861" width="12" style="18" customWidth="1"/>
    <col min="2862" max="2867" width="14.54296875" style="18" customWidth="1"/>
    <col min="2868" max="2869" width="9.08984375" style="18" customWidth="1"/>
    <col min="2870" max="2870" width="11.90625" style="18" customWidth="1"/>
    <col min="2871" max="2871" width="9.08984375" style="18" customWidth="1"/>
    <col min="2872" max="2872" width="14.08984375" style="18" customWidth="1"/>
    <col min="2873" max="2877" width="9.08984375" style="18" customWidth="1"/>
    <col min="2878" max="2878" width="13.54296875" style="18" customWidth="1"/>
    <col min="2879" max="2879" width="9.08984375" style="18" customWidth="1"/>
    <col min="2880" max="3087" width="8.7265625" style="18"/>
    <col min="3088" max="3088" width="10.453125" style="18" customWidth="1"/>
    <col min="3089" max="3098" width="11.54296875" style="18" customWidth="1"/>
    <col min="3099" max="3100" width="13" style="18" customWidth="1"/>
    <col min="3101" max="3102" width="13.54296875" style="18" customWidth="1"/>
    <col min="3103" max="3103" width="12.90625" style="18" customWidth="1"/>
    <col min="3104" max="3104" width="15.54296875" style="18" customWidth="1"/>
    <col min="3105" max="3105" width="11.08984375" style="18" customWidth="1"/>
    <col min="3106" max="3106" width="12.453125" style="18" customWidth="1"/>
    <col min="3107" max="3113" width="11.08984375" style="18" customWidth="1"/>
    <col min="3114" max="3114" width="12.90625" style="18" customWidth="1"/>
    <col min="3115" max="3116" width="11.08984375" style="18" customWidth="1"/>
    <col min="3117" max="3117" width="12" style="18" customWidth="1"/>
    <col min="3118" max="3123" width="14.54296875" style="18" customWidth="1"/>
    <col min="3124" max="3125" width="9.08984375" style="18" customWidth="1"/>
    <col min="3126" max="3126" width="11.90625" style="18" customWidth="1"/>
    <col min="3127" max="3127" width="9.08984375" style="18" customWidth="1"/>
    <col min="3128" max="3128" width="14.08984375" style="18" customWidth="1"/>
    <col min="3129" max="3133" width="9.08984375" style="18" customWidth="1"/>
    <col min="3134" max="3134" width="13.54296875" style="18" customWidth="1"/>
    <col min="3135" max="3135" width="9.08984375" style="18" customWidth="1"/>
    <col min="3136" max="3343" width="8.7265625" style="18"/>
    <col min="3344" max="3344" width="10.453125" style="18" customWidth="1"/>
    <col min="3345" max="3354" width="11.54296875" style="18" customWidth="1"/>
    <col min="3355" max="3356" width="13" style="18" customWidth="1"/>
    <col min="3357" max="3358" width="13.54296875" style="18" customWidth="1"/>
    <col min="3359" max="3359" width="12.90625" style="18" customWidth="1"/>
    <col min="3360" max="3360" width="15.54296875" style="18" customWidth="1"/>
    <col min="3361" max="3361" width="11.08984375" style="18" customWidth="1"/>
    <col min="3362" max="3362" width="12.453125" style="18" customWidth="1"/>
    <col min="3363" max="3369" width="11.08984375" style="18" customWidth="1"/>
    <col min="3370" max="3370" width="12.90625" style="18" customWidth="1"/>
    <col min="3371" max="3372" width="11.08984375" style="18" customWidth="1"/>
    <col min="3373" max="3373" width="12" style="18" customWidth="1"/>
    <col min="3374" max="3379" width="14.54296875" style="18" customWidth="1"/>
    <col min="3380" max="3381" width="9.08984375" style="18" customWidth="1"/>
    <col min="3382" max="3382" width="11.90625" style="18" customWidth="1"/>
    <col min="3383" max="3383" width="9.08984375" style="18" customWidth="1"/>
    <col min="3384" max="3384" width="14.08984375" style="18" customWidth="1"/>
    <col min="3385" max="3389" width="9.08984375" style="18" customWidth="1"/>
    <col min="3390" max="3390" width="13.54296875" style="18" customWidth="1"/>
    <col min="3391" max="3391" width="9.08984375" style="18" customWidth="1"/>
    <col min="3392" max="3599" width="8.7265625" style="18"/>
    <col min="3600" max="3600" width="10.453125" style="18" customWidth="1"/>
    <col min="3601" max="3610" width="11.54296875" style="18" customWidth="1"/>
    <col min="3611" max="3612" width="13" style="18" customWidth="1"/>
    <col min="3613" max="3614" width="13.54296875" style="18" customWidth="1"/>
    <col min="3615" max="3615" width="12.90625" style="18" customWidth="1"/>
    <col min="3616" max="3616" width="15.54296875" style="18" customWidth="1"/>
    <col min="3617" max="3617" width="11.08984375" style="18" customWidth="1"/>
    <col min="3618" max="3618" width="12.453125" style="18" customWidth="1"/>
    <col min="3619" max="3625" width="11.08984375" style="18" customWidth="1"/>
    <col min="3626" max="3626" width="12.90625" style="18" customWidth="1"/>
    <col min="3627" max="3628" width="11.08984375" style="18" customWidth="1"/>
    <col min="3629" max="3629" width="12" style="18" customWidth="1"/>
    <col min="3630" max="3635" width="14.54296875" style="18" customWidth="1"/>
    <col min="3636" max="3637" width="9.08984375" style="18" customWidth="1"/>
    <col min="3638" max="3638" width="11.90625" style="18" customWidth="1"/>
    <col min="3639" max="3639" width="9.08984375" style="18" customWidth="1"/>
    <col min="3640" max="3640" width="14.08984375" style="18" customWidth="1"/>
    <col min="3641" max="3645" width="9.08984375" style="18" customWidth="1"/>
    <col min="3646" max="3646" width="13.54296875" style="18" customWidth="1"/>
    <col min="3647" max="3647" width="9.08984375" style="18" customWidth="1"/>
    <col min="3648" max="3855" width="8.7265625" style="18"/>
    <col min="3856" max="3856" width="10.453125" style="18" customWidth="1"/>
    <col min="3857" max="3866" width="11.54296875" style="18" customWidth="1"/>
    <col min="3867" max="3868" width="13" style="18" customWidth="1"/>
    <col min="3869" max="3870" width="13.54296875" style="18" customWidth="1"/>
    <col min="3871" max="3871" width="12.90625" style="18" customWidth="1"/>
    <col min="3872" max="3872" width="15.54296875" style="18" customWidth="1"/>
    <col min="3873" max="3873" width="11.08984375" style="18" customWidth="1"/>
    <col min="3874" max="3874" width="12.453125" style="18" customWidth="1"/>
    <col min="3875" max="3881" width="11.08984375" style="18" customWidth="1"/>
    <col min="3882" max="3882" width="12.90625" style="18" customWidth="1"/>
    <col min="3883" max="3884" width="11.08984375" style="18" customWidth="1"/>
    <col min="3885" max="3885" width="12" style="18" customWidth="1"/>
    <col min="3886" max="3891" width="14.54296875" style="18" customWidth="1"/>
    <col min="3892" max="3893" width="9.08984375" style="18" customWidth="1"/>
    <col min="3894" max="3894" width="11.90625" style="18" customWidth="1"/>
    <col min="3895" max="3895" width="9.08984375" style="18" customWidth="1"/>
    <col min="3896" max="3896" width="14.08984375" style="18" customWidth="1"/>
    <col min="3897" max="3901" width="9.08984375" style="18" customWidth="1"/>
    <col min="3902" max="3902" width="13.54296875" style="18" customWidth="1"/>
    <col min="3903" max="3903" width="9.08984375" style="18" customWidth="1"/>
    <col min="3904" max="4111" width="8.7265625" style="18"/>
    <col min="4112" max="4112" width="10.453125" style="18" customWidth="1"/>
    <col min="4113" max="4122" width="11.54296875" style="18" customWidth="1"/>
    <col min="4123" max="4124" width="13" style="18" customWidth="1"/>
    <col min="4125" max="4126" width="13.54296875" style="18" customWidth="1"/>
    <col min="4127" max="4127" width="12.90625" style="18" customWidth="1"/>
    <col min="4128" max="4128" width="15.54296875" style="18" customWidth="1"/>
    <col min="4129" max="4129" width="11.08984375" style="18" customWidth="1"/>
    <col min="4130" max="4130" width="12.453125" style="18" customWidth="1"/>
    <col min="4131" max="4137" width="11.08984375" style="18" customWidth="1"/>
    <col min="4138" max="4138" width="12.90625" style="18" customWidth="1"/>
    <col min="4139" max="4140" width="11.08984375" style="18" customWidth="1"/>
    <col min="4141" max="4141" width="12" style="18" customWidth="1"/>
    <col min="4142" max="4147" width="14.54296875" style="18" customWidth="1"/>
    <col min="4148" max="4149" width="9.08984375" style="18" customWidth="1"/>
    <col min="4150" max="4150" width="11.90625" style="18" customWidth="1"/>
    <col min="4151" max="4151" width="9.08984375" style="18" customWidth="1"/>
    <col min="4152" max="4152" width="14.08984375" style="18" customWidth="1"/>
    <col min="4153" max="4157" width="9.08984375" style="18" customWidth="1"/>
    <col min="4158" max="4158" width="13.54296875" style="18" customWidth="1"/>
    <col min="4159" max="4159" width="9.08984375" style="18" customWidth="1"/>
    <col min="4160" max="4367" width="8.7265625" style="18"/>
    <col min="4368" max="4368" width="10.453125" style="18" customWidth="1"/>
    <col min="4369" max="4378" width="11.54296875" style="18" customWidth="1"/>
    <col min="4379" max="4380" width="13" style="18" customWidth="1"/>
    <col min="4381" max="4382" width="13.54296875" style="18" customWidth="1"/>
    <col min="4383" max="4383" width="12.90625" style="18" customWidth="1"/>
    <col min="4384" max="4384" width="15.54296875" style="18" customWidth="1"/>
    <col min="4385" max="4385" width="11.08984375" style="18" customWidth="1"/>
    <col min="4386" max="4386" width="12.453125" style="18" customWidth="1"/>
    <col min="4387" max="4393" width="11.08984375" style="18" customWidth="1"/>
    <col min="4394" max="4394" width="12.90625" style="18" customWidth="1"/>
    <col min="4395" max="4396" width="11.08984375" style="18" customWidth="1"/>
    <col min="4397" max="4397" width="12" style="18" customWidth="1"/>
    <col min="4398" max="4403" width="14.54296875" style="18" customWidth="1"/>
    <col min="4404" max="4405" width="9.08984375" style="18" customWidth="1"/>
    <col min="4406" max="4406" width="11.90625" style="18" customWidth="1"/>
    <col min="4407" max="4407" width="9.08984375" style="18" customWidth="1"/>
    <col min="4408" max="4408" width="14.08984375" style="18" customWidth="1"/>
    <col min="4409" max="4413" width="9.08984375" style="18" customWidth="1"/>
    <col min="4414" max="4414" width="13.54296875" style="18" customWidth="1"/>
    <col min="4415" max="4415" width="9.08984375" style="18" customWidth="1"/>
    <col min="4416" max="4623" width="8.7265625" style="18"/>
    <col min="4624" max="4624" width="10.453125" style="18" customWidth="1"/>
    <col min="4625" max="4634" width="11.54296875" style="18" customWidth="1"/>
    <col min="4635" max="4636" width="13" style="18" customWidth="1"/>
    <col min="4637" max="4638" width="13.54296875" style="18" customWidth="1"/>
    <col min="4639" max="4639" width="12.90625" style="18" customWidth="1"/>
    <col min="4640" max="4640" width="15.54296875" style="18" customWidth="1"/>
    <col min="4641" max="4641" width="11.08984375" style="18" customWidth="1"/>
    <col min="4642" max="4642" width="12.453125" style="18" customWidth="1"/>
    <col min="4643" max="4649" width="11.08984375" style="18" customWidth="1"/>
    <col min="4650" max="4650" width="12.90625" style="18" customWidth="1"/>
    <col min="4651" max="4652" width="11.08984375" style="18" customWidth="1"/>
    <col min="4653" max="4653" width="12" style="18" customWidth="1"/>
    <col min="4654" max="4659" width="14.54296875" style="18" customWidth="1"/>
    <col min="4660" max="4661" width="9.08984375" style="18" customWidth="1"/>
    <col min="4662" max="4662" width="11.90625" style="18" customWidth="1"/>
    <col min="4663" max="4663" width="9.08984375" style="18" customWidth="1"/>
    <col min="4664" max="4664" width="14.08984375" style="18" customWidth="1"/>
    <col min="4665" max="4669" width="9.08984375" style="18" customWidth="1"/>
    <col min="4670" max="4670" width="13.54296875" style="18" customWidth="1"/>
    <col min="4671" max="4671" width="9.08984375" style="18" customWidth="1"/>
    <col min="4672" max="4879" width="8.7265625" style="18"/>
    <col min="4880" max="4880" width="10.453125" style="18" customWidth="1"/>
    <col min="4881" max="4890" width="11.54296875" style="18" customWidth="1"/>
    <col min="4891" max="4892" width="13" style="18" customWidth="1"/>
    <col min="4893" max="4894" width="13.54296875" style="18" customWidth="1"/>
    <col min="4895" max="4895" width="12.90625" style="18" customWidth="1"/>
    <col min="4896" max="4896" width="15.54296875" style="18" customWidth="1"/>
    <col min="4897" max="4897" width="11.08984375" style="18" customWidth="1"/>
    <col min="4898" max="4898" width="12.453125" style="18" customWidth="1"/>
    <col min="4899" max="4905" width="11.08984375" style="18" customWidth="1"/>
    <col min="4906" max="4906" width="12.90625" style="18" customWidth="1"/>
    <col min="4907" max="4908" width="11.08984375" style="18" customWidth="1"/>
    <col min="4909" max="4909" width="12" style="18" customWidth="1"/>
    <col min="4910" max="4915" width="14.54296875" style="18" customWidth="1"/>
    <col min="4916" max="4917" width="9.08984375" style="18" customWidth="1"/>
    <col min="4918" max="4918" width="11.90625" style="18" customWidth="1"/>
    <col min="4919" max="4919" width="9.08984375" style="18" customWidth="1"/>
    <col min="4920" max="4920" width="14.08984375" style="18" customWidth="1"/>
    <col min="4921" max="4925" width="9.08984375" style="18" customWidth="1"/>
    <col min="4926" max="4926" width="13.54296875" style="18" customWidth="1"/>
    <col min="4927" max="4927" width="9.08984375" style="18" customWidth="1"/>
    <col min="4928" max="5135" width="8.7265625" style="18"/>
    <col min="5136" max="5136" width="10.453125" style="18" customWidth="1"/>
    <col min="5137" max="5146" width="11.54296875" style="18" customWidth="1"/>
    <col min="5147" max="5148" width="13" style="18" customWidth="1"/>
    <col min="5149" max="5150" width="13.54296875" style="18" customWidth="1"/>
    <col min="5151" max="5151" width="12.90625" style="18" customWidth="1"/>
    <col min="5152" max="5152" width="15.54296875" style="18" customWidth="1"/>
    <col min="5153" max="5153" width="11.08984375" style="18" customWidth="1"/>
    <col min="5154" max="5154" width="12.453125" style="18" customWidth="1"/>
    <col min="5155" max="5161" width="11.08984375" style="18" customWidth="1"/>
    <col min="5162" max="5162" width="12.90625" style="18" customWidth="1"/>
    <col min="5163" max="5164" width="11.08984375" style="18" customWidth="1"/>
    <col min="5165" max="5165" width="12" style="18" customWidth="1"/>
    <col min="5166" max="5171" width="14.54296875" style="18" customWidth="1"/>
    <col min="5172" max="5173" width="9.08984375" style="18" customWidth="1"/>
    <col min="5174" max="5174" width="11.90625" style="18" customWidth="1"/>
    <col min="5175" max="5175" width="9.08984375" style="18" customWidth="1"/>
    <col min="5176" max="5176" width="14.08984375" style="18" customWidth="1"/>
    <col min="5177" max="5181" width="9.08984375" style="18" customWidth="1"/>
    <col min="5182" max="5182" width="13.54296875" style="18" customWidth="1"/>
    <col min="5183" max="5183" width="9.08984375" style="18" customWidth="1"/>
    <col min="5184" max="5391" width="8.7265625" style="18"/>
    <col min="5392" max="5392" width="10.453125" style="18" customWidth="1"/>
    <col min="5393" max="5402" width="11.54296875" style="18" customWidth="1"/>
    <col min="5403" max="5404" width="13" style="18" customWidth="1"/>
    <col min="5405" max="5406" width="13.54296875" style="18" customWidth="1"/>
    <col min="5407" max="5407" width="12.90625" style="18" customWidth="1"/>
    <col min="5408" max="5408" width="15.54296875" style="18" customWidth="1"/>
    <col min="5409" max="5409" width="11.08984375" style="18" customWidth="1"/>
    <col min="5410" max="5410" width="12.453125" style="18" customWidth="1"/>
    <col min="5411" max="5417" width="11.08984375" style="18" customWidth="1"/>
    <col min="5418" max="5418" width="12.90625" style="18" customWidth="1"/>
    <col min="5419" max="5420" width="11.08984375" style="18" customWidth="1"/>
    <col min="5421" max="5421" width="12" style="18" customWidth="1"/>
    <col min="5422" max="5427" width="14.54296875" style="18" customWidth="1"/>
    <col min="5428" max="5429" width="9.08984375" style="18" customWidth="1"/>
    <col min="5430" max="5430" width="11.90625" style="18" customWidth="1"/>
    <col min="5431" max="5431" width="9.08984375" style="18" customWidth="1"/>
    <col min="5432" max="5432" width="14.08984375" style="18" customWidth="1"/>
    <col min="5433" max="5437" width="9.08984375" style="18" customWidth="1"/>
    <col min="5438" max="5438" width="13.54296875" style="18" customWidth="1"/>
    <col min="5439" max="5439" width="9.08984375" style="18" customWidth="1"/>
    <col min="5440" max="5647" width="8.7265625" style="18"/>
    <col min="5648" max="5648" width="10.453125" style="18" customWidth="1"/>
    <col min="5649" max="5658" width="11.54296875" style="18" customWidth="1"/>
    <col min="5659" max="5660" width="13" style="18" customWidth="1"/>
    <col min="5661" max="5662" width="13.54296875" style="18" customWidth="1"/>
    <col min="5663" max="5663" width="12.90625" style="18" customWidth="1"/>
    <col min="5664" max="5664" width="15.54296875" style="18" customWidth="1"/>
    <col min="5665" max="5665" width="11.08984375" style="18" customWidth="1"/>
    <col min="5666" max="5666" width="12.453125" style="18" customWidth="1"/>
    <col min="5667" max="5673" width="11.08984375" style="18" customWidth="1"/>
    <col min="5674" max="5674" width="12.90625" style="18" customWidth="1"/>
    <col min="5675" max="5676" width="11.08984375" style="18" customWidth="1"/>
    <col min="5677" max="5677" width="12" style="18" customWidth="1"/>
    <col min="5678" max="5683" width="14.54296875" style="18" customWidth="1"/>
    <col min="5684" max="5685" width="9.08984375" style="18" customWidth="1"/>
    <col min="5686" max="5686" width="11.90625" style="18" customWidth="1"/>
    <col min="5687" max="5687" width="9.08984375" style="18" customWidth="1"/>
    <col min="5688" max="5688" width="14.08984375" style="18" customWidth="1"/>
    <col min="5689" max="5693" width="9.08984375" style="18" customWidth="1"/>
    <col min="5694" max="5694" width="13.54296875" style="18" customWidth="1"/>
    <col min="5695" max="5695" width="9.08984375" style="18" customWidth="1"/>
    <col min="5696" max="5903" width="8.7265625" style="18"/>
    <col min="5904" max="5904" width="10.453125" style="18" customWidth="1"/>
    <col min="5905" max="5914" width="11.54296875" style="18" customWidth="1"/>
    <col min="5915" max="5916" width="13" style="18" customWidth="1"/>
    <col min="5917" max="5918" width="13.54296875" style="18" customWidth="1"/>
    <col min="5919" max="5919" width="12.90625" style="18" customWidth="1"/>
    <col min="5920" max="5920" width="15.54296875" style="18" customWidth="1"/>
    <col min="5921" max="5921" width="11.08984375" style="18" customWidth="1"/>
    <col min="5922" max="5922" width="12.453125" style="18" customWidth="1"/>
    <col min="5923" max="5929" width="11.08984375" style="18" customWidth="1"/>
    <col min="5930" max="5930" width="12.90625" style="18" customWidth="1"/>
    <col min="5931" max="5932" width="11.08984375" style="18" customWidth="1"/>
    <col min="5933" max="5933" width="12" style="18" customWidth="1"/>
    <col min="5934" max="5939" width="14.54296875" style="18" customWidth="1"/>
    <col min="5940" max="5941" width="9.08984375" style="18" customWidth="1"/>
    <col min="5942" max="5942" width="11.90625" style="18" customWidth="1"/>
    <col min="5943" max="5943" width="9.08984375" style="18" customWidth="1"/>
    <col min="5944" max="5944" width="14.08984375" style="18" customWidth="1"/>
    <col min="5945" max="5949" width="9.08984375" style="18" customWidth="1"/>
    <col min="5950" max="5950" width="13.54296875" style="18" customWidth="1"/>
    <col min="5951" max="5951" width="9.08984375" style="18" customWidth="1"/>
    <col min="5952" max="6159" width="8.7265625" style="18"/>
    <col min="6160" max="6160" width="10.453125" style="18" customWidth="1"/>
    <col min="6161" max="6170" width="11.54296875" style="18" customWidth="1"/>
    <col min="6171" max="6172" width="13" style="18" customWidth="1"/>
    <col min="6173" max="6174" width="13.54296875" style="18" customWidth="1"/>
    <col min="6175" max="6175" width="12.90625" style="18" customWidth="1"/>
    <col min="6176" max="6176" width="15.54296875" style="18" customWidth="1"/>
    <col min="6177" max="6177" width="11.08984375" style="18" customWidth="1"/>
    <col min="6178" max="6178" width="12.453125" style="18" customWidth="1"/>
    <col min="6179" max="6185" width="11.08984375" style="18" customWidth="1"/>
    <col min="6186" max="6186" width="12.90625" style="18" customWidth="1"/>
    <col min="6187" max="6188" width="11.08984375" style="18" customWidth="1"/>
    <col min="6189" max="6189" width="12" style="18" customWidth="1"/>
    <col min="6190" max="6195" width="14.54296875" style="18" customWidth="1"/>
    <col min="6196" max="6197" width="9.08984375" style="18" customWidth="1"/>
    <col min="6198" max="6198" width="11.90625" style="18" customWidth="1"/>
    <col min="6199" max="6199" width="9.08984375" style="18" customWidth="1"/>
    <col min="6200" max="6200" width="14.08984375" style="18" customWidth="1"/>
    <col min="6201" max="6205" width="9.08984375" style="18" customWidth="1"/>
    <col min="6206" max="6206" width="13.54296875" style="18" customWidth="1"/>
    <col min="6207" max="6207" width="9.08984375" style="18" customWidth="1"/>
    <col min="6208" max="6415" width="8.7265625" style="18"/>
    <col min="6416" max="6416" width="10.453125" style="18" customWidth="1"/>
    <col min="6417" max="6426" width="11.54296875" style="18" customWidth="1"/>
    <col min="6427" max="6428" width="13" style="18" customWidth="1"/>
    <col min="6429" max="6430" width="13.54296875" style="18" customWidth="1"/>
    <col min="6431" max="6431" width="12.90625" style="18" customWidth="1"/>
    <col min="6432" max="6432" width="15.54296875" style="18" customWidth="1"/>
    <col min="6433" max="6433" width="11.08984375" style="18" customWidth="1"/>
    <col min="6434" max="6434" width="12.453125" style="18" customWidth="1"/>
    <col min="6435" max="6441" width="11.08984375" style="18" customWidth="1"/>
    <col min="6442" max="6442" width="12.90625" style="18" customWidth="1"/>
    <col min="6443" max="6444" width="11.08984375" style="18" customWidth="1"/>
    <col min="6445" max="6445" width="12" style="18" customWidth="1"/>
    <col min="6446" max="6451" width="14.54296875" style="18" customWidth="1"/>
    <col min="6452" max="6453" width="9.08984375" style="18" customWidth="1"/>
    <col min="6454" max="6454" width="11.90625" style="18" customWidth="1"/>
    <col min="6455" max="6455" width="9.08984375" style="18" customWidth="1"/>
    <col min="6456" max="6456" width="14.08984375" style="18" customWidth="1"/>
    <col min="6457" max="6461" width="9.08984375" style="18" customWidth="1"/>
    <col min="6462" max="6462" width="13.54296875" style="18" customWidth="1"/>
    <col min="6463" max="6463" width="9.08984375" style="18" customWidth="1"/>
    <col min="6464" max="6671" width="8.7265625" style="18"/>
    <col min="6672" max="6672" width="10.453125" style="18" customWidth="1"/>
    <col min="6673" max="6682" width="11.54296875" style="18" customWidth="1"/>
    <col min="6683" max="6684" width="13" style="18" customWidth="1"/>
    <col min="6685" max="6686" width="13.54296875" style="18" customWidth="1"/>
    <col min="6687" max="6687" width="12.90625" style="18" customWidth="1"/>
    <col min="6688" max="6688" width="15.54296875" style="18" customWidth="1"/>
    <col min="6689" max="6689" width="11.08984375" style="18" customWidth="1"/>
    <col min="6690" max="6690" width="12.453125" style="18" customWidth="1"/>
    <col min="6691" max="6697" width="11.08984375" style="18" customWidth="1"/>
    <col min="6698" max="6698" width="12.90625" style="18" customWidth="1"/>
    <col min="6699" max="6700" width="11.08984375" style="18" customWidth="1"/>
    <col min="6701" max="6701" width="12" style="18" customWidth="1"/>
    <col min="6702" max="6707" width="14.54296875" style="18" customWidth="1"/>
    <col min="6708" max="6709" width="9.08984375" style="18" customWidth="1"/>
    <col min="6710" max="6710" width="11.90625" style="18" customWidth="1"/>
    <col min="6711" max="6711" width="9.08984375" style="18" customWidth="1"/>
    <col min="6712" max="6712" width="14.08984375" style="18" customWidth="1"/>
    <col min="6713" max="6717" width="9.08984375" style="18" customWidth="1"/>
    <col min="6718" max="6718" width="13.54296875" style="18" customWidth="1"/>
    <col min="6719" max="6719" width="9.08984375" style="18" customWidth="1"/>
    <col min="6720" max="6927" width="8.7265625" style="18"/>
    <col min="6928" max="6928" width="10.453125" style="18" customWidth="1"/>
    <col min="6929" max="6938" width="11.54296875" style="18" customWidth="1"/>
    <col min="6939" max="6940" width="13" style="18" customWidth="1"/>
    <col min="6941" max="6942" width="13.54296875" style="18" customWidth="1"/>
    <col min="6943" max="6943" width="12.90625" style="18" customWidth="1"/>
    <col min="6944" max="6944" width="15.54296875" style="18" customWidth="1"/>
    <col min="6945" max="6945" width="11.08984375" style="18" customWidth="1"/>
    <col min="6946" max="6946" width="12.453125" style="18" customWidth="1"/>
    <col min="6947" max="6953" width="11.08984375" style="18" customWidth="1"/>
    <col min="6954" max="6954" width="12.90625" style="18" customWidth="1"/>
    <col min="6955" max="6956" width="11.08984375" style="18" customWidth="1"/>
    <col min="6957" max="6957" width="12" style="18" customWidth="1"/>
    <col min="6958" max="6963" width="14.54296875" style="18" customWidth="1"/>
    <col min="6964" max="6965" width="9.08984375" style="18" customWidth="1"/>
    <col min="6966" max="6966" width="11.90625" style="18" customWidth="1"/>
    <col min="6967" max="6967" width="9.08984375" style="18" customWidth="1"/>
    <col min="6968" max="6968" width="14.08984375" style="18" customWidth="1"/>
    <col min="6969" max="6973" width="9.08984375" style="18" customWidth="1"/>
    <col min="6974" max="6974" width="13.54296875" style="18" customWidth="1"/>
    <col min="6975" max="6975" width="9.08984375" style="18" customWidth="1"/>
    <col min="6976" max="7183" width="8.7265625" style="18"/>
    <col min="7184" max="7184" width="10.453125" style="18" customWidth="1"/>
    <col min="7185" max="7194" width="11.54296875" style="18" customWidth="1"/>
    <col min="7195" max="7196" width="13" style="18" customWidth="1"/>
    <col min="7197" max="7198" width="13.54296875" style="18" customWidth="1"/>
    <col min="7199" max="7199" width="12.90625" style="18" customWidth="1"/>
    <col min="7200" max="7200" width="15.54296875" style="18" customWidth="1"/>
    <col min="7201" max="7201" width="11.08984375" style="18" customWidth="1"/>
    <col min="7202" max="7202" width="12.453125" style="18" customWidth="1"/>
    <col min="7203" max="7209" width="11.08984375" style="18" customWidth="1"/>
    <col min="7210" max="7210" width="12.90625" style="18" customWidth="1"/>
    <col min="7211" max="7212" width="11.08984375" style="18" customWidth="1"/>
    <col min="7213" max="7213" width="12" style="18" customWidth="1"/>
    <col min="7214" max="7219" width="14.54296875" style="18" customWidth="1"/>
    <col min="7220" max="7221" width="9.08984375" style="18" customWidth="1"/>
    <col min="7222" max="7222" width="11.90625" style="18" customWidth="1"/>
    <col min="7223" max="7223" width="9.08984375" style="18" customWidth="1"/>
    <col min="7224" max="7224" width="14.08984375" style="18" customWidth="1"/>
    <col min="7225" max="7229" width="9.08984375" style="18" customWidth="1"/>
    <col min="7230" max="7230" width="13.54296875" style="18" customWidth="1"/>
    <col min="7231" max="7231" width="9.08984375" style="18" customWidth="1"/>
    <col min="7232" max="7439" width="8.7265625" style="18"/>
    <col min="7440" max="7440" width="10.453125" style="18" customWidth="1"/>
    <col min="7441" max="7450" width="11.54296875" style="18" customWidth="1"/>
    <col min="7451" max="7452" width="13" style="18" customWidth="1"/>
    <col min="7453" max="7454" width="13.54296875" style="18" customWidth="1"/>
    <col min="7455" max="7455" width="12.90625" style="18" customWidth="1"/>
    <col min="7456" max="7456" width="15.54296875" style="18" customWidth="1"/>
    <col min="7457" max="7457" width="11.08984375" style="18" customWidth="1"/>
    <col min="7458" max="7458" width="12.453125" style="18" customWidth="1"/>
    <col min="7459" max="7465" width="11.08984375" style="18" customWidth="1"/>
    <col min="7466" max="7466" width="12.90625" style="18" customWidth="1"/>
    <col min="7467" max="7468" width="11.08984375" style="18" customWidth="1"/>
    <col min="7469" max="7469" width="12" style="18" customWidth="1"/>
    <col min="7470" max="7475" width="14.54296875" style="18" customWidth="1"/>
    <col min="7476" max="7477" width="9.08984375" style="18" customWidth="1"/>
    <col min="7478" max="7478" width="11.90625" style="18" customWidth="1"/>
    <col min="7479" max="7479" width="9.08984375" style="18" customWidth="1"/>
    <col min="7480" max="7480" width="14.08984375" style="18" customWidth="1"/>
    <col min="7481" max="7485" width="9.08984375" style="18" customWidth="1"/>
    <col min="7486" max="7486" width="13.54296875" style="18" customWidth="1"/>
    <col min="7487" max="7487" width="9.08984375" style="18" customWidth="1"/>
    <col min="7488" max="7695" width="8.7265625" style="18"/>
    <col min="7696" max="7696" width="10.453125" style="18" customWidth="1"/>
    <col min="7697" max="7706" width="11.54296875" style="18" customWidth="1"/>
    <col min="7707" max="7708" width="13" style="18" customWidth="1"/>
    <col min="7709" max="7710" width="13.54296875" style="18" customWidth="1"/>
    <col min="7711" max="7711" width="12.90625" style="18" customWidth="1"/>
    <col min="7712" max="7712" width="15.54296875" style="18" customWidth="1"/>
    <col min="7713" max="7713" width="11.08984375" style="18" customWidth="1"/>
    <col min="7714" max="7714" width="12.453125" style="18" customWidth="1"/>
    <col min="7715" max="7721" width="11.08984375" style="18" customWidth="1"/>
    <col min="7722" max="7722" width="12.90625" style="18" customWidth="1"/>
    <col min="7723" max="7724" width="11.08984375" style="18" customWidth="1"/>
    <col min="7725" max="7725" width="12" style="18" customWidth="1"/>
    <col min="7726" max="7731" width="14.54296875" style="18" customWidth="1"/>
    <col min="7732" max="7733" width="9.08984375" style="18" customWidth="1"/>
    <col min="7734" max="7734" width="11.90625" style="18" customWidth="1"/>
    <col min="7735" max="7735" width="9.08984375" style="18" customWidth="1"/>
    <col min="7736" max="7736" width="14.08984375" style="18" customWidth="1"/>
    <col min="7737" max="7741" width="9.08984375" style="18" customWidth="1"/>
    <col min="7742" max="7742" width="13.54296875" style="18" customWidth="1"/>
    <col min="7743" max="7743" width="9.08984375" style="18" customWidth="1"/>
    <col min="7744" max="7951" width="8.7265625" style="18"/>
    <col min="7952" max="7952" width="10.453125" style="18" customWidth="1"/>
    <col min="7953" max="7962" width="11.54296875" style="18" customWidth="1"/>
    <col min="7963" max="7964" width="13" style="18" customWidth="1"/>
    <col min="7965" max="7966" width="13.54296875" style="18" customWidth="1"/>
    <col min="7967" max="7967" width="12.90625" style="18" customWidth="1"/>
    <col min="7968" max="7968" width="15.54296875" style="18" customWidth="1"/>
    <col min="7969" max="7969" width="11.08984375" style="18" customWidth="1"/>
    <col min="7970" max="7970" width="12.453125" style="18" customWidth="1"/>
    <col min="7971" max="7977" width="11.08984375" style="18" customWidth="1"/>
    <col min="7978" max="7978" width="12.90625" style="18" customWidth="1"/>
    <col min="7979" max="7980" width="11.08984375" style="18" customWidth="1"/>
    <col min="7981" max="7981" width="12" style="18" customWidth="1"/>
    <col min="7982" max="7987" width="14.54296875" style="18" customWidth="1"/>
    <col min="7988" max="7989" width="9.08984375" style="18" customWidth="1"/>
    <col min="7990" max="7990" width="11.90625" style="18" customWidth="1"/>
    <col min="7991" max="7991" width="9.08984375" style="18" customWidth="1"/>
    <col min="7992" max="7992" width="14.08984375" style="18" customWidth="1"/>
    <col min="7993" max="7997" width="9.08984375" style="18" customWidth="1"/>
    <col min="7998" max="7998" width="13.54296875" style="18" customWidth="1"/>
    <col min="7999" max="7999" width="9.08984375" style="18" customWidth="1"/>
    <col min="8000" max="8207" width="8.7265625" style="18"/>
    <col min="8208" max="8208" width="10.453125" style="18" customWidth="1"/>
    <col min="8209" max="8218" width="11.54296875" style="18" customWidth="1"/>
    <col min="8219" max="8220" width="13" style="18" customWidth="1"/>
    <col min="8221" max="8222" width="13.54296875" style="18" customWidth="1"/>
    <col min="8223" max="8223" width="12.90625" style="18" customWidth="1"/>
    <col min="8224" max="8224" width="15.54296875" style="18" customWidth="1"/>
    <col min="8225" max="8225" width="11.08984375" style="18" customWidth="1"/>
    <col min="8226" max="8226" width="12.453125" style="18" customWidth="1"/>
    <col min="8227" max="8233" width="11.08984375" style="18" customWidth="1"/>
    <col min="8234" max="8234" width="12.90625" style="18" customWidth="1"/>
    <col min="8235" max="8236" width="11.08984375" style="18" customWidth="1"/>
    <col min="8237" max="8237" width="12" style="18" customWidth="1"/>
    <col min="8238" max="8243" width="14.54296875" style="18" customWidth="1"/>
    <col min="8244" max="8245" width="9.08984375" style="18" customWidth="1"/>
    <col min="8246" max="8246" width="11.90625" style="18" customWidth="1"/>
    <col min="8247" max="8247" width="9.08984375" style="18" customWidth="1"/>
    <col min="8248" max="8248" width="14.08984375" style="18" customWidth="1"/>
    <col min="8249" max="8253" width="9.08984375" style="18" customWidth="1"/>
    <col min="8254" max="8254" width="13.54296875" style="18" customWidth="1"/>
    <col min="8255" max="8255" width="9.08984375" style="18" customWidth="1"/>
    <col min="8256" max="8463" width="8.7265625" style="18"/>
    <col min="8464" max="8464" width="10.453125" style="18" customWidth="1"/>
    <col min="8465" max="8474" width="11.54296875" style="18" customWidth="1"/>
    <col min="8475" max="8476" width="13" style="18" customWidth="1"/>
    <col min="8477" max="8478" width="13.54296875" style="18" customWidth="1"/>
    <col min="8479" max="8479" width="12.90625" style="18" customWidth="1"/>
    <col min="8480" max="8480" width="15.54296875" style="18" customWidth="1"/>
    <col min="8481" max="8481" width="11.08984375" style="18" customWidth="1"/>
    <col min="8482" max="8482" width="12.453125" style="18" customWidth="1"/>
    <col min="8483" max="8489" width="11.08984375" style="18" customWidth="1"/>
    <col min="8490" max="8490" width="12.90625" style="18" customWidth="1"/>
    <col min="8491" max="8492" width="11.08984375" style="18" customWidth="1"/>
    <col min="8493" max="8493" width="12" style="18" customWidth="1"/>
    <col min="8494" max="8499" width="14.54296875" style="18" customWidth="1"/>
    <col min="8500" max="8501" width="9.08984375" style="18" customWidth="1"/>
    <col min="8502" max="8502" width="11.90625" style="18" customWidth="1"/>
    <col min="8503" max="8503" width="9.08984375" style="18" customWidth="1"/>
    <col min="8504" max="8504" width="14.08984375" style="18" customWidth="1"/>
    <col min="8505" max="8509" width="9.08984375" style="18" customWidth="1"/>
    <col min="8510" max="8510" width="13.54296875" style="18" customWidth="1"/>
    <col min="8511" max="8511" width="9.08984375" style="18" customWidth="1"/>
    <col min="8512" max="8719" width="8.7265625" style="18"/>
    <col min="8720" max="8720" width="10.453125" style="18" customWidth="1"/>
    <col min="8721" max="8730" width="11.54296875" style="18" customWidth="1"/>
    <col min="8731" max="8732" width="13" style="18" customWidth="1"/>
    <col min="8733" max="8734" width="13.54296875" style="18" customWidth="1"/>
    <col min="8735" max="8735" width="12.90625" style="18" customWidth="1"/>
    <col min="8736" max="8736" width="15.54296875" style="18" customWidth="1"/>
    <col min="8737" max="8737" width="11.08984375" style="18" customWidth="1"/>
    <col min="8738" max="8738" width="12.453125" style="18" customWidth="1"/>
    <col min="8739" max="8745" width="11.08984375" style="18" customWidth="1"/>
    <col min="8746" max="8746" width="12.90625" style="18" customWidth="1"/>
    <col min="8747" max="8748" width="11.08984375" style="18" customWidth="1"/>
    <col min="8749" max="8749" width="12" style="18" customWidth="1"/>
    <col min="8750" max="8755" width="14.54296875" style="18" customWidth="1"/>
    <col min="8756" max="8757" width="9.08984375" style="18" customWidth="1"/>
    <col min="8758" max="8758" width="11.90625" style="18" customWidth="1"/>
    <col min="8759" max="8759" width="9.08984375" style="18" customWidth="1"/>
    <col min="8760" max="8760" width="14.08984375" style="18" customWidth="1"/>
    <col min="8761" max="8765" width="9.08984375" style="18" customWidth="1"/>
    <col min="8766" max="8766" width="13.54296875" style="18" customWidth="1"/>
    <col min="8767" max="8767" width="9.08984375" style="18" customWidth="1"/>
    <col min="8768" max="8975" width="8.7265625" style="18"/>
    <col min="8976" max="8976" width="10.453125" style="18" customWidth="1"/>
    <col min="8977" max="8986" width="11.54296875" style="18" customWidth="1"/>
    <col min="8987" max="8988" width="13" style="18" customWidth="1"/>
    <col min="8989" max="8990" width="13.54296875" style="18" customWidth="1"/>
    <col min="8991" max="8991" width="12.90625" style="18" customWidth="1"/>
    <col min="8992" max="8992" width="15.54296875" style="18" customWidth="1"/>
    <col min="8993" max="8993" width="11.08984375" style="18" customWidth="1"/>
    <col min="8994" max="8994" width="12.453125" style="18" customWidth="1"/>
    <col min="8995" max="9001" width="11.08984375" style="18" customWidth="1"/>
    <col min="9002" max="9002" width="12.90625" style="18" customWidth="1"/>
    <col min="9003" max="9004" width="11.08984375" style="18" customWidth="1"/>
    <col min="9005" max="9005" width="12" style="18" customWidth="1"/>
    <col min="9006" max="9011" width="14.54296875" style="18" customWidth="1"/>
    <col min="9012" max="9013" width="9.08984375" style="18" customWidth="1"/>
    <col min="9014" max="9014" width="11.90625" style="18" customWidth="1"/>
    <col min="9015" max="9015" width="9.08984375" style="18" customWidth="1"/>
    <col min="9016" max="9016" width="14.08984375" style="18" customWidth="1"/>
    <col min="9017" max="9021" width="9.08984375" style="18" customWidth="1"/>
    <col min="9022" max="9022" width="13.54296875" style="18" customWidth="1"/>
    <col min="9023" max="9023" width="9.08984375" style="18" customWidth="1"/>
    <col min="9024" max="9231" width="8.7265625" style="18"/>
    <col min="9232" max="9232" width="10.453125" style="18" customWidth="1"/>
    <col min="9233" max="9242" width="11.54296875" style="18" customWidth="1"/>
    <col min="9243" max="9244" width="13" style="18" customWidth="1"/>
    <col min="9245" max="9246" width="13.54296875" style="18" customWidth="1"/>
    <col min="9247" max="9247" width="12.90625" style="18" customWidth="1"/>
    <col min="9248" max="9248" width="15.54296875" style="18" customWidth="1"/>
    <col min="9249" max="9249" width="11.08984375" style="18" customWidth="1"/>
    <col min="9250" max="9250" width="12.453125" style="18" customWidth="1"/>
    <col min="9251" max="9257" width="11.08984375" style="18" customWidth="1"/>
    <col min="9258" max="9258" width="12.90625" style="18" customWidth="1"/>
    <col min="9259" max="9260" width="11.08984375" style="18" customWidth="1"/>
    <col min="9261" max="9261" width="12" style="18" customWidth="1"/>
    <col min="9262" max="9267" width="14.54296875" style="18" customWidth="1"/>
    <col min="9268" max="9269" width="9.08984375" style="18" customWidth="1"/>
    <col min="9270" max="9270" width="11.90625" style="18" customWidth="1"/>
    <col min="9271" max="9271" width="9.08984375" style="18" customWidth="1"/>
    <col min="9272" max="9272" width="14.08984375" style="18" customWidth="1"/>
    <col min="9273" max="9277" width="9.08984375" style="18" customWidth="1"/>
    <col min="9278" max="9278" width="13.54296875" style="18" customWidth="1"/>
    <col min="9279" max="9279" width="9.08984375" style="18" customWidth="1"/>
    <col min="9280" max="9487" width="8.7265625" style="18"/>
    <col min="9488" max="9488" width="10.453125" style="18" customWidth="1"/>
    <col min="9489" max="9498" width="11.54296875" style="18" customWidth="1"/>
    <col min="9499" max="9500" width="13" style="18" customWidth="1"/>
    <col min="9501" max="9502" width="13.54296875" style="18" customWidth="1"/>
    <col min="9503" max="9503" width="12.90625" style="18" customWidth="1"/>
    <col min="9504" max="9504" width="15.54296875" style="18" customWidth="1"/>
    <col min="9505" max="9505" width="11.08984375" style="18" customWidth="1"/>
    <col min="9506" max="9506" width="12.453125" style="18" customWidth="1"/>
    <col min="9507" max="9513" width="11.08984375" style="18" customWidth="1"/>
    <col min="9514" max="9514" width="12.90625" style="18" customWidth="1"/>
    <col min="9515" max="9516" width="11.08984375" style="18" customWidth="1"/>
    <col min="9517" max="9517" width="12" style="18" customWidth="1"/>
    <col min="9518" max="9523" width="14.54296875" style="18" customWidth="1"/>
    <col min="9524" max="9525" width="9.08984375" style="18" customWidth="1"/>
    <col min="9526" max="9526" width="11.90625" style="18" customWidth="1"/>
    <col min="9527" max="9527" width="9.08984375" style="18" customWidth="1"/>
    <col min="9528" max="9528" width="14.08984375" style="18" customWidth="1"/>
    <col min="9529" max="9533" width="9.08984375" style="18" customWidth="1"/>
    <col min="9534" max="9534" width="13.54296875" style="18" customWidth="1"/>
    <col min="9535" max="9535" width="9.08984375" style="18" customWidth="1"/>
    <col min="9536" max="9743" width="8.7265625" style="18"/>
    <col min="9744" max="9744" width="10.453125" style="18" customWidth="1"/>
    <col min="9745" max="9754" width="11.54296875" style="18" customWidth="1"/>
    <col min="9755" max="9756" width="13" style="18" customWidth="1"/>
    <col min="9757" max="9758" width="13.54296875" style="18" customWidth="1"/>
    <col min="9759" max="9759" width="12.90625" style="18" customWidth="1"/>
    <col min="9760" max="9760" width="15.54296875" style="18" customWidth="1"/>
    <col min="9761" max="9761" width="11.08984375" style="18" customWidth="1"/>
    <col min="9762" max="9762" width="12.453125" style="18" customWidth="1"/>
    <col min="9763" max="9769" width="11.08984375" style="18" customWidth="1"/>
    <col min="9770" max="9770" width="12.90625" style="18" customWidth="1"/>
    <col min="9771" max="9772" width="11.08984375" style="18" customWidth="1"/>
    <col min="9773" max="9773" width="12" style="18" customWidth="1"/>
    <col min="9774" max="9779" width="14.54296875" style="18" customWidth="1"/>
    <col min="9780" max="9781" width="9.08984375" style="18" customWidth="1"/>
    <col min="9782" max="9782" width="11.90625" style="18" customWidth="1"/>
    <col min="9783" max="9783" width="9.08984375" style="18" customWidth="1"/>
    <col min="9784" max="9784" width="14.08984375" style="18" customWidth="1"/>
    <col min="9785" max="9789" width="9.08984375" style="18" customWidth="1"/>
    <col min="9790" max="9790" width="13.54296875" style="18" customWidth="1"/>
    <col min="9791" max="9791" width="9.08984375" style="18" customWidth="1"/>
    <col min="9792" max="9999" width="8.7265625" style="18"/>
    <col min="10000" max="10000" width="10.453125" style="18" customWidth="1"/>
    <col min="10001" max="10010" width="11.54296875" style="18" customWidth="1"/>
    <col min="10011" max="10012" width="13" style="18" customWidth="1"/>
    <col min="10013" max="10014" width="13.54296875" style="18" customWidth="1"/>
    <col min="10015" max="10015" width="12.90625" style="18" customWidth="1"/>
    <col min="10016" max="10016" width="15.54296875" style="18" customWidth="1"/>
    <col min="10017" max="10017" width="11.08984375" style="18" customWidth="1"/>
    <col min="10018" max="10018" width="12.453125" style="18" customWidth="1"/>
    <col min="10019" max="10025" width="11.08984375" style="18" customWidth="1"/>
    <col min="10026" max="10026" width="12.90625" style="18" customWidth="1"/>
    <col min="10027" max="10028" width="11.08984375" style="18" customWidth="1"/>
    <col min="10029" max="10029" width="12" style="18" customWidth="1"/>
    <col min="10030" max="10035" width="14.54296875" style="18" customWidth="1"/>
    <col min="10036" max="10037" width="9.08984375" style="18" customWidth="1"/>
    <col min="10038" max="10038" width="11.90625" style="18" customWidth="1"/>
    <col min="10039" max="10039" width="9.08984375" style="18" customWidth="1"/>
    <col min="10040" max="10040" width="14.08984375" style="18" customWidth="1"/>
    <col min="10041" max="10045" width="9.08984375" style="18" customWidth="1"/>
    <col min="10046" max="10046" width="13.54296875" style="18" customWidth="1"/>
    <col min="10047" max="10047" width="9.08984375" style="18" customWidth="1"/>
    <col min="10048" max="10255" width="8.7265625" style="18"/>
    <col min="10256" max="10256" width="10.453125" style="18" customWidth="1"/>
    <col min="10257" max="10266" width="11.54296875" style="18" customWidth="1"/>
    <col min="10267" max="10268" width="13" style="18" customWidth="1"/>
    <col min="10269" max="10270" width="13.54296875" style="18" customWidth="1"/>
    <col min="10271" max="10271" width="12.90625" style="18" customWidth="1"/>
    <col min="10272" max="10272" width="15.54296875" style="18" customWidth="1"/>
    <col min="10273" max="10273" width="11.08984375" style="18" customWidth="1"/>
    <col min="10274" max="10274" width="12.453125" style="18" customWidth="1"/>
    <col min="10275" max="10281" width="11.08984375" style="18" customWidth="1"/>
    <col min="10282" max="10282" width="12.90625" style="18" customWidth="1"/>
    <col min="10283" max="10284" width="11.08984375" style="18" customWidth="1"/>
    <col min="10285" max="10285" width="12" style="18" customWidth="1"/>
    <col min="10286" max="10291" width="14.54296875" style="18" customWidth="1"/>
    <col min="10292" max="10293" width="9.08984375" style="18" customWidth="1"/>
    <col min="10294" max="10294" width="11.90625" style="18" customWidth="1"/>
    <col min="10295" max="10295" width="9.08984375" style="18" customWidth="1"/>
    <col min="10296" max="10296" width="14.08984375" style="18" customWidth="1"/>
    <col min="10297" max="10301" width="9.08984375" style="18" customWidth="1"/>
    <col min="10302" max="10302" width="13.54296875" style="18" customWidth="1"/>
    <col min="10303" max="10303" width="9.08984375" style="18" customWidth="1"/>
    <col min="10304" max="10511" width="8.7265625" style="18"/>
    <col min="10512" max="10512" width="10.453125" style="18" customWidth="1"/>
    <col min="10513" max="10522" width="11.54296875" style="18" customWidth="1"/>
    <col min="10523" max="10524" width="13" style="18" customWidth="1"/>
    <col min="10525" max="10526" width="13.54296875" style="18" customWidth="1"/>
    <col min="10527" max="10527" width="12.90625" style="18" customWidth="1"/>
    <col min="10528" max="10528" width="15.54296875" style="18" customWidth="1"/>
    <col min="10529" max="10529" width="11.08984375" style="18" customWidth="1"/>
    <col min="10530" max="10530" width="12.453125" style="18" customWidth="1"/>
    <col min="10531" max="10537" width="11.08984375" style="18" customWidth="1"/>
    <col min="10538" max="10538" width="12.90625" style="18" customWidth="1"/>
    <col min="10539" max="10540" width="11.08984375" style="18" customWidth="1"/>
    <col min="10541" max="10541" width="12" style="18" customWidth="1"/>
    <col min="10542" max="10547" width="14.54296875" style="18" customWidth="1"/>
    <col min="10548" max="10549" width="9.08984375" style="18" customWidth="1"/>
    <col min="10550" max="10550" width="11.90625" style="18" customWidth="1"/>
    <col min="10551" max="10551" width="9.08984375" style="18" customWidth="1"/>
    <col min="10552" max="10552" width="14.08984375" style="18" customWidth="1"/>
    <col min="10553" max="10557" width="9.08984375" style="18" customWidth="1"/>
    <col min="10558" max="10558" width="13.54296875" style="18" customWidth="1"/>
    <col min="10559" max="10559" width="9.08984375" style="18" customWidth="1"/>
    <col min="10560" max="10767" width="8.7265625" style="18"/>
    <col min="10768" max="10768" width="10.453125" style="18" customWidth="1"/>
    <col min="10769" max="10778" width="11.54296875" style="18" customWidth="1"/>
    <col min="10779" max="10780" width="13" style="18" customWidth="1"/>
    <col min="10781" max="10782" width="13.54296875" style="18" customWidth="1"/>
    <col min="10783" max="10783" width="12.90625" style="18" customWidth="1"/>
    <col min="10784" max="10784" width="15.54296875" style="18" customWidth="1"/>
    <col min="10785" max="10785" width="11.08984375" style="18" customWidth="1"/>
    <col min="10786" max="10786" width="12.453125" style="18" customWidth="1"/>
    <col min="10787" max="10793" width="11.08984375" style="18" customWidth="1"/>
    <col min="10794" max="10794" width="12.90625" style="18" customWidth="1"/>
    <col min="10795" max="10796" width="11.08984375" style="18" customWidth="1"/>
    <col min="10797" max="10797" width="12" style="18" customWidth="1"/>
    <col min="10798" max="10803" width="14.54296875" style="18" customWidth="1"/>
    <col min="10804" max="10805" width="9.08984375" style="18" customWidth="1"/>
    <col min="10806" max="10806" width="11.90625" style="18" customWidth="1"/>
    <col min="10807" max="10807" width="9.08984375" style="18" customWidth="1"/>
    <col min="10808" max="10808" width="14.08984375" style="18" customWidth="1"/>
    <col min="10809" max="10813" width="9.08984375" style="18" customWidth="1"/>
    <col min="10814" max="10814" width="13.54296875" style="18" customWidth="1"/>
    <col min="10815" max="10815" width="9.08984375" style="18" customWidth="1"/>
    <col min="10816" max="11023" width="8.7265625" style="18"/>
    <col min="11024" max="11024" width="10.453125" style="18" customWidth="1"/>
    <col min="11025" max="11034" width="11.54296875" style="18" customWidth="1"/>
    <col min="11035" max="11036" width="13" style="18" customWidth="1"/>
    <col min="11037" max="11038" width="13.54296875" style="18" customWidth="1"/>
    <col min="11039" max="11039" width="12.90625" style="18" customWidth="1"/>
    <col min="11040" max="11040" width="15.54296875" style="18" customWidth="1"/>
    <col min="11041" max="11041" width="11.08984375" style="18" customWidth="1"/>
    <col min="11042" max="11042" width="12.453125" style="18" customWidth="1"/>
    <col min="11043" max="11049" width="11.08984375" style="18" customWidth="1"/>
    <col min="11050" max="11050" width="12.90625" style="18" customWidth="1"/>
    <col min="11051" max="11052" width="11.08984375" style="18" customWidth="1"/>
    <col min="11053" max="11053" width="12" style="18" customWidth="1"/>
    <col min="11054" max="11059" width="14.54296875" style="18" customWidth="1"/>
    <col min="11060" max="11061" width="9.08984375" style="18" customWidth="1"/>
    <col min="11062" max="11062" width="11.90625" style="18" customWidth="1"/>
    <col min="11063" max="11063" width="9.08984375" style="18" customWidth="1"/>
    <col min="11064" max="11064" width="14.08984375" style="18" customWidth="1"/>
    <col min="11065" max="11069" width="9.08984375" style="18" customWidth="1"/>
    <col min="11070" max="11070" width="13.54296875" style="18" customWidth="1"/>
    <col min="11071" max="11071" width="9.08984375" style="18" customWidth="1"/>
    <col min="11072" max="11279" width="8.7265625" style="18"/>
    <col min="11280" max="11280" width="10.453125" style="18" customWidth="1"/>
    <col min="11281" max="11290" width="11.54296875" style="18" customWidth="1"/>
    <col min="11291" max="11292" width="13" style="18" customWidth="1"/>
    <col min="11293" max="11294" width="13.54296875" style="18" customWidth="1"/>
    <col min="11295" max="11295" width="12.90625" style="18" customWidth="1"/>
    <col min="11296" max="11296" width="15.54296875" style="18" customWidth="1"/>
    <col min="11297" max="11297" width="11.08984375" style="18" customWidth="1"/>
    <col min="11298" max="11298" width="12.453125" style="18" customWidth="1"/>
    <col min="11299" max="11305" width="11.08984375" style="18" customWidth="1"/>
    <col min="11306" max="11306" width="12.90625" style="18" customWidth="1"/>
    <col min="11307" max="11308" width="11.08984375" style="18" customWidth="1"/>
    <col min="11309" max="11309" width="12" style="18" customWidth="1"/>
    <col min="11310" max="11315" width="14.54296875" style="18" customWidth="1"/>
    <col min="11316" max="11317" width="9.08984375" style="18" customWidth="1"/>
    <col min="11318" max="11318" width="11.90625" style="18" customWidth="1"/>
    <col min="11319" max="11319" width="9.08984375" style="18" customWidth="1"/>
    <col min="11320" max="11320" width="14.08984375" style="18" customWidth="1"/>
    <col min="11321" max="11325" width="9.08984375" style="18" customWidth="1"/>
    <col min="11326" max="11326" width="13.54296875" style="18" customWidth="1"/>
    <col min="11327" max="11327" width="9.08984375" style="18" customWidth="1"/>
    <col min="11328" max="11535" width="8.7265625" style="18"/>
    <col min="11536" max="11536" width="10.453125" style="18" customWidth="1"/>
    <col min="11537" max="11546" width="11.54296875" style="18" customWidth="1"/>
    <col min="11547" max="11548" width="13" style="18" customWidth="1"/>
    <col min="11549" max="11550" width="13.54296875" style="18" customWidth="1"/>
    <col min="11551" max="11551" width="12.90625" style="18" customWidth="1"/>
    <col min="11552" max="11552" width="15.54296875" style="18" customWidth="1"/>
    <col min="11553" max="11553" width="11.08984375" style="18" customWidth="1"/>
    <col min="11554" max="11554" width="12.453125" style="18" customWidth="1"/>
    <col min="11555" max="11561" width="11.08984375" style="18" customWidth="1"/>
    <col min="11562" max="11562" width="12.90625" style="18" customWidth="1"/>
    <col min="11563" max="11564" width="11.08984375" style="18" customWidth="1"/>
    <col min="11565" max="11565" width="12" style="18" customWidth="1"/>
    <col min="11566" max="11571" width="14.54296875" style="18" customWidth="1"/>
    <col min="11572" max="11573" width="9.08984375" style="18" customWidth="1"/>
    <col min="11574" max="11574" width="11.90625" style="18" customWidth="1"/>
    <col min="11575" max="11575" width="9.08984375" style="18" customWidth="1"/>
    <col min="11576" max="11576" width="14.08984375" style="18" customWidth="1"/>
    <col min="11577" max="11581" width="9.08984375" style="18" customWidth="1"/>
    <col min="11582" max="11582" width="13.54296875" style="18" customWidth="1"/>
    <col min="11583" max="11583" width="9.08984375" style="18" customWidth="1"/>
    <col min="11584" max="11791" width="8.7265625" style="18"/>
    <col min="11792" max="11792" width="10.453125" style="18" customWidth="1"/>
    <col min="11793" max="11802" width="11.54296875" style="18" customWidth="1"/>
    <col min="11803" max="11804" width="13" style="18" customWidth="1"/>
    <col min="11805" max="11806" width="13.54296875" style="18" customWidth="1"/>
    <col min="11807" max="11807" width="12.90625" style="18" customWidth="1"/>
    <col min="11808" max="11808" width="15.54296875" style="18" customWidth="1"/>
    <col min="11809" max="11809" width="11.08984375" style="18" customWidth="1"/>
    <col min="11810" max="11810" width="12.453125" style="18" customWidth="1"/>
    <col min="11811" max="11817" width="11.08984375" style="18" customWidth="1"/>
    <col min="11818" max="11818" width="12.90625" style="18" customWidth="1"/>
    <col min="11819" max="11820" width="11.08984375" style="18" customWidth="1"/>
    <col min="11821" max="11821" width="12" style="18" customWidth="1"/>
    <col min="11822" max="11827" width="14.54296875" style="18" customWidth="1"/>
    <col min="11828" max="11829" width="9.08984375" style="18" customWidth="1"/>
    <col min="11830" max="11830" width="11.90625" style="18" customWidth="1"/>
    <col min="11831" max="11831" width="9.08984375" style="18" customWidth="1"/>
    <col min="11832" max="11832" width="14.08984375" style="18" customWidth="1"/>
    <col min="11833" max="11837" width="9.08984375" style="18" customWidth="1"/>
    <col min="11838" max="11838" width="13.54296875" style="18" customWidth="1"/>
    <col min="11839" max="11839" width="9.08984375" style="18" customWidth="1"/>
    <col min="11840" max="12047" width="8.7265625" style="18"/>
    <col min="12048" max="12048" width="10.453125" style="18" customWidth="1"/>
    <col min="12049" max="12058" width="11.54296875" style="18" customWidth="1"/>
    <col min="12059" max="12060" width="13" style="18" customWidth="1"/>
    <col min="12061" max="12062" width="13.54296875" style="18" customWidth="1"/>
    <col min="12063" max="12063" width="12.90625" style="18" customWidth="1"/>
    <col min="12064" max="12064" width="15.54296875" style="18" customWidth="1"/>
    <col min="12065" max="12065" width="11.08984375" style="18" customWidth="1"/>
    <col min="12066" max="12066" width="12.453125" style="18" customWidth="1"/>
    <col min="12067" max="12073" width="11.08984375" style="18" customWidth="1"/>
    <col min="12074" max="12074" width="12.90625" style="18" customWidth="1"/>
    <col min="12075" max="12076" width="11.08984375" style="18" customWidth="1"/>
    <col min="12077" max="12077" width="12" style="18" customWidth="1"/>
    <col min="12078" max="12083" width="14.54296875" style="18" customWidth="1"/>
    <col min="12084" max="12085" width="9.08984375" style="18" customWidth="1"/>
    <col min="12086" max="12086" width="11.90625" style="18" customWidth="1"/>
    <col min="12087" max="12087" width="9.08984375" style="18" customWidth="1"/>
    <col min="12088" max="12088" width="14.08984375" style="18" customWidth="1"/>
    <col min="12089" max="12093" width="9.08984375" style="18" customWidth="1"/>
    <col min="12094" max="12094" width="13.54296875" style="18" customWidth="1"/>
    <col min="12095" max="12095" width="9.08984375" style="18" customWidth="1"/>
    <col min="12096" max="12303" width="8.7265625" style="18"/>
    <col min="12304" max="12304" width="10.453125" style="18" customWidth="1"/>
    <col min="12305" max="12314" width="11.54296875" style="18" customWidth="1"/>
    <col min="12315" max="12316" width="13" style="18" customWidth="1"/>
    <col min="12317" max="12318" width="13.54296875" style="18" customWidth="1"/>
    <col min="12319" max="12319" width="12.90625" style="18" customWidth="1"/>
    <col min="12320" max="12320" width="15.54296875" style="18" customWidth="1"/>
    <col min="12321" max="12321" width="11.08984375" style="18" customWidth="1"/>
    <col min="12322" max="12322" width="12.453125" style="18" customWidth="1"/>
    <col min="12323" max="12329" width="11.08984375" style="18" customWidth="1"/>
    <col min="12330" max="12330" width="12.90625" style="18" customWidth="1"/>
    <col min="12331" max="12332" width="11.08984375" style="18" customWidth="1"/>
    <col min="12333" max="12333" width="12" style="18" customWidth="1"/>
    <col min="12334" max="12339" width="14.54296875" style="18" customWidth="1"/>
    <col min="12340" max="12341" width="9.08984375" style="18" customWidth="1"/>
    <col min="12342" max="12342" width="11.90625" style="18" customWidth="1"/>
    <col min="12343" max="12343" width="9.08984375" style="18" customWidth="1"/>
    <col min="12344" max="12344" width="14.08984375" style="18" customWidth="1"/>
    <col min="12345" max="12349" width="9.08984375" style="18" customWidth="1"/>
    <col min="12350" max="12350" width="13.54296875" style="18" customWidth="1"/>
    <col min="12351" max="12351" width="9.08984375" style="18" customWidth="1"/>
    <col min="12352" max="12559" width="8.7265625" style="18"/>
    <col min="12560" max="12560" width="10.453125" style="18" customWidth="1"/>
    <col min="12561" max="12570" width="11.54296875" style="18" customWidth="1"/>
    <col min="12571" max="12572" width="13" style="18" customWidth="1"/>
    <col min="12573" max="12574" width="13.54296875" style="18" customWidth="1"/>
    <col min="12575" max="12575" width="12.90625" style="18" customWidth="1"/>
    <col min="12576" max="12576" width="15.54296875" style="18" customWidth="1"/>
    <col min="12577" max="12577" width="11.08984375" style="18" customWidth="1"/>
    <col min="12578" max="12578" width="12.453125" style="18" customWidth="1"/>
    <col min="12579" max="12585" width="11.08984375" style="18" customWidth="1"/>
    <col min="12586" max="12586" width="12.90625" style="18" customWidth="1"/>
    <col min="12587" max="12588" width="11.08984375" style="18" customWidth="1"/>
    <col min="12589" max="12589" width="12" style="18" customWidth="1"/>
    <col min="12590" max="12595" width="14.54296875" style="18" customWidth="1"/>
    <col min="12596" max="12597" width="9.08984375" style="18" customWidth="1"/>
    <col min="12598" max="12598" width="11.90625" style="18" customWidth="1"/>
    <col min="12599" max="12599" width="9.08984375" style="18" customWidth="1"/>
    <col min="12600" max="12600" width="14.08984375" style="18" customWidth="1"/>
    <col min="12601" max="12605" width="9.08984375" style="18" customWidth="1"/>
    <col min="12606" max="12606" width="13.54296875" style="18" customWidth="1"/>
    <col min="12607" max="12607" width="9.08984375" style="18" customWidth="1"/>
    <col min="12608" max="12815" width="8.7265625" style="18"/>
    <col min="12816" max="12816" width="10.453125" style="18" customWidth="1"/>
    <col min="12817" max="12826" width="11.54296875" style="18" customWidth="1"/>
    <col min="12827" max="12828" width="13" style="18" customWidth="1"/>
    <col min="12829" max="12830" width="13.54296875" style="18" customWidth="1"/>
    <col min="12831" max="12831" width="12.90625" style="18" customWidth="1"/>
    <col min="12832" max="12832" width="15.54296875" style="18" customWidth="1"/>
    <col min="12833" max="12833" width="11.08984375" style="18" customWidth="1"/>
    <col min="12834" max="12834" width="12.453125" style="18" customWidth="1"/>
    <col min="12835" max="12841" width="11.08984375" style="18" customWidth="1"/>
    <col min="12842" max="12842" width="12.90625" style="18" customWidth="1"/>
    <col min="12843" max="12844" width="11.08984375" style="18" customWidth="1"/>
    <col min="12845" max="12845" width="12" style="18" customWidth="1"/>
    <col min="12846" max="12851" width="14.54296875" style="18" customWidth="1"/>
    <col min="12852" max="12853" width="9.08984375" style="18" customWidth="1"/>
    <col min="12854" max="12854" width="11.90625" style="18" customWidth="1"/>
    <col min="12855" max="12855" width="9.08984375" style="18" customWidth="1"/>
    <col min="12856" max="12856" width="14.08984375" style="18" customWidth="1"/>
    <col min="12857" max="12861" width="9.08984375" style="18" customWidth="1"/>
    <col min="12862" max="12862" width="13.54296875" style="18" customWidth="1"/>
    <col min="12863" max="12863" width="9.08984375" style="18" customWidth="1"/>
    <col min="12864" max="13071" width="8.7265625" style="18"/>
    <col min="13072" max="13072" width="10.453125" style="18" customWidth="1"/>
    <col min="13073" max="13082" width="11.54296875" style="18" customWidth="1"/>
    <col min="13083" max="13084" width="13" style="18" customWidth="1"/>
    <col min="13085" max="13086" width="13.54296875" style="18" customWidth="1"/>
    <col min="13087" max="13087" width="12.90625" style="18" customWidth="1"/>
    <col min="13088" max="13088" width="15.54296875" style="18" customWidth="1"/>
    <col min="13089" max="13089" width="11.08984375" style="18" customWidth="1"/>
    <col min="13090" max="13090" width="12.453125" style="18" customWidth="1"/>
    <col min="13091" max="13097" width="11.08984375" style="18" customWidth="1"/>
    <col min="13098" max="13098" width="12.90625" style="18" customWidth="1"/>
    <col min="13099" max="13100" width="11.08984375" style="18" customWidth="1"/>
    <col min="13101" max="13101" width="12" style="18" customWidth="1"/>
    <col min="13102" max="13107" width="14.54296875" style="18" customWidth="1"/>
    <col min="13108" max="13109" width="9.08984375" style="18" customWidth="1"/>
    <col min="13110" max="13110" width="11.90625" style="18" customWidth="1"/>
    <col min="13111" max="13111" width="9.08984375" style="18" customWidth="1"/>
    <col min="13112" max="13112" width="14.08984375" style="18" customWidth="1"/>
    <col min="13113" max="13117" width="9.08984375" style="18" customWidth="1"/>
    <col min="13118" max="13118" width="13.54296875" style="18" customWidth="1"/>
    <col min="13119" max="13119" width="9.08984375" style="18" customWidth="1"/>
    <col min="13120" max="13327" width="8.7265625" style="18"/>
    <col min="13328" max="13328" width="10.453125" style="18" customWidth="1"/>
    <col min="13329" max="13338" width="11.54296875" style="18" customWidth="1"/>
    <col min="13339" max="13340" width="13" style="18" customWidth="1"/>
    <col min="13341" max="13342" width="13.54296875" style="18" customWidth="1"/>
    <col min="13343" max="13343" width="12.90625" style="18" customWidth="1"/>
    <col min="13344" max="13344" width="15.54296875" style="18" customWidth="1"/>
    <col min="13345" max="13345" width="11.08984375" style="18" customWidth="1"/>
    <col min="13346" max="13346" width="12.453125" style="18" customWidth="1"/>
    <col min="13347" max="13353" width="11.08984375" style="18" customWidth="1"/>
    <col min="13354" max="13354" width="12.90625" style="18" customWidth="1"/>
    <col min="13355" max="13356" width="11.08984375" style="18" customWidth="1"/>
    <col min="13357" max="13357" width="12" style="18" customWidth="1"/>
    <col min="13358" max="13363" width="14.54296875" style="18" customWidth="1"/>
    <col min="13364" max="13365" width="9.08984375" style="18" customWidth="1"/>
    <col min="13366" max="13366" width="11.90625" style="18" customWidth="1"/>
    <col min="13367" max="13367" width="9.08984375" style="18" customWidth="1"/>
    <col min="13368" max="13368" width="14.08984375" style="18" customWidth="1"/>
    <col min="13369" max="13373" width="9.08984375" style="18" customWidth="1"/>
    <col min="13374" max="13374" width="13.54296875" style="18" customWidth="1"/>
    <col min="13375" max="13375" width="9.08984375" style="18" customWidth="1"/>
    <col min="13376" max="13583" width="8.7265625" style="18"/>
    <col min="13584" max="13584" width="10.453125" style="18" customWidth="1"/>
    <col min="13585" max="13594" width="11.54296875" style="18" customWidth="1"/>
    <col min="13595" max="13596" width="13" style="18" customWidth="1"/>
    <col min="13597" max="13598" width="13.54296875" style="18" customWidth="1"/>
    <col min="13599" max="13599" width="12.90625" style="18" customWidth="1"/>
    <col min="13600" max="13600" width="15.54296875" style="18" customWidth="1"/>
    <col min="13601" max="13601" width="11.08984375" style="18" customWidth="1"/>
    <col min="13602" max="13602" width="12.453125" style="18" customWidth="1"/>
    <col min="13603" max="13609" width="11.08984375" style="18" customWidth="1"/>
    <col min="13610" max="13610" width="12.90625" style="18" customWidth="1"/>
    <col min="13611" max="13612" width="11.08984375" style="18" customWidth="1"/>
    <col min="13613" max="13613" width="12" style="18" customWidth="1"/>
    <col min="13614" max="13619" width="14.54296875" style="18" customWidth="1"/>
    <col min="13620" max="13621" width="9.08984375" style="18" customWidth="1"/>
    <col min="13622" max="13622" width="11.90625" style="18" customWidth="1"/>
    <col min="13623" max="13623" width="9.08984375" style="18" customWidth="1"/>
    <col min="13624" max="13624" width="14.08984375" style="18" customWidth="1"/>
    <col min="13625" max="13629" width="9.08984375" style="18" customWidth="1"/>
    <col min="13630" max="13630" width="13.54296875" style="18" customWidth="1"/>
    <col min="13631" max="13631" width="9.08984375" style="18" customWidth="1"/>
    <col min="13632" max="13839" width="8.7265625" style="18"/>
    <col min="13840" max="13840" width="10.453125" style="18" customWidth="1"/>
    <col min="13841" max="13850" width="11.54296875" style="18" customWidth="1"/>
    <col min="13851" max="13852" width="13" style="18" customWidth="1"/>
    <col min="13853" max="13854" width="13.54296875" style="18" customWidth="1"/>
    <col min="13855" max="13855" width="12.90625" style="18" customWidth="1"/>
    <col min="13856" max="13856" width="15.54296875" style="18" customWidth="1"/>
    <col min="13857" max="13857" width="11.08984375" style="18" customWidth="1"/>
    <col min="13858" max="13858" width="12.453125" style="18" customWidth="1"/>
    <col min="13859" max="13865" width="11.08984375" style="18" customWidth="1"/>
    <col min="13866" max="13866" width="12.90625" style="18" customWidth="1"/>
    <col min="13867" max="13868" width="11.08984375" style="18" customWidth="1"/>
    <col min="13869" max="13869" width="12" style="18" customWidth="1"/>
    <col min="13870" max="13875" width="14.54296875" style="18" customWidth="1"/>
    <col min="13876" max="13877" width="9.08984375" style="18" customWidth="1"/>
    <col min="13878" max="13878" width="11.90625" style="18" customWidth="1"/>
    <col min="13879" max="13879" width="9.08984375" style="18" customWidth="1"/>
    <col min="13880" max="13880" width="14.08984375" style="18" customWidth="1"/>
    <col min="13881" max="13885" width="9.08984375" style="18" customWidth="1"/>
    <col min="13886" max="13886" width="13.54296875" style="18" customWidth="1"/>
    <col min="13887" max="13887" width="9.08984375" style="18" customWidth="1"/>
    <col min="13888" max="14095" width="8.7265625" style="18"/>
    <col min="14096" max="14096" width="10.453125" style="18" customWidth="1"/>
    <col min="14097" max="14106" width="11.54296875" style="18" customWidth="1"/>
    <col min="14107" max="14108" width="13" style="18" customWidth="1"/>
    <col min="14109" max="14110" width="13.54296875" style="18" customWidth="1"/>
    <col min="14111" max="14111" width="12.90625" style="18" customWidth="1"/>
    <col min="14112" max="14112" width="15.54296875" style="18" customWidth="1"/>
    <col min="14113" max="14113" width="11.08984375" style="18" customWidth="1"/>
    <col min="14114" max="14114" width="12.453125" style="18" customWidth="1"/>
    <col min="14115" max="14121" width="11.08984375" style="18" customWidth="1"/>
    <col min="14122" max="14122" width="12.90625" style="18" customWidth="1"/>
    <col min="14123" max="14124" width="11.08984375" style="18" customWidth="1"/>
    <col min="14125" max="14125" width="12" style="18" customWidth="1"/>
    <col min="14126" max="14131" width="14.54296875" style="18" customWidth="1"/>
    <col min="14132" max="14133" width="9.08984375" style="18" customWidth="1"/>
    <col min="14134" max="14134" width="11.90625" style="18" customWidth="1"/>
    <col min="14135" max="14135" width="9.08984375" style="18" customWidth="1"/>
    <col min="14136" max="14136" width="14.08984375" style="18" customWidth="1"/>
    <col min="14137" max="14141" width="9.08984375" style="18" customWidth="1"/>
    <col min="14142" max="14142" width="13.54296875" style="18" customWidth="1"/>
    <col min="14143" max="14143" width="9.08984375" style="18" customWidth="1"/>
    <col min="14144" max="14351" width="8.7265625" style="18"/>
    <col min="14352" max="14352" width="10.453125" style="18" customWidth="1"/>
    <col min="14353" max="14362" width="11.54296875" style="18" customWidth="1"/>
    <col min="14363" max="14364" width="13" style="18" customWidth="1"/>
    <col min="14365" max="14366" width="13.54296875" style="18" customWidth="1"/>
    <col min="14367" max="14367" width="12.90625" style="18" customWidth="1"/>
    <col min="14368" max="14368" width="15.54296875" style="18" customWidth="1"/>
    <col min="14369" max="14369" width="11.08984375" style="18" customWidth="1"/>
    <col min="14370" max="14370" width="12.453125" style="18" customWidth="1"/>
    <col min="14371" max="14377" width="11.08984375" style="18" customWidth="1"/>
    <col min="14378" max="14378" width="12.90625" style="18" customWidth="1"/>
    <col min="14379" max="14380" width="11.08984375" style="18" customWidth="1"/>
    <col min="14381" max="14381" width="12" style="18" customWidth="1"/>
    <col min="14382" max="14387" width="14.54296875" style="18" customWidth="1"/>
    <col min="14388" max="14389" width="9.08984375" style="18" customWidth="1"/>
    <col min="14390" max="14390" width="11.90625" style="18" customWidth="1"/>
    <col min="14391" max="14391" width="9.08984375" style="18" customWidth="1"/>
    <col min="14392" max="14392" width="14.08984375" style="18" customWidth="1"/>
    <col min="14393" max="14397" width="9.08984375" style="18" customWidth="1"/>
    <col min="14398" max="14398" width="13.54296875" style="18" customWidth="1"/>
    <col min="14399" max="14399" width="9.08984375" style="18" customWidth="1"/>
    <col min="14400" max="14607" width="8.7265625" style="18"/>
    <col min="14608" max="14608" width="10.453125" style="18" customWidth="1"/>
    <col min="14609" max="14618" width="11.54296875" style="18" customWidth="1"/>
    <col min="14619" max="14620" width="13" style="18" customWidth="1"/>
    <col min="14621" max="14622" width="13.54296875" style="18" customWidth="1"/>
    <col min="14623" max="14623" width="12.90625" style="18" customWidth="1"/>
    <col min="14624" max="14624" width="15.54296875" style="18" customWidth="1"/>
    <col min="14625" max="14625" width="11.08984375" style="18" customWidth="1"/>
    <col min="14626" max="14626" width="12.453125" style="18" customWidth="1"/>
    <col min="14627" max="14633" width="11.08984375" style="18" customWidth="1"/>
    <col min="14634" max="14634" width="12.90625" style="18" customWidth="1"/>
    <col min="14635" max="14636" width="11.08984375" style="18" customWidth="1"/>
    <col min="14637" max="14637" width="12" style="18" customWidth="1"/>
    <col min="14638" max="14643" width="14.54296875" style="18" customWidth="1"/>
    <col min="14644" max="14645" width="9.08984375" style="18" customWidth="1"/>
    <col min="14646" max="14646" width="11.90625" style="18" customWidth="1"/>
    <col min="14647" max="14647" width="9.08984375" style="18" customWidth="1"/>
    <col min="14648" max="14648" width="14.08984375" style="18" customWidth="1"/>
    <col min="14649" max="14653" width="9.08984375" style="18" customWidth="1"/>
    <col min="14654" max="14654" width="13.54296875" style="18" customWidth="1"/>
    <col min="14655" max="14655" width="9.08984375" style="18" customWidth="1"/>
    <col min="14656" max="14863" width="8.7265625" style="18"/>
    <col min="14864" max="14864" width="10.453125" style="18" customWidth="1"/>
    <col min="14865" max="14874" width="11.54296875" style="18" customWidth="1"/>
    <col min="14875" max="14876" width="13" style="18" customWidth="1"/>
    <col min="14877" max="14878" width="13.54296875" style="18" customWidth="1"/>
    <col min="14879" max="14879" width="12.90625" style="18" customWidth="1"/>
    <col min="14880" max="14880" width="15.54296875" style="18" customWidth="1"/>
    <col min="14881" max="14881" width="11.08984375" style="18" customWidth="1"/>
    <col min="14882" max="14882" width="12.453125" style="18" customWidth="1"/>
    <col min="14883" max="14889" width="11.08984375" style="18" customWidth="1"/>
    <col min="14890" max="14890" width="12.90625" style="18" customWidth="1"/>
    <col min="14891" max="14892" width="11.08984375" style="18" customWidth="1"/>
    <col min="14893" max="14893" width="12" style="18" customWidth="1"/>
    <col min="14894" max="14899" width="14.54296875" style="18" customWidth="1"/>
    <col min="14900" max="14901" width="9.08984375" style="18" customWidth="1"/>
    <col min="14902" max="14902" width="11.90625" style="18" customWidth="1"/>
    <col min="14903" max="14903" width="9.08984375" style="18" customWidth="1"/>
    <col min="14904" max="14904" width="14.08984375" style="18" customWidth="1"/>
    <col min="14905" max="14909" width="9.08984375" style="18" customWidth="1"/>
    <col min="14910" max="14910" width="13.54296875" style="18" customWidth="1"/>
    <col min="14911" max="14911" width="9.08984375" style="18" customWidth="1"/>
    <col min="14912" max="15119" width="8.7265625" style="18"/>
    <col min="15120" max="15120" width="10.453125" style="18" customWidth="1"/>
    <col min="15121" max="15130" width="11.54296875" style="18" customWidth="1"/>
    <col min="15131" max="15132" width="13" style="18" customWidth="1"/>
    <col min="15133" max="15134" width="13.54296875" style="18" customWidth="1"/>
    <col min="15135" max="15135" width="12.90625" style="18" customWidth="1"/>
    <col min="15136" max="15136" width="15.54296875" style="18" customWidth="1"/>
    <col min="15137" max="15137" width="11.08984375" style="18" customWidth="1"/>
    <col min="15138" max="15138" width="12.453125" style="18" customWidth="1"/>
    <col min="15139" max="15145" width="11.08984375" style="18" customWidth="1"/>
    <col min="15146" max="15146" width="12.90625" style="18" customWidth="1"/>
    <col min="15147" max="15148" width="11.08984375" style="18" customWidth="1"/>
    <col min="15149" max="15149" width="12" style="18" customWidth="1"/>
    <col min="15150" max="15155" width="14.54296875" style="18" customWidth="1"/>
    <col min="15156" max="15157" width="9.08984375" style="18" customWidth="1"/>
    <col min="15158" max="15158" width="11.90625" style="18" customWidth="1"/>
    <col min="15159" max="15159" width="9.08984375" style="18" customWidth="1"/>
    <col min="15160" max="15160" width="14.08984375" style="18" customWidth="1"/>
    <col min="15161" max="15165" width="9.08984375" style="18" customWidth="1"/>
    <col min="15166" max="15166" width="13.54296875" style="18" customWidth="1"/>
    <col min="15167" max="15167" width="9.08984375" style="18" customWidth="1"/>
    <col min="15168" max="15375" width="8.7265625" style="18"/>
    <col min="15376" max="15376" width="10.453125" style="18" customWidth="1"/>
    <col min="15377" max="15386" width="11.54296875" style="18" customWidth="1"/>
    <col min="15387" max="15388" width="13" style="18" customWidth="1"/>
    <col min="15389" max="15390" width="13.54296875" style="18" customWidth="1"/>
    <col min="15391" max="15391" width="12.90625" style="18" customWidth="1"/>
    <col min="15392" max="15392" width="15.54296875" style="18" customWidth="1"/>
    <col min="15393" max="15393" width="11.08984375" style="18" customWidth="1"/>
    <col min="15394" max="15394" width="12.453125" style="18" customWidth="1"/>
    <col min="15395" max="15401" width="11.08984375" style="18" customWidth="1"/>
    <col min="15402" max="15402" width="12.90625" style="18" customWidth="1"/>
    <col min="15403" max="15404" width="11.08984375" style="18" customWidth="1"/>
    <col min="15405" max="15405" width="12" style="18" customWidth="1"/>
    <col min="15406" max="15411" width="14.54296875" style="18" customWidth="1"/>
    <col min="15412" max="15413" width="9.08984375" style="18" customWidth="1"/>
    <col min="15414" max="15414" width="11.90625" style="18" customWidth="1"/>
    <col min="15415" max="15415" width="9.08984375" style="18" customWidth="1"/>
    <col min="15416" max="15416" width="14.08984375" style="18" customWidth="1"/>
    <col min="15417" max="15421" width="9.08984375" style="18" customWidth="1"/>
    <col min="15422" max="15422" width="13.54296875" style="18" customWidth="1"/>
    <col min="15423" max="15423" width="9.08984375" style="18" customWidth="1"/>
    <col min="15424" max="15631" width="8.7265625" style="18"/>
    <col min="15632" max="15632" width="10.453125" style="18" customWidth="1"/>
    <col min="15633" max="15642" width="11.54296875" style="18" customWidth="1"/>
    <col min="15643" max="15644" width="13" style="18" customWidth="1"/>
    <col min="15645" max="15646" width="13.54296875" style="18" customWidth="1"/>
    <col min="15647" max="15647" width="12.90625" style="18" customWidth="1"/>
    <col min="15648" max="15648" width="15.54296875" style="18" customWidth="1"/>
    <col min="15649" max="15649" width="11.08984375" style="18" customWidth="1"/>
    <col min="15650" max="15650" width="12.453125" style="18" customWidth="1"/>
    <col min="15651" max="15657" width="11.08984375" style="18" customWidth="1"/>
    <col min="15658" max="15658" width="12.90625" style="18" customWidth="1"/>
    <col min="15659" max="15660" width="11.08984375" style="18" customWidth="1"/>
    <col min="15661" max="15661" width="12" style="18" customWidth="1"/>
    <col min="15662" max="15667" width="14.54296875" style="18" customWidth="1"/>
    <col min="15668" max="15669" width="9.08984375" style="18" customWidth="1"/>
    <col min="15670" max="15670" width="11.90625" style="18" customWidth="1"/>
    <col min="15671" max="15671" width="9.08984375" style="18" customWidth="1"/>
    <col min="15672" max="15672" width="14.08984375" style="18" customWidth="1"/>
    <col min="15673" max="15677" width="9.08984375" style="18" customWidth="1"/>
    <col min="15678" max="15678" width="13.54296875" style="18" customWidth="1"/>
    <col min="15679" max="15679" width="9.08984375" style="18" customWidth="1"/>
    <col min="15680" max="15887" width="8.7265625" style="18"/>
    <col min="15888" max="15888" width="10.453125" style="18" customWidth="1"/>
    <col min="15889" max="15898" width="11.54296875" style="18" customWidth="1"/>
    <col min="15899" max="15900" width="13" style="18" customWidth="1"/>
    <col min="15901" max="15902" width="13.54296875" style="18" customWidth="1"/>
    <col min="15903" max="15903" width="12.90625" style="18" customWidth="1"/>
    <col min="15904" max="15904" width="15.54296875" style="18" customWidth="1"/>
    <col min="15905" max="15905" width="11.08984375" style="18" customWidth="1"/>
    <col min="15906" max="15906" width="12.453125" style="18" customWidth="1"/>
    <col min="15907" max="15913" width="11.08984375" style="18" customWidth="1"/>
    <col min="15914" max="15914" width="12.90625" style="18" customWidth="1"/>
    <col min="15915" max="15916" width="11.08984375" style="18" customWidth="1"/>
    <col min="15917" max="15917" width="12" style="18" customWidth="1"/>
    <col min="15918" max="15923" width="14.54296875" style="18" customWidth="1"/>
    <col min="15924" max="15925" width="9.08984375" style="18" customWidth="1"/>
    <col min="15926" max="15926" width="11.90625" style="18" customWidth="1"/>
    <col min="15927" max="15927" width="9.08984375" style="18" customWidth="1"/>
    <col min="15928" max="15928" width="14.08984375" style="18" customWidth="1"/>
    <col min="15929" max="15933" width="9.08984375" style="18" customWidth="1"/>
    <col min="15934" max="15934" width="13.54296875" style="18" customWidth="1"/>
    <col min="15935" max="15935" width="9.08984375" style="18" customWidth="1"/>
    <col min="15936" max="16143" width="8.7265625" style="18"/>
    <col min="16144" max="16144" width="10.453125" style="18" customWidth="1"/>
    <col min="16145" max="16154" width="11.54296875" style="18" customWidth="1"/>
    <col min="16155" max="16156" width="13" style="18" customWidth="1"/>
    <col min="16157" max="16158" width="13.54296875" style="18" customWidth="1"/>
    <col min="16159" max="16159" width="12.90625" style="18" customWidth="1"/>
    <col min="16160" max="16160" width="15.54296875" style="18" customWidth="1"/>
    <col min="16161" max="16161" width="11.08984375" style="18" customWidth="1"/>
    <col min="16162" max="16162" width="12.453125" style="18" customWidth="1"/>
    <col min="16163" max="16169" width="11.08984375" style="18" customWidth="1"/>
    <col min="16170" max="16170" width="12.90625" style="18" customWidth="1"/>
    <col min="16171" max="16172" width="11.08984375" style="18" customWidth="1"/>
    <col min="16173" max="16173" width="12" style="18" customWidth="1"/>
    <col min="16174" max="16179" width="14.54296875" style="18" customWidth="1"/>
    <col min="16180" max="16181" width="9.08984375" style="18" customWidth="1"/>
    <col min="16182" max="16182" width="11.90625" style="18" customWidth="1"/>
    <col min="16183" max="16183" width="9.08984375" style="18" customWidth="1"/>
    <col min="16184" max="16184" width="14.08984375" style="18" customWidth="1"/>
    <col min="16185" max="16189" width="9.08984375" style="18" customWidth="1"/>
    <col min="16190" max="16190" width="13.54296875" style="18" customWidth="1"/>
    <col min="16191" max="16191" width="9.08984375" style="18" customWidth="1"/>
    <col min="16192" max="16195" width="9.08984375" style="20" customWidth="1"/>
    <col min="16196" max="16196" width="13.54296875" style="20" customWidth="1"/>
    <col min="16197" max="16206" width="9.08984375" style="20" customWidth="1"/>
    <col min="16207" max="16383" width="8.7265625" style="20"/>
    <col min="16384" max="16384" width="8.90625" style="20" customWidth="1"/>
  </cols>
  <sheetData>
    <row r="1" spans="1:64" s="18" customFormat="1" x14ac:dyDescent="0.25"/>
    <row r="2" spans="1:64" ht="13" x14ac:dyDescent="0.25">
      <c r="A2" s="81" t="s">
        <v>145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19"/>
      <c r="T2" s="83" t="s">
        <v>145</v>
      </c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21"/>
      <c r="BD2" s="21"/>
      <c r="BE2" s="21"/>
      <c r="BF2" s="21"/>
      <c r="BG2" s="21"/>
      <c r="BH2" s="21"/>
      <c r="BI2" s="21"/>
      <c r="BJ2" s="21"/>
      <c r="BK2" s="21"/>
      <c r="BL2" s="21"/>
    </row>
    <row r="3" spans="1:64" ht="13.5" thickBot="1" x14ac:dyDescent="0.35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19"/>
      <c r="Q3" s="86" t="s">
        <v>146</v>
      </c>
      <c r="R3" s="86"/>
      <c r="S3" s="86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21"/>
      <c r="BD3" s="21"/>
      <c r="BE3" s="21"/>
      <c r="BF3" s="21"/>
      <c r="BG3" s="21"/>
      <c r="BH3" s="21"/>
      <c r="BI3" s="21"/>
      <c r="BJ3" s="21"/>
      <c r="BK3" s="21"/>
      <c r="BL3" s="21"/>
    </row>
    <row r="4" spans="1:64" ht="36.9" customHeight="1" thickBot="1" x14ac:dyDescent="0.3">
      <c r="A4" s="22" t="s">
        <v>147</v>
      </c>
      <c r="B4" s="23" t="s">
        <v>58</v>
      </c>
      <c r="C4" s="24" t="s">
        <v>59</v>
      </c>
      <c r="D4" s="24" t="s">
        <v>148</v>
      </c>
      <c r="E4" s="24" t="s">
        <v>149</v>
      </c>
      <c r="F4" s="24" t="s">
        <v>60</v>
      </c>
      <c r="G4" s="24" t="s">
        <v>61</v>
      </c>
      <c r="H4" s="24" t="s">
        <v>62</v>
      </c>
      <c r="I4" s="24" t="s">
        <v>150</v>
      </c>
      <c r="J4" s="22" t="s">
        <v>151</v>
      </c>
      <c r="K4" s="24" t="s">
        <v>152</v>
      </c>
      <c r="L4" s="24" t="s">
        <v>63</v>
      </c>
      <c r="M4" s="22" t="s">
        <v>153</v>
      </c>
      <c r="N4" s="22" t="s">
        <v>154</v>
      </c>
      <c r="O4" s="22" t="s">
        <v>155</v>
      </c>
      <c r="P4" s="22" t="s">
        <v>125</v>
      </c>
      <c r="Q4" s="25" t="s">
        <v>156</v>
      </c>
      <c r="R4" s="26"/>
      <c r="S4" s="26"/>
      <c r="T4" s="27" t="s">
        <v>157</v>
      </c>
      <c r="U4" s="28" t="s">
        <v>158</v>
      </c>
      <c r="V4" s="29"/>
      <c r="W4" s="29"/>
      <c r="X4" s="29"/>
      <c r="Y4" s="29"/>
      <c r="Z4" s="29"/>
      <c r="AA4" s="30"/>
      <c r="AB4" s="30"/>
      <c r="AC4" s="30"/>
      <c r="AD4" s="30"/>
      <c r="AE4" s="30"/>
      <c r="AF4" s="30"/>
      <c r="AG4" s="31"/>
      <c r="AH4" s="32"/>
      <c r="AI4" s="28" t="s">
        <v>159</v>
      </c>
      <c r="AJ4" s="29"/>
      <c r="AK4" s="31"/>
      <c r="AL4" s="33"/>
      <c r="AM4" s="34" t="s">
        <v>160</v>
      </c>
      <c r="AN4" s="35"/>
      <c r="AO4" s="35"/>
      <c r="AP4" s="35"/>
      <c r="AQ4" s="36"/>
      <c r="AR4" s="28" t="s">
        <v>161</v>
      </c>
      <c r="AS4" s="29"/>
      <c r="AT4" s="29"/>
      <c r="AU4" s="29"/>
      <c r="AV4" s="29"/>
      <c r="AW4" s="29"/>
      <c r="AX4" s="29"/>
      <c r="AY4" s="29"/>
      <c r="BC4" s="37"/>
      <c r="BD4" s="38" t="s">
        <v>162</v>
      </c>
      <c r="BE4" s="39"/>
      <c r="BF4" s="39"/>
      <c r="BG4" s="39"/>
      <c r="BH4" s="39"/>
      <c r="BI4" s="39"/>
      <c r="BJ4" s="39"/>
      <c r="BK4" s="39"/>
      <c r="BL4" s="39"/>
    </row>
    <row r="5" spans="1:64" ht="57" customHeight="1" x14ac:dyDescent="0.25">
      <c r="A5" s="22" t="s">
        <v>147</v>
      </c>
      <c r="B5" s="23" t="s">
        <v>58</v>
      </c>
      <c r="C5" s="24" t="s">
        <v>59</v>
      </c>
      <c r="D5" s="24" t="s">
        <v>148</v>
      </c>
      <c r="E5" s="24" t="s">
        <v>149</v>
      </c>
      <c r="F5" s="24" t="s">
        <v>60</v>
      </c>
      <c r="G5" s="24" t="s">
        <v>61</v>
      </c>
      <c r="H5" s="24" t="s">
        <v>62</v>
      </c>
      <c r="I5" s="24" t="s">
        <v>150</v>
      </c>
      <c r="J5" s="22" t="s">
        <v>151</v>
      </c>
      <c r="K5" s="24" t="s">
        <v>152</v>
      </c>
      <c r="L5" s="24" t="s">
        <v>63</v>
      </c>
      <c r="M5" s="40" t="s">
        <v>153</v>
      </c>
      <c r="N5" s="40" t="s">
        <v>154</v>
      </c>
      <c r="O5" s="22" t="s">
        <v>155</v>
      </c>
      <c r="P5" s="22" t="s">
        <v>125</v>
      </c>
      <c r="Q5" s="41" t="s">
        <v>163</v>
      </c>
      <c r="R5" s="42" t="s">
        <v>164</v>
      </c>
      <c r="S5" s="42" t="s">
        <v>165</v>
      </c>
      <c r="T5" s="27" t="s">
        <v>157</v>
      </c>
      <c r="U5" s="43" t="s">
        <v>166</v>
      </c>
      <c r="V5" s="44" t="s">
        <v>167</v>
      </c>
      <c r="W5" s="44" t="s">
        <v>168</v>
      </c>
      <c r="X5" s="44" t="s">
        <v>169</v>
      </c>
      <c r="Y5" s="44" t="s">
        <v>170</v>
      </c>
      <c r="Z5" s="44" t="s">
        <v>171</v>
      </c>
      <c r="AA5" s="44" t="s">
        <v>172</v>
      </c>
      <c r="AB5" s="45" t="s">
        <v>173</v>
      </c>
      <c r="AC5" s="45" t="s">
        <v>174</v>
      </c>
      <c r="AD5" s="45" t="s">
        <v>175</v>
      </c>
      <c r="AE5" s="45" t="s">
        <v>176</v>
      </c>
      <c r="AF5" s="45" t="s">
        <v>177</v>
      </c>
      <c r="AG5" s="45" t="s">
        <v>178</v>
      </c>
      <c r="AH5" s="46" t="s">
        <v>179</v>
      </c>
      <c r="AI5" s="43" t="s">
        <v>180</v>
      </c>
      <c r="AJ5" s="44" t="s">
        <v>181</v>
      </c>
      <c r="AK5" s="47" t="s">
        <v>182</v>
      </c>
      <c r="AL5" s="48" t="s">
        <v>183</v>
      </c>
      <c r="AM5" s="49" t="s">
        <v>184</v>
      </c>
      <c r="AN5" s="50" t="s">
        <v>185</v>
      </c>
      <c r="AO5" s="51" t="s">
        <v>186</v>
      </c>
      <c r="AP5" s="51" t="s">
        <v>187</v>
      </c>
      <c r="AQ5" s="51" t="s">
        <v>188</v>
      </c>
      <c r="AR5" s="52" t="s">
        <v>189</v>
      </c>
      <c r="AS5" s="44" t="s">
        <v>190</v>
      </c>
      <c r="AT5" s="44" t="s">
        <v>191</v>
      </c>
      <c r="AU5" s="44" t="s">
        <v>192</v>
      </c>
      <c r="AV5" s="44" t="s">
        <v>193</v>
      </c>
      <c r="AW5" s="44" t="s">
        <v>194</v>
      </c>
      <c r="AX5" s="44" t="s">
        <v>195</v>
      </c>
      <c r="AY5" s="44" t="s">
        <v>196</v>
      </c>
      <c r="AZ5" s="20" t="s">
        <v>3</v>
      </c>
      <c r="BA5" s="20" t="s">
        <v>197</v>
      </c>
      <c r="BC5" s="47" t="s">
        <v>128</v>
      </c>
      <c r="BD5" s="53" t="s">
        <v>198</v>
      </c>
      <c r="BE5" s="53" t="s">
        <v>199</v>
      </c>
      <c r="BF5" s="53" t="s">
        <v>200</v>
      </c>
      <c r="BG5" s="53" t="s">
        <v>201</v>
      </c>
      <c r="BH5" s="53" t="s">
        <v>199</v>
      </c>
      <c r="BI5" s="53" t="s">
        <v>200</v>
      </c>
      <c r="BJ5" s="53" t="s">
        <v>202</v>
      </c>
      <c r="BK5" s="53" t="s">
        <v>199</v>
      </c>
      <c r="BL5" s="53" t="s">
        <v>200</v>
      </c>
    </row>
    <row r="6" spans="1:64" ht="13" x14ac:dyDescent="0.3">
      <c r="A6" s="54">
        <v>9</v>
      </c>
      <c r="B6" s="55" t="s">
        <v>203</v>
      </c>
      <c r="C6" s="55" t="s">
        <v>204</v>
      </c>
      <c r="D6" s="56"/>
      <c r="E6" s="55" t="s">
        <v>105</v>
      </c>
      <c r="F6" s="57" t="s">
        <v>106</v>
      </c>
      <c r="G6" s="57"/>
      <c r="H6" s="57" t="s">
        <v>65</v>
      </c>
      <c r="I6" s="56"/>
      <c r="J6" s="56"/>
      <c r="K6" s="56" t="s">
        <v>205</v>
      </c>
      <c r="L6" s="57" t="s">
        <v>114</v>
      </c>
      <c r="M6" s="55">
        <v>1979</v>
      </c>
      <c r="N6" s="55">
        <v>2022</v>
      </c>
      <c r="O6" s="56"/>
      <c r="P6" s="55" t="s">
        <v>127</v>
      </c>
      <c r="Q6" s="56"/>
      <c r="R6" s="56"/>
      <c r="S6" s="56"/>
      <c r="T6" s="58">
        <v>4465306.8</v>
      </c>
      <c r="U6" s="59">
        <v>0</v>
      </c>
      <c r="V6" s="58">
        <v>180000</v>
      </c>
      <c r="W6" s="58">
        <v>2679192</v>
      </c>
      <c r="X6" s="59">
        <v>0</v>
      </c>
      <c r="Y6" s="58">
        <v>0</v>
      </c>
      <c r="Z6" s="59">
        <v>0</v>
      </c>
      <c r="AA6" s="58">
        <v>3602394.8629200002</v>
      </c>
      <c r="AB6" s="59">
        <v>0</v>
      </c>
      <c r="AC6" s="59">
        <v>0</v>
      </c>
      <c r="AD6" s="59">
        <v>0</v>
      </c>
      <c r="AE6" s="59">
        <v>0</v>
      </c>
      <c r="AF6" s="59">
        <v>0</v>
      </c>
      <c r="AG6" s="59">
        <v>0</v>
      </c>
      <c r="AH6" s="59">
        <f t="shared" ref="AH6:AH69" si="0">SUM(T6:AG6)</f>
        <v>10926893.66292</v>
      </c>
      <c r="AI6" s="56">
        <v>21600</v>
      </c>
      <c r="AJ6" s="58">
        <v>214781.25707999995</v>
      </c>
      <c r="AK6" s="59">
        <v>0</v>
      </c>
      <c r="AL6" s="59">
        <f t="shared" ref="AL6:AL69" si="1">SUM(AH6:AK6)</f>
        <v>11163274.92</v>
      </c>
      <c r="AM6" s="56"/>
      <c r="AN6" s="56">
        <v>2790816.75</v>
      </c>
      <c r="AO6" s="56">
        <v>2592890.7330076001</v>
      </c>
      <c r="AP6" s="59">
        <v>0</v>
      </c>
      <c r="AQ6" s="59">
        <v>0</v>
      </c>
      <c r="AR6" s="59">
        <v>0</v>
      </c>
      <c r="AS6" s="59">
        <v>0</v>
      </c>
      <c r="AT6" s="59">
        <v>0</v>
      </c>
      <c r="AU6" s="59">
        <v>0</v>
      </c>
      <c r="AV6" s="59">
        <v>0</v>
      </c>
      <c r="AW6" s="59">
        <v>0</v>
      </c>
      <c r="AX6" s="59">
        <v>198070.26</v>
      </c>
      <c r="AY6" s="59">
        <v>70726.06892664</v>
      </c>
      <c r="AZ6" s="20" t="str">
        <f>VLOOKUP(C6,'[2]Mercer_Level Mapping'!$B$3:$F$17,5,0)</f>
        <v>E1</v>
      </c>
      <c r="BA6" s="20" t="str">
        <f>VLOOKUP(B6,'[2]Job Mapping'!$B$2:$I$43,8,0)</f>
        <v>--</v>
      </c>
      <c r="BC6" s="56"/>
      <c r="BD6" s="56"/>
      <c r="BE6" s="56"/>
      <c r="BF6" s="56"/>
      <c r="BG6" s="56"/>
      <c r="BH6" s="56"/>
      <c r="BI6" s="56"/>
      <c r="BJ6" s="56"/>
      <c r="BK6" s="56"/>
      <c r="BL6" s="56"/>
    </row>
    <row r="7" spans="1:64" ht="13.25" customHeight="1" x14ac:dyDescent="0.35">
      <c r="A7" s="54">
        <v>5</v>
      </c>
      <c r="B7" s="55" t="s">
        <v>68</v>
      </c>
      <c r="C7" s="55" t="s">
        <v>44</v>
      </c>
      <c r="D7" s="56"/>
      <c r="E7" s="55" t="s">
        <v>107</v>
      </c>
      <c r="F7" s="57" t="s">
        <v>106</v>
      </c>
      <c r="G7" s="57"/>
      <c r="H7" s="57" t="s">
        <v>65</v>
      </c>
      <c r="I7" s="56"/>
      <c r="J7" s="56"/>
      <c r="K7" s="56" t="s">
        <v>205</v>
      </c>
      <c r="L7" s="57" t="s">
        <v>114</v>
      </c>
      <c r="M7" s="55">
        <v>1970</v>
      </c>
      <c r="N7" s="55">
        <v>2022</v>
      </c>
      <c r="O7" s="56"/>
      <c r="P7" s="55" t="s">
        <v>126</v>
      </c>
      <c r="Q7" s="56"/>
      <c r="R7" s="56"/>
      <c r="S7" s="56"/>
      <c r="T7" s="58">
        <v>2918160</v>
      </c>
      <c r="U7" s="59">
        <v>0</v>
      </c>
      <c r="V7" s="58">
        <v>180000</v>
      </c>
      <c r="W7" s="58">
        <v>1750896</v>
      </c>
      <c r="X7" s="59">
        <v>0</v>
      </c>
      <c r="Y7" s="58">
        <v>0</v>
      </c>
      <c r="Z7" s="59">
        <v>0</v>
      </c>
      <c r="AA7" s="58">
        <v>1992576</v>
      </c>
      <c r="AB7" s="59">
        <v>0</v>
      </c>
      <c r="AC7" s="59">
        <v>0</v>
      </c>
      <c r="AD7" s="59">
        <v>0</v>
      </c>
      <c r="AE7" s="59">
        <v>0</v>
      </c>
      <c r="AF7" s="59">
        <v>0</v>
      </c>
      <c r="AG7" s="59">
        <v>0</v>
      </c>
      <c r="AH7" s="59">
        <f t="shared" si="0"/>
        <v>6841632</v>
      </c>
      <c r="AI7" s="56">
        <v>21600</v>
      </c>
      <c r="AJ7" s="58">
        <v>140363.49599999998</v>
      </c>
      <c r="AK7" s="59">
        <v>0</v>
      </c>
      <c r="AL7" s="59">
        <f t="shared" si="1"/>
        <v>7003595.4960000003</v>
      </c>
      <c r="AM7" s="56"/>
      <c r="AN7" s="60">
        <v>1313172</v>
      </c>
      <c r="AO7" s="56">
        <v>1351848</v>
      </c>
      <c r="AP7" s="59">
        <v>0</v>
      </c>
      <c r="AQ7" s="59">
        <v>0</v>
      </c>
      <c r="AR7" s="59">
        <v>0</v>
      </c>
      <c r="AS7" s="59">
        <v>0</v>
      </c>
      <c r="AT7" s="59">
        <v>0</v>
      </c>
      <c r="AU7" s="59">
        <v>0</v>
      </c>
      <c r="AV7" s="59">
        <v>0</v>
      </c>
      <c r="AW7" s="59">
        <v>0</v>
      </c>
      <c r="AX7" s="59">
        <v>457806.48000000004</v>
      </c>
      <c r="AY7" s="59">
        <v>46171.036903679997</v>
      </c>
      <c r="AZ7" s="20" t="str">
        <f>VLOOKUP(C7,'[2]Mercer_Level Mapping'!$B$3:$F$17,5,0)</f>
        <v>M4</v>
      </c>
      <c r="BA7" s="20" t="str">
        <f>VLOOKUP(B7,'[2]Job Mapping'!$B$2:$I$43,8,0)</f>
        <v>Technical Project Management</v>
      </c>
      <c r="BC7" s="56"/>
      <c r="BD7" s="56"/>
      <c r="BE7" s="56"/>
      <c r="BF7" s="56"/>
      <c r="BG7" s="56"/>
      <c r="BH7" s="56"/>
      <c r="BI7" s="56"/>
      <c r="BJ7" s="56"/>
      <c r="BK7" s="56"/>
      <c r="BL7" s="56"/>
    </row>
    <row r="8" spans="1:64" ht="13.25" customHeight="1" x14ac:dyDescent="0.35">
      <c r="A8" s="54">
        <v>1</v>
      </c>
      <c r="B8" s="55" t="s">
        <v>69</v>
      </c>
      <c r="C8" s="55" t="s">
        <v>45</v>
      </c>
      <c r="D8" s="56"/>
      <c r="E8" s="55" t="s">
        <v>105</v>
      </c>
      <c r="F8" s="57" t="s">
        <v>106</v>
      </c>
      <c r="G8" s="57"/>
      <c r="H8" s="57" t="s">
        <v>65</v>
      </c>
      <c r="I8" s="59"/>
      <c r="J8" s="56"/>
      <c r="K8" s="56" t="s">
        <v>205</v>
      </c>
      <c r="L8" s="57" t="s">
        <v>114</v>
      </c>
      <c r="M8" s="55">
        <v>1988</v>
      </c>
      <c r="N8" s="55">
        <v>2022</v>
      </c>
      <c r="O8" s="56"/>
      <c r="P8" s="55" t="s">
        <v>127</v>
      </c>
      <c r="Q8" s="56"/>
      <c r="R8" s="56"/>
      <c r="S8" s="56"/>
      <c r="T8" s="58">
        <v>2460012</v>
      </c>
      <c r="U8" s="59">
        <v>0</v>
      </c>
      <c r="V8" s="58">
        <v>180000</v>
      </c>
      <c r="W8" s="58">
        <v>1476012</v>
      </c>
      <c r="X8" s="59">
        <v>0</v>
      </c>
      <c r="Y8" s="58">
        <v>0</v>
      </c>
      <c r="Z8" s="59">
        <v>0</v>
      </c>
      <c r="AA8" s="58">
        <v>1894074.6815200006</v>
      </c>
      <c r="AB8" s="59">
        <v>0</v>
      </c>
      <c r="AC8" s="59">
        <v>0</v>
      </c>
      <c r="AD8" s="59">
        <v>0</v>
      </c>
      <c r="AE8" s="59">
        <v>0</v>
      </c>
      <c r="AF8" s="59">
        <v>0</v>
      </c>
      <c r="AG8" s="59">
        <v>0</v>
      </c>
      <c r="AH8" s="59">
        <f t="shared" si="0"/>
        <v>6010098.6815200001</v>
      </c>
      <c r="AI8" s="61">
        <v>21600</v>
      </c>
      <c r="AJ8" s="58">
        <v>118326.5772</v>
      </c>
      <c r="AK8" s="59">
        <v>0</v>
      </c>
      <c r="AL8" s="59">
        <f t="shared" si="1"/>
        <v>6150025.2587200003</v>
      </c>
      <c r="AM8" s="59"/>
      <c r="AN8" s="62">
        <v>1107000.3599999999</v>
      </c>
      <c r="AO8" s="59">
        <v>1140030</v>
      </c>
      <c r="AP8" s="59">
        <v>0</v>
      </c>
      <c r="AQ8" s="59">
        <v>0</v>
      </c>
      <c r="AR8" s="59">
        <v>0</v>
      </c>
      <c r="AS8" s="59">
        <v>0</v>
      </c>
      <c r="AT8" s="59">
        <v>0</v>
      </c>
      <c r="AU8" s="59">
        <v>0</v>
      </c>
      <c r="AV8" s="59">
        <v>0</v>
      </c>
      <c r="AW8" s="59">
        <v>0</v>
      </c>
      <c r="AX8" s="59">
        <v>146677.71000000002</v>
      </c>
      <c r="AY8" s="59">
        <v>36198.460820159999</v>
      </c>
      <c r="AZ8" s="20" t="str">
        <f>VLOOKUP(C8,'[2]Mercer_Level Mapping'!$B$3:$F$17,5,0)</f>
        <v>M3+M4</v>
      </c>
      <c r="BA8" s="20" t="str">
        <f>VLOOKUP(B8,'[2]Job Mapping'!$B$2:$I$43,8,0)</f>
        <v>Business Intelligence (BI) Data Analysis</v>
      </c>
      <c r="BC8" s="59"/>
      <c r="BD8" s="59"/>
      <c r="BE8" s="59"/>
      <c r="BF8" s="59"/>
      <c r="BG8" s="59"/>
      <c r="BH8" s="59"/>
      <c r="BI8" s="59"/>
      <c r="BJ8" s="59"/>
      <c r="BK8" s="59"/>
      <c r="BL8" s="59"/>
    </row>
    <row r="9" spans="1:64" ht="13.25" customHeight="1" x14ac:dyDescent="0.35">
      <c r="A9" s="54">
        <v>3</v>
      </c>
      <c r="B9" s="55" t="s">
        <v>69</v>
      </c>
      <c r="C9" s="55" t="s">
        <v>45</v>
      </c>
      <c r="D9" s="56"/>
      <c r="E9" s="55" t="s">
        <v>105</v>
      </c>
      <c r="F9" s="57" t="s">
        <v>106</v>
      </c>
      <c r="G9" s="57"/>
      <c r="H9" s="57" t="s">
        <v>65</v>
      </c>
      <c r="I9" s="56"/>
      <c r="J9" s="56"/>
      <c r="K9" s="56" t="s">
        <v>205</v>
      </c>
      <c r="L9" s="57" t="s">
        <v>114</v>
      </c>
      <c r="M9" s="55">
        <v>1988</v>
      </c>
      <c r="N9" s="55">
        <v>2022</v>
      </c>
      <c r="O9" s="56"/>
      <c r="P9" s="55" t="s">
        <v>126</v>
      </c>
      <c r="Q9" s="56"/>
      <c r="R9" s="56"/>
      <c r="S9" s="56"/>
      <c r="T9" s="58">
        <v>2460000</v>
      </c>
      <c r="U9" s="59">
        <v>0</v>
      </c>
      <c r="V9" s="58">
        <v>180000</v>
      </c>
      <c r="W9" s="58">
        <v>1476000</v>
      </c>
      <c r="X9" s="59">
        <v>0</v>
      </c>
      <c r="Y9" s="58">
        <v>0</v>
      </c>
      <c r="Z9" s="59">
        <v>0</v>
      </c>
      <c r="AA9" s="58">
        <v>1894074</v>
      </c>
      <c r="AB9" s="59">
        <v>0</v>
      </c>
      <c r="AC9" s="59">
        <v>0</v>
      </c>
      <c r="AD9" s="59">
        <v>0</v>
      </c>
      <c r="AE9" s="59">
        <v>0</v>
      </c>
      <c r="AF9" s="59">
        <v>0</v>
      </c>
      <c r="AG9" s="59">
        <v>0</v>
      </c>
      <c r="AH9" s="59">
        <f t="shared" si="0"/>
        <v>6010074</v>
      </c>
      <c r="AI9" s="56">
        <v>21600</v>
      </c>
      <c r="AJ9" s="58">
        <v>118326</v>
      </c>
      <c r="AK9" s="59">
        <v>0</v>
      </c>
      <c r="AL9" s="59">
        <f t="shared" si="1"/>
        <v>6150000</v>
      </c>
      <c r="AM9" s="56"/>
      <c r="AN9" s="60">
        <v>1107000</v>
      </c>
      <c r="AO9" s="56">
        <v>1077041</v>
      </c>
      <c r="AP9" s="59">
        <v>0</v>
      </c>
      <c r="AQ9" s="59">
        <v>0</v>
      </c>
      <c r="AR9" s="59">
        <v>0</v>
      </c>
      <c r="AS9" s="59">
        <v>0</v>
      </c>
      <c r="AT9" s="59">
        <v>0</v>
      </c>
      <c r="AU9" s="59">
        <v>0</v>
      </c>
      <c r="AV9" s="59">
        <v>0</v>
      </c>
      <c r="AW9" s="59">
        <v>0</v>
      </c>
      <c r="AX9" s="59">
        <v>167804.46000000002</v>
      </c>
      <c r="AY9" s="59">
        <v>35513.064541439999</v>
      </c>
      <c r="AZ9" s="20" t="str">
        <f>VLOOKUP(C9,'[2]Mercer_Level Mapping'!$B$3:$F$17,5,0)</f>
        <v>M3+M4</v>
      </c>
      <c r="BA9" s="20" t="str">
        <f>VLOOKUP(B9,'[2]Job Mapping'!$B$2:$I$43,8,0)</f>
        <v>Business Intelligence (BI) Data Analysis</v>
      </c>
      <c r="BC9" s="56"/>
      <c r="BD9" s="56"/>
      <c r="BE9" s="56"/>
      <c r="BF9" s="56"/>
      <c r="BG9" s="56"/>
      <c r="BH9" s="56"/>
      <c r="BI9" s="56"/>
      <c r="BJ9" s="56"/>
      <c r="BK9" s="56"/>
      <c r="BL9" s="56"/>
    </row>
    <row r="10" spans="1:64" ht="13.25" customHeight="1" x14ac:dyDescent="0.3">
      <c r="A10" s="54">
        <v>21</v>
      </c>
      <c r="B10" s="55" t="s">
        <v>70</v>
      </c>
      <c r="C10" s="55" t="s">
        <v>46</v>
      </c>
      <c r="D10" s="56"/>
      <c r="E10" s="55" t="s">
        <v>105</v>
      </c>
      <c r="F10" s="57" t="s">
        <v>106</v>
      </c>
      <c r="G10" s="56"/>
      <c r="H10" s="57" t="s">
        <v>65</v>
      </c>
      <c r="I10" s="56"/>
      <c r="J10" s="56"/>
      <c r="K10" s="56" t="s">
        <v>205</v>
      </c>
      <c r="L10" s="57" t="s">
        <v>114</v>
      </c>
      <c r="M10" s="55">
        <v>1992</v>
      </c>
      <c r="N10" s="55">
        <v>2022</v>
      </c>
      <c r="O10" s="56"/>
      <c r="P10" s="55" t="s">
        <v>126</v>
      </c>
      <c r="Q10" s="56"/>
      <c r="R10" s="56"/>
      <c r="S10" s="56"/>
      <c r="T10" s="58">
        <v>1869600</v>
      </c>
      <c r="U10" s="59">
        <v>0</v>
      </c>
      <c r="V10" s="58">
        <v>180000</v>
      </c>
      <c r="W10" s="58">
        <v>1121760</v>
      </c>
      <c r="X10" s="59">
        <v>0</v>
      </c>
      <c r="Y10" s="58">
        <v>0</v>
      </c>
      <c r="Z10" s="59">
        <v>0</v>
      </c>
      <c r="AA10" s="58">
        <v>1391124</v>
      </c>
      <c r="AB10" s="59">
        <v>0</v>
      </c>
      <c r="AC10" s="59">
        <v>0</v>
      </c>
      <c r="AD10" s="59">
        <v>0</v>
      </c>
      <c r="AE10" s="59">
        <v>0</v>
      </c>
      <c r="AF10" s="59">
        <v>0</v>
      </c>
      <c r="AG10" s="59">
        <v>0</v>
      </c>
      <c r="AH10" s="59">
        <f t="shared" si="0"/>
        <v>4562484</v>
      </c>
      <c r="AI10" s="56">
        <v>21600</v>
      </c>
      <c r="AJ10" s="58">
        <v>89927.76</v>
      </c>
      <c r="AK10" s="59">
        <v>0</v>
      </c>
      <c r="AL10" s="59">
        <f t="shared" si="1"/>
        <v>4674011.76</v>
      </c>
      <c r="AM10" s="56"/>
      <c r="AN10" s="56">
        <v>841320</v>
      </c>
      <c r="AO10" s="56">
        <v>582272</v>
      </c>
      <c r="AP10" s="59">
        <v>0</v>
      </c>
      <c r="AQ10" s="59">
        <v>0</v>
      </c>
      <c r="AR10" s="59">
        <v>0</v>
      </c>
      <c r="AS10" s="59">
        <v>0</v>
      </c>
      <c r="AT10" s="59">
        <v>0</v>
      </c>
      <c r="AU10" s="59">
        <v>0</v>
      </c>
      <c r="AV10" s="59">
        <v>0</v>
      </c>
      <c r="AW10" s="59">
        <v>0</v>
      </c>
      <c r="AX10" s="59">
        <v>141857.86000000004</v>
      </c>
      <c r="AY10" s="59">
        <v>27973.705475520001</v>
      </c>
      <c r="AZ10" s="20" t="str">
        <f>VLOOKUP(C10,'[2]Mercer_Level Mapping'!$B$3:$F$17,5,0)</f>
        <v>M3</v>
      </c>
      <c r="BA10" s="20" t="str">
        <f>VLOOKUP(B10,'[2]Job Mapping'!$B$2:$I$43,8,0)</f>
        <v>Data Science</v>
      </c>
      <c r="BC10" s="56"/>
      <c r="BD10" s="56"/>
      <c r="BE10" s="56"/>
      <c r="BF10" s="56"/>
      <c r="BG10" s="56"/>
      <c r="BH10" s="56"/>
      <c r="BI10" s="56"/>
      <c r="BJ10" s="56"/>
      <c r="BK10" s="56"/>
      <c r="BL10" s="56"/>
    </row>
    <row r="11" spans="1:64" ht="13.25" customHeight="1" x14ac:dyDescent="0.3">
      <c r="A11" s="54">
        <v>27</v>
      </c>
      <c r="B11" s="55" t="s">
        <v>70</v>
      </c>
      <c r="C11" s="55" t="s">
        <v>46</v>
      </c>
      <c r="D11" s="56"/>
      <c r="E11" s="55" t="s">
        <v>105</v>
      </c>
      <c r="F11" s="57" t="s">
        <v>106</v>
      </c>
      <c r="G11" s="56"/>
      <c r="H11" s="57" t="s">
        <v>65</v>
      </c>
      <c r="I11" s="56"/>
      <c r="J11" s="56"/>
      <c r="K11" s="56" t="s">
        <v>205</v>
      </c>
      <c r="L11" s="57" t="s">
        <v>114</v>
      </c>
      <c r="M11" s="55">
        <v>1991</v>
      </c>
      <c r="N11" s="55">
        <v>2022</v>
      </c>
      <c r="O11" s="56"/>
      <c r="P11" s="55" t="s">
        <v>126</v>
      </c>
      <c r="Q11" s="56"/>
      <c r="R11" s="56"/>
      <c r="S11" s="56"/>
      <c r="T11" s="58">
        <v>1944800</v>
      </c>
      <c r="U11" s="59">
        <v>0</v>
      </c>
      <c r="V11" s="58">
        <v>180000</v>
      </c>
      <c r="W11" s="58">
        <v>1166880</v>
      </c>
      <c r="X11" s="59">
        <v>0</v>
      </c>
      <c r="Y11" s="58">
        <v>60000</v>
      </c>
      <c r="Z11" s="59">
        <v>0</v>
      </c>
      <c r="AA11" s="58">
        <v>1020696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f t="shared" si="0"/>
        <v>4372376</v>
      </c>
      <c r="AI11" s="56">
        <v>21600</v>
      </c>
      <c r="AJ11" s="58">
        <v>93544.87999999999</v>
      </c>
      <c r="AK11" s="59">
        <v>0</v>
      </c>
      <c r="AL11" s="59">
        <f t="shared" si="1"/>
        <v>4487520.88</v>
      </c>
      <c r="AM11" s="56"/>
      <c r="AN11" s="56">
        <v>875160</v>
      </c>
      <c r="AO11" s="56">
        <v>505036</v>
      </c>
      <c r="AP11" s="59">
        <v>0</v>
      </c>
      <c r="AQ11" s="59">
        <v>0</v>
      </c>
      <c r="AR11" s="59">
        <v>0</v>
      </c>
      <c r="AS11" s="59">
        <v>0</v>
      </c>
      <c r="AT11" s="59">
        <v>0</v>
      </c>
      <c r="AU11" s="59">
        <v>0</v>
      </c>
      <c r="AV11" s="59">
        <v>0</v>
      </c>
      <c r="AW11" s="59">
        <v>0</v>
      </c>
      <c r="AX11" s="59">
        <v>93873.140000000014</v>
      </c>
      <c r="AY11" s="59">
        <v>30029.89431168</v>
      </c>
      <c r="AZ11" s="20" t="str">
        <f>VLOOKUP(C11,'[2]Mercer_Level Mapping'!$B$3:$F$17,5,0)</f>
        <v>M3</v>
      </c>
      <c r="BA11" s="20" t="str">
        <f>VLOOKUP(B11,'[2]Job Mapping'!$B$2:$I$43,8,0)</f>
        <v>Data Science</v>
      </c>
      <c r="BC11" s="56"/>
      <c r="BD11" s="56"/>
      <c r="BE11" s="56"/>
      <c r="BF11" s="56"/>
      <c r="BG11" s="56"/>
      <c r="BH11" s="56"/>
      <c r="BI11" s="56"/>
      <c r="BJ11" s="56"/>
      <c r="BK11" s="56"/>
      <c r="BL11" s="56"/>
    </row>
    <row r="12" spans="1:64" ht="13.25" customHeight="1" x14ac:dyDescent="0.3">
      <c r="A12" s="54">
        <v>23</v>
      </c>
      <c r="B12" s="55" t="s">
        <v>70</v>
      </c>
      <c r="C12" s="55" t="s">
        <v>46</v>
      </c>
      <c r="D12" s="56"/>
      <c r="E12" s="55" t="s">
        <v>105</v>
      </c>
      <c r="F12" s="57" t="s">
        <v>106</v>
      </c>
      <c r="G12" s="56"/>
      <c r="H12" s="57" t="s">
        <v>65</v>
      </c>
      <c r="I12" s="56"/>
      <c r="J12" s="56"/>
      <c r="K12" s="56" t="s">
        <v>205</v>
      </c>
      <c r="L12" s="57" t="s">
        <v>114</v>
      </c>
      <c r="M12" s="55">
        <v>1990</v>
      </c>
      <c r="N12" s="55">
        <v>2022</v>
      </c>
      <c r="O12" s="56"/>
      <c r="P12" s="55" t="s">
        <v>127</v>
      </c>
      <c r="Q12" s="56"/>
      <c r="R12" s="56"/>
      <c r="S12" s="56"/>
      <c r="T12" s="58">
        <v>1657122.4000000004</v>
      </c>
      <c r="U12" s="59">
        <v>0</v>
      </c>
      <c r="V12" s="58">
        <v>180000</v>
      </c>
      <c r="W12" s="58">
        <v>994284</v>
      </c>
      <c r="X12" s="59">
        <v>0</v>
      </c>
      <c r="Y12" s="58">
        <v>0</v>
      </c>
      <c r="Z12" s="59">
        <v>0</v>
      </c>
      <c r="AA12" s="58">
        <v>1210102.57256</v>
      </c>
      <c r="AB12" s="59">
        <v>0</v>
      </c>
      <c r="AC12" s="59">
        <v>0</v>
      </c>
      <c r="AD12" s="59">
        <v>0</v>
      </c>
      <c r="AE12" s="59">
        <v>0</v>
      </c>
      <c r="AF12" s="59">
        <v>0</v>
      </c>
      <c r="AG12" s="59">
        <v>0</v>
      </c>
      <c r="AH12" s="59">
        <f t="shared" si="0"/>
        <v>4041508.9725600006</v>
      </c>
      <c r="AI12" s="56">
        <v>21600</v>
      </c>
      <c r="AJ12" s="58">
        <v>79707.587440000003</v>
      </c>
      <c r="AK12" s="59">
        <v>0</v>
      </c>
      <c r="AL12" s="59">
        <f t="shared" si="1"/>
        <v>4142816.5600000005</v>
      </c>
      <c r="AM12" s="56"/>
      <c r="AN12" s="56">
        <v>745705.08</v>
      </c>
      <c r="AO12" s="56">
        <v>479345</v>
      </c>
      <c r="AP12" s="59">
        <v>0</v>
      </c>
      <c r="AQ12" s="59">
        <v>0</v>
      </c>
      <c r="AR12" s="59">
        <v>0</v>
      </c>
      <c r="AS12" s="59">
        <v>0</v>
      </c>
      <c r="AT12" s="59">
        <v>0</v>
      </c>
      <c r="AU12" s="59">
        <v>0</v>
      </c>
      <c r="AV12" s="59">
        <v>0</v>
      </c>
      <c r="AW12" s="59">
        <v>0</v>
      </c>
      <c r="AX12" s="59">
        <v>141857.86000000004</v>
      </c>
      <c r="AY12" s="59">
        <v>23956.116273359999</v>
      </c>
      <c r="AZ12" s="20" t="str">
        <f>VLOOKUP(C12,'[2]Mercer_Level Mapping'!$B$3:$F$17,5,0)</f>
        <v>M3</v>
      </c>
      <c r="BA12" s="20" t="str">
        <f>VLOOKUP(B12,'[2]Job Mapping'!$B$2:$I$43,8,0)</f>
        <v>Data Science</v>
      </c>
      <c r="BC12" s="56"/>
      <c r="BD12" s="56"/>
      <c r="BE12" s="56"/>
      <c r="BF12" s="56"/>
      <c r="BG12" s="56"/>
      <c r="BH12" s="56"/>
      <c r="BI12" s="56"/>
      <c r="BJ12" s="56"/>
      <c r="BK12" s="56"/>
      <c r="BL12" s="56"/>
    </row>
    <row r="13" spans="1:64" ht="13.25" customHeight="1" x14ac:dyDescent="0.3">
      <c r="A13" s="54">
        <v>91</v>
      </c>
      <c r="B13" s="55" t="s">
        <v>71</v>
      </c>
      <c r="C13" s="55" t="s">
        <v>46</v>
      </c>
      <c r="D13" s="56"/>
      <c r="E13" s="55" t="s">
        <v>108</v>
      </c>
      <c r="F13" s="57" t="s">
        <v>106</v>
      </c>
      <c r="G13" s="56"/>
      <c r="H13" s="57" t="s">
        <v>65</v>
      </c>
      <c r="I13" s="56"/>
      <c r="J13" s="56"/>
      <c r="K13" s="56" t="s">
        <v>205</v>
      </c>
      <c r="L13" s="57" t="s">
        <v>114</v>
      </c>
      <c r="M13" s="55">
        <v>1992</v>
      </c>
      <c r="N13" s="55">
        <v>2023</v>
      </c>
      <c r="O13" s="56"/>
      <c r="P13" s="55" t="s">
        <v>126</v>
      </c>
      <c r="Q13" s="56"/>
      <c r="R13" s="56"/>
      <c r="S13" s="56"/>
      <c r="T13" s="58">
        <v>1440000</v>
      </c>
      <c r="U13" s="59">
        <v>0</v>
      </c>
      <c r="V13" s="58">
        <v>180000</v>
      </c>
      <c r="W13" s="58">
        <v>864000</v>
      </c>
      <c r="X13" s="59">
        <v>0</v>
      </c>
      <c r="Y13" s="58">
        <v>0</v>
      </c>
      <c r="Z13" s="59">
        <v>0</v>
      </c>
      <c r="AA13" s="58">
        <v>1025136</v>
      </c>
      <c r="AB13" s="59">
        <v>0</v>
      </c>
      <c r="AC13" s="59">
        <v>0</v>
      </c>
      <c r="AD13" s="59">
        <v>0</v>
      </c>
      <c r="AE13" s="59">
        <v>0</v>
      </c>
      <c r="AF13" s="59">
        <v>0</v>
      </c>
      <c r="AG13" s="59">
        <v>0</v>
      </c>
      <c r="AH13" s="59">
        <f t="shared" si="0"/>
        <v>3509136</v>
      </c>
      <c r="AI13" s="56">
        <v>21600</v>
      </c>
      <c r="AJ13" s="58">
        <v>69264</v>
      </c>
      <c r="AK13" s="59">
        <v>0</v>
      </c>
      <c r="AL13" s="59">
        <f t="shared" si="1"/>
        <v>3600000</v>
      </c>
      <c r="AM13" s="56"/>
      <c r="AN13" s="56">
        <v>648000</v>
      </c>
      <c r="AO13" s="56">
        <v>0</v>
      </c>
      <c r="AP13" s="59">
        <v>0</v>
      </c>
      <c r="AQ13" s="59">
        <v>0</v>
      </c>
      <c r="AR13" s="59">
        <v>0</v>
      </c>
      <c r="AS13" s="59">
        <v>0</v>
      </c>
      <c r="AT13" s="59">
        <v>0</v>
      </c>
      <c r="AU13" s="59">
        <v>0</v>
      </c>
      <c r="AV13" s="59">
        <v>0</v>
      </c>
      <c r="AW13" s="59">
        <v>0</v>
      </c>
      <c r="AX13" s="59">
        <v>112401.05024043715</v>
      </c>
      <c r="AY13" s="59">
        <v>24546.724081920001</v>
      </c>
      <c r="AZ13" s="20" t="str">
        <f>VLOOKUP(C13,'[2]Mercer_Level Mapping'!$B$3:$F$17,5,0)</f>
        <v>M3</v>
      </c>
      <c r="BA13" s="20" t="str">
        <f>VLOOKUP(B13,'[2]Job Mapping'!$B$2:$I$43,8,0)</f>
        <v>Financial Planning &amp; Analysis</v>
      </c>
      <c r="BC13" s="56"/>
      <c r="BD13" s="56"/>
      <c r="BE13" s="56"/>
      <c r="BF13" s="56"/>
      <c r="BG13" s="56"/>
      <c r="BH13" s="56"/>
      <c r="BI13" s="56"/>
      <c r="BJ13" s="56"/>
      <c r="BK13" s="56"/>
      <c r="BL13" s="56"/>
    </row>
    <row r="14" spans="1:64" ht="13.25" customHeight="1" x14ac:dyDescent="0.3">
      <c r="A14" s="54">
        <v>90</v>
      </c>
      <c r="B14" s="55" t="s">
        <v>72</v>
      </c>
      <c r="C14" s="55" t="s">
        <v>46</v>
      </c>
      <c r="D14" s="56"/>
      <c r="E14" s="55" t="s">
        <v>105</v>
      </c>
      <c r="F14" s="57" t="s">
        <v>106</v>
      </c>
      <c r="G14" s="56"/>
      <c r="H14" s="57" t="s">
        <v>65</v>
      </c>
      <c r="I14" s="56"/>
      <c r="J14" s="56"/>
      <c r="K14" s="56" t="s">
        <v>205</v>
      </c>
      <c r="L14" s="57" t="s">
        <v>114</v>
      </c>
      <c r="M14" s="55">
        <v>1988</v>
      </c>
      <c r="N14" s="55">
        <v>2023</v>
      </c>
      <c r="O14" s="56"/>
      <c r="P14" s="55" t="s">
        <v>126</v>
      </c>
      <c r="Q14" s="56"/>
      <c r="R14" s="56"/>
      <c r="S14" s="56"/>
      <c r="T14" s="58">
        <v>1400000</v>
      </c>
      <c r="U14" s="59">
        <v>0</v>
      </c>
      <c r="V14" s="58">
        <v>180000</v>
      </c>
      <c r="W14" s="58">
        <v>840000</v>
      </c>
      <c r="X14" s="59">
        <v>0</v>
      </c>
      <c r="Y14" s="58">
        <v>0</v>
      </c>
      <c r="Z14" s="59">
        <v>0</v>
      </c>
      <c r="AA14" s="58">
        <v>991060</v>
      </c>
      <c r="AB14" s="59">
        <v>0</v>
      </c>
      <c r="AC14" s="59">
        <v>0</v>
      </c>
      <c r="AD14" s="59">
        <v>0</v>
      </c>
      <c r="AE14" s="59">
        <v>0</v>
      </c>
      <c r="AF14" s="59">
        <v>0</v>
      </c>
      <c r="AG14" s="59">
        <v>0</v>
      </c>
      <c r="AH14" s="59">
        <f t="shared" si="0"/>
        <v>3411060</v>
      </c>
      <c r="AI14" s="56">
        <v>21600</v>
      </c>
      <c r="AJ14" s="58">
        <v>67340</v>
      </c>
      <c r="AK14" s="59">
        <v>0</v>
      </c>
      <c r="AL14" s="59">
        <f t="shared" si="1"/>
        <v>3500000</v>
      </c>
      <c r="AM14" s="56"/>
      <c r="AN14" s="56">
        <v>630000</v>
      </c>
      <c r="AO14" s="56">
        <v>0</v>
      </c>
      <c r="AP14" s="59">
        <v>0</v>
      </c>
      <c r="AQ14" s="59">
        <v>0</v>
      </c>
      <c r="AR14" s="59">
        <v>0</v>
      </c>
      <c r="AS14" s="59">
        <v>0</v>
      </c>
      <c r="AT14" s="59">
        <v>0</v>
      </c>
      <c r="AU14" s="59">
        <v>0</v>
      </c>
      <c r="AV14" s="59">
        <v>0</v>
      </c>
      <c r="AW14" s="59">
        <v>0</v>
      </c>
      <c r="AX14" s="59">
        <v>162703.57587978142</v>
      </c>
      <c r="AY14" s="59">
        <v>23861.327803199998</v>
      </c>
      <c r="AZ14" s="20" t="str">
        <f>VLOOKUP(C14,'[2]Mercer_Level Mapping'!$B$3:$F$17,5,0)</f>
        <v>M3</v>
      </c>
      <c r="BA14" s="20" t="str">
        <f>VLOOKUP(B14,'[2]Job Mapping'!$B$2:$I$43,8,0)</f>
        <v>Business Intelligence (BI) Data Analysis</v>
      </c>
      <c r="BC14" s="56"/>
      <c r="BD14" s="56"/>
      <c r="BE14" s="56"/>
      <c r="BF14" s="56"/>
      <c r="BG14" s="56"/>
      <c r="BH14" s="56"/>
      <c r="BI14" s="56"/>
      <c r="BJ14" s="56"/>
      <c r="BK14" s="56"/>
      <c r="BL14" s="56"/>
    </row>
    <row r="15" spans="1:64" ht="13.25" customHeight="1" x14ac:dyDescent="0.3">
      <c r="A15" s="54">
        <v>97</v>
      </c>
      <c r="B15" s="55" t="s">
        <v>73</v>
      </c>
      <c r="C15" s="55" t="s">
        <v>46</v>
      </c>
      <c r="D15" s="56"/>
      <c r="E15" s="55" t="s">
        <v>109</v>
      </c>
      <c r="F15" s="57" t="s">
        <v>106</v>
      </c>
      <c r="G15" s="56"/>
      <c r="H15" s="57" t="s">
        <v>65</v>
      </c>
      <c r="I15" s="56"/>
      <c r="J15" s="56"/>
      <c r="K15" s="56" t="s">
        <v>205</v>
      </c>
      <c r="L15" s="57" t="s">
        <v>114</v>
      </c>
      <c r="M15" s="55">
        <v>1989</v>
      </c>
      <c r="N15" s="55">
        <v>2023</v>
      </c>
      <c r="O15" s="56"/>
      <c r="P15" s="55" t="s">
        <v>126</v>
      </c>
      <c r="Q15" s="56"/>
      <c r="R15" s="56"/>
      <c r="S15" s="56"/>
      <c r="T15" s="58">
        <v>1440000</v>
      </c>
      <c r="U15" s="59">
        <v>0</v>
      </c>
      <c r="V15" s="58">
        <v>180000</v>
      </c>
      <c r="W15" s="58">
        <v>864000</v>
      </c>
      <c r="X15" s="59">
        <v>0</v>
      </c>
      <c r="Y15" s="58">
        <v>24000</v>
      </c>
      <c r="Z15" s="59">
        <v>0</v>
      </c>
      <c r="AA15" s="58">
        <v>789936</v>
      </c>
      <c r="AB15" s="59">
        <v>0</v>
      </c>
      <c r="AC15" s="59">
        <v>0</v>
      </c>
      <c r="AD15" s="59">
        <v>0</v>
      </c>
      <c r="AE15" s="59">
        <v>0</v>
      </c>
      <c r="AF15" s="59">
        <v>0</v>
      </c>
      <c r="AG15" s="59">
        <v>0</v>
      </c>
      <c r="AH15" s="59">
        <f t="shared" si="0"/>
        <v>3297936</v>
      </c>
      <c r="AI15" s="56">
        <v>21600</v>
      </c>
      <c r="AJ15" s="58">
        <v>69264</v>
      </c>
      <c r="AK15" s="59">
        <v>0</v>
      </c>
      <c r="AL15" s="59">
        <f t="shared" si="1"/>
        <v>3388800</v>
      </c>
      <c r="AM15" s="56"/>
      <c r="AN15" s="56">
        <v>648000</v>
      </c>
      <c r="AO15" s="56">
        <v>0</v>
      </c>
      <c r="AP15" s="59">
        <v>0</v>
      </c>
      <c r="AQ15" s="59">
        <v>0</v>
      </c>
      <c r="AR15" s="59">
        <v>0</v>
      </c>
      <c r="AS15" s="59">
        <v>0</v>
      </c>
      <c r="AT15" s="59">
        <v>0</v>
      </c>
      <c r="AU15" s="59">
        <v>0</v>
      </c>
      <c r="AV15" s="59">
        <v>0</v>
      </c>
      <c r="AW15" s="59">
        <v>0</v>
      </c>
      <c r="AX15" s="59">
        <v>209154.06354426226</v>
      </c>
      <c r="AY15" s="59">
        <v>24546.724081920001</v>
      </c>
      <c r="AZ15" s="20" t="str">
        <f>VLOOKUP(C15,'[2]Mercer_Level Mapping'!$B$3:$F$17,5,0)</f>
        <v>M3</v>
      </c>
      <c r="BA15" s="20" t="str">
        <f>VLOOKUP(B15,'[2]Job Mapping'!$B$2:$I$43,8,0)</f>
        <v>Internal Database Engineering</v>
      </c>
      <c r="BC15" s="56"/>
      <c r="BD15" s="56"/>
      <c r="BE15" s="56"/>
      <c r="BF15" s="56"/>
      <c r="BG15" s="56"/>
      <c r="BH15" s="56"/>
      <c r="BI15" s="56"/>
      <c r="BJ15" s="56"/>
      <c r="BK15" s="56"/>
      <c r="BL15" s="56"/>
    </row>
    <row r="16" spans="1:64" ht="13.25" customHeight="1" x14ac:dyDescent="0.3">
      <c r="A16" s="54">
        <v>19</v>
      </c>
      <c r="B16" s="55" t="s">
        <v>74</v>
      </c>
      <c r="C16" s="55" t="s">
        <v>47</v>
      </c>
      <c r="D16" s="56"/>
      <c r="E16" s="55" t="s">
        <v>105</v>
      </c>
      <c r="F16" s="57" t="s">
        <v>106</v>
      </c>
      <c r="G16" s="56"/>
      <c r="H16" s="57" t="s">
        <v>64</v>
      </c>
      <c r="I16" s="56"/>
      <c r="J16" s="56"/>
      <c r="K16" s="56" t="s">
        <v>205</v>
      </c>
      <c r="L16" s="57" t="s">
        <v>114</v>
      </c>
      <c r="M16" s="55">
        <v>1991</v>
      </c>
      <c r="N16" s="55">
        <v>2022</v>
      </c>
      <c r="O16" s="56"/>
      <c r="P16" s="55" t="s">
        <v>126</v>
      </c>
      <c r="Q16" s="56"/>
      <c r="R16" s="56"/>
      <c r="S16" s="56"/>
      <c r="T16" s="58">
        <v>1332198</v>
      </c>
      <c r="U16" s="59">
        <v>0</v>
      </c>
      <c r="V16" s="58">
        <v>180000</v>
      </c>
      <c r="W16" s="58">
        <v>799318.79999999993</v>
      </c>
      <c r="X16" s="59">
        <v>0</v>
      </c>
      <c r="Y16" s="58">
        <v>14160</v>
      </c>
      <c r="Z16" s="59">
        <v>0</v>
      </c>
      <c r="AA16" s="58">
        <v>889140</v>
      </c>
      <c r="AB16" s="59">
        <v>0</v>
      </c>
      <c r="AC16" s="59">
        <v>0</v>
      </c>
      <c r="AD16" s="59">
        <v>0</v>
      </c>
      <c r="AE16" s="59">
        <v>0</v>
      </c>
      <c r="AF16" s="59">
        <v>0</v>
      </c>
      <c r="AG16" s="59">
        <v>0</v>
      </c>
      <c r="AH16" s="59">
        <f t="shared" si="0"/>
        <v>3214816.8</v>
      </c>
      <c r="AI16" s="56">
        <v>21600</v>
      </c>
      <c r="AJ16" s="58">
        <v>64078.7238</v>
      </c>
      <c r="AK16" s="59">
        <v>0</v>
      </c>
      <c r="AL16" s="59">
        <f t="shared" si="1"/>
        <v>3300495.5237999996</v>
      </c>
      <c r="AM16" s="56"/>
      <c r="AN16" s="56">
        <v>366354.45</v>
      </c>
      <c r="AO16" s="56">
        <v>267411</v>
      </c>
      <c r="AP16" s="59">
        <v>0</v>
      </c>
      <c r="AQ16" s="59">
        <v>0</v>
      </c>
      <c r="AR16" s="59">
        <v>0</v>
      </c>
      <c r="AS16" s="59">
        <v>0</v>
      </c>
      <c r="AT16" s="59">
        <v>0</v>
      </c>
      <c r="AU16" s="59">
        <v>0</v>
      </c>
      <c r="AV16" s="59">
        <v>0</v>
      </c>
      <c r="AW16" s="59">
        <v>0</v>
      </c>
      <c r="AX16" s="59">
        <v>128215.54000000004</v>
      </c>
      <c r="AY16" s="59">
        <v>18614.700656640001</v>
      </c>
      <c r="AZ16" s="20" t="str">
        <f>VLOOKUP(C16,'[2]Mercer_Level Mapping'!$B$3:$F$17,5,0)</f>
        <v>M2</v>
      </c>
      <c r="BA16" s="20" t="str">
        <f>VLOOKUP(B16,'[2]Job Mapping'!$B$2:$I$43,8,0)</f>
        <v>Data Science</v>
      </c>
      <c r="BC16" s="56"/>
      <c r="BD16" s="56"/>
      <c r="BE16" s="56"/>
      <c r="BF16" s="56"/>
      <c r="BG16" s="56"/>
      <c r="BH16" s="56"/>
      <c r="BI16" s="56"/>
      <c r="BJ16" s="56"/>
      <c r="BK16" s="56"/>
      <c r="BL16" s="56"/>
    </row>
    <row r="17" spans="1:64" ht="13.25" customHeight="1" x14ac:dyDescent="0.3">
      <c r="A17" s="54">
        <v>111</v>
      </c>
      <c r="B17" s="55" t="s">
        <v>72</v>
      </c>
      <c r="C17" s="55" t="s">
        <v>46</v>
      </c>
      <c r="D17" s="56"/>
      <c r="E17" s="55" t="s">
        <v>105</v>
      </c>
      <c r="F17" s="57" t="s">
        <v>106</v>
      </c>
      <c r="G17" s="56"/>
      <c r="H17" s="57" t="s">
        <v>65</v>
      </c>
      <c r="I17" s="56"/>
      <c r="J17" s="56"/>
      <c r="K17" s="56" t="s">
        <v>205</v>
      </c>
      <c r="L17" s="57" t="s">
        <v>114</v>
      </c>
      <c r="M17" s="55">
        <v>1990</v>
      </c>
      <c r="N17" s="55">
        <v>2023</v>
      </c>
      <c r="O17" s="56"/>
      <c r="P17" s="55" t="s">
        <v>127</v>
      </c>
      <c r="Q17" s="56"/>
      <c r="R17" s="56"/>
      <c r="S17" s="56"/>
      <c r="T17" s="58">
        <v>1288136</v>
      </c>
      <c r="U17" s="59">
        <v>0</v>
      </c>
      <c r="V17" s="58">
        <v>180000</v>
      </c>
      <c r="W17" s="58">
        <v>772881</v>
      </c>
      <c r="X17" s="59">
        <v>0</v>
      </c>
      <c r="Y17" s="58">
        <v>0</v>
      </c>
      <c r="Z17" s="59">
        <v>0</v>
      </c>
      <c r="AA17" s="58">
        <v>895763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9">
        <f t="shared" si="0"/>
        <v>3136780</v>
      </c>
      <c r="AI17" s="56">
        <v>21600</v>
      </c>
      <c r="AJ17" s="58">
        <v>61959.3416</v>
      </c>
      <c r="AK17" s="59">
        <v>0</v>
      </c>
      <c r="AL17" s="59">
        <f t="shared" si="1"/>
        <v>3220339.3415999999</v>
      </c>
      <c r="AM17" s="56"/>
      <c r="AN17" s="56">
        <v>579661</v>
      </c>
      <c r="AO17" s="56">
        <v>0</v>
      </c>
      <c r="AP17" s="59">
        <v>0</v>
      </c>
      <c r="AQ17" s="59">
        <v>0</v>
      </c>
      <c r="AR17" s="59">
        <v>0</v>
      </c>
      <c r="AS17" s="59">
        <v>0</v>
      </c>
      <c r="AT17" s="59">
        <v>0</v>
      </c>
      <c r="AU17" s="59">
        <v>0</v>
      </c>
      <c r="AV17" s="59">
        <v>0</v>
      </c>
      <c r="AW17" s="59">
        <v>0</v>
      </c>
      <c r="AX17" s="59">
        <v>104808</v>
      </c>
      <c r="AY17" s="59">
        <v>21944.543501520002</v>
      </c>
      <c r="AZ17" s="20" t="str">
        <f>VLOOKUP(C17,'[2]Mercer_Level Mapping'!$B$3:$F$17,5,0)</f>
        <v>M3</v>
      </c>
      <c r="BA17" s="20" t="str">
        <f>VLOOKUP(B17,'[2]Job Mapping'!$B$2:$I$43,8,0)</f>
        <v>Business Intelligence (BI) Data Analysis</v>
      </c>
      <c r="BC17" s="56"/>
      <c r="BD17" s="56"/>
      <c r="BE17" s="56"/>
      <c r="BF17" s="56"/>
      <c r="BG17" s="56"/>
      <c r="BH17" s="56"/>
      <c r="BI17" s="56"/>
      <c r="BJ17" s="56"/>
      <c r="BK17" s="56"/>
      <c r="BL17" s="56"/>
    </row>
    <row r="18" spans="1:64" ht="13.25" customHeight="1" x14ac:dyDescent="0.3">
      <c r="A18" s="54">
        <v>25</v>
      </c>
      <c r="B18" s="55" t="s">
        <v>72</v>
      </c>
      <c r="C18" s="55" t="s">
        <v>46</v>
      </c>
      <c r="D18" s="56"/>
      <c r="E18" s="55" t="s">
        <v>105</v>
      </c>
      <c r="F18" s="57" t="s">
        <v>106</v>
      </c>
      <c r="G18" s="56"/>
      <c r="H18" s="57" t="s">
        <v>65</v>
      </c>
      <c r="I18" s="56"/>
      <c r="J18" s="56"/>
      <c r="K18" s="56" t="s">
        <v>205</v>
      </c>
      <c r="L18" s="57" t="s">
        <v>114</v>
      </c>
      <c r="M18" s="55">
        <v>1992</v>
      </c>
      <c r="N18" s="55">
        <v>2022</v>
      </c>
      <c r="O18" s="56"/>
      <c r="P18" s="55" t="s">
        <v>126</v>
      </c>
      <c r="Q18" s="56"/>
      <c r="R18" s="56"/>
      <c r="S18" s="56"/>
      <c r="T18" s="58">
        <v>1372008</v>
      </c>
      <c r="U18" s="59">
        <v>0</v>
      </c>
      <c r="V18" s="58">
        <v>180000</v>
      </c>
      <c r="W18" s="58">
        <v>823212</v>
      </c>
      <c r="X18" s="59">
        <v>0</v>
      </c>
      <c r="Y18" s="58">
        <v>60000</v>
      </c>
      <c r="Z18" s="59">
        <v>0</v>
      </c>
      <c r="AA18" s="58">
        <v>570024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59">
        <v>0</v>
      </c>
      <c r="AH18" s="59">
        <f t="shared" si="0"/>
        <v>3005244</v>
      </c>
      <c r="AI18" s="56">
        <v>21600</v>
      </c>
      <c r="AJ18" s="58">
        <v>65993.584799999997</v>
      </c>
      <c r="AK18" s="59">
        <v>0</v>
      </c>
      <c r="AL18" s="59">
        <f t="shared" si="1"/>
        <v>3092837.5847999998</v>
      </c>
      <c r="AM18" s="56"/>
      <c r="AN18" s="56">
        <v>617403.6</v>
      </c>
      <c r="AO18" s="56">
        <v>396848</v>
      </c>
      <c r="AP18" s="59">
        <v>0</v>
      </c>
      <c r="AQ18" s="59">
        <v>0</v>
      </c>
      <c r="AR18" s="59">
        <v>0</v>
      </c>
      <c r="AS18" s="59">
        <v>0</v>
      </c>
      <c r="AT18" s="59">
        <v>0</v>
      </c>
      <c r="AU18" s="59">
        <v>0</v>
      </c>
      <c r="AV18" s="59">
        <v>0</v>
      </c>
      <c r="AW18" s="59">
        <v>0</v>
      </c>
      <c r="AX18" s="59">
        <v>104223.18000000002</v>
      </c>
      <c r="AY18" s="59">
        <v>20434.346409599999</v>
      </c>
      <c r="AZ18" s="20" t="str">
        <f>VLOOKUP(C18,'[2]Mercer_Level Mapping'!$B$3:$F$17,5,0)</f>
        <v>M3</v>
      </c>
      <c r="BA18" s="20" t="str">
        <f>VLOOKUP(B18,'[2]Job Mapping'!$B$2:$I$43,8,0)</f>
        <v>Business Intelligence (BI) Data Analysis</v>
      </c>
      <c r="BC18" s="56"/>
      <c r="BD18" s="56"/>
      <c r="BE18" s="56"/>
      <c r="BF18" s="56"/>
      <c r="BG18" s="56"/>
      <c r="BH18" s="56"/>
      <c r="BI18" s="56"/>
      <c r="BJ18" s="56"/>
      <c r="BK18" s="56"/>
      <c r="BL18" s="56"/>
    </row>
    <row r="19" spans="1:64" ht="13.25" customHeight="1" x14ac:dyDescent="0.3">
      <c r="A19" s="54">
        <v>16</v>
      </c>
      <c r="B19" s="55" t="s">
        <v>74</v>
      </c>
      <c r="C19" s="55" t="s">
        <v>47</v>
      </c>
      <c r="D19" s="56"/>
      <c r="E19" s="55" t="s">
        <v>105</v>
      </c>
      <c r="F19" s="57" t="s">
        <v>106</v>
      </c>
      <c r="G19" s="57"/>
      <c r="H19" s="57" t="s">
        <v>64</v>
      </c>
      <c r="I19" s="56"/>
      <c r="J19" s="56"/>
      <c r="K19" s="56" t="s">
        <v>205</v>
      </c>
      <c r="L19" s="57" t="s">
        <v>114</v>
      </c>
      <c r="M19" s="55">
        <v>1991</v>
      </c>
      <c r="N19" s="55">
        <v>2022</v>
      </c>
      <c r="O19" s="56"/>
      <c r="P19" s="55" t="s">
        <v>126</v>
      </c>
      <c r="Q19" s="56"/>
      <c r="R19" s="56"/>
      <c r="S19" s="56"/>
      <c r="T19" s="58">
        <v>1190227.2</v>
      </c>
      <c r="U19" s="59">
        <v>0</v>
      </c>
      <c r="V19" s="58">
        <v>180000</v>
      </c>
      <c r="W19" s="58">
        <v>714144</v>
      </c>
      <c r="X19" s="59">
        <v>0</v>
      </c>
      <c r="Y19" s="58">
        <v>0</v>
      </c>
      <c r="Z19" s="59">
        <v>0</v>
      </c>
      <c r="AA19" s="58">
        <v>812364</v>
      </c>
      <c r="AB19" s="59">
        <v>0</v>
      </c>
      <c r="AC19" s="59">
        <v>0</v>
      </c>
      <c r="AD19" s="59">
        <v>0</v>
      </c>
      <c r="AE19" s="59">
        <v>0</v>
      </c>
      <c r="AF19" s="59">
        <v>0</v>
      </c>
      <c r="AG19" s="59">
        <v>0</v>
      </c>
      <c r="AH19" s="59">
        <f t="shared" si="0"/>
        <v>2896735.2</v>
      </c>
      <c r="AI19" s="56">
        <v>21600</v>
      </c>
      <c r="AJ19" s="58">
        <v>57249.928319999992</v>
      </c>
      <c r="AK19" s="59">
        <v>0</v>
      </c>
      <c r="AL19" s="59">
        <f t="shared" si="1"/>
        <v>2975585.1283200001</v>
      </c>
      <c r="AM19" s="56"/>
      <c r="AN19" s="56">
        <v>327312.48</v>
      </c>
      <c r="AO19" s="56">
        <v>256110</v>
      </c>
      <c r="AP19" s="59">
        <v>0</v>
      </c>
      <c r="AQ19" s="59">
        <v>0</v>
      </c>
      <c r="AR19" s="59">
        <v>0</v>
      </c>
      <c r="AS19" s="59">
        <v>0</v>
      </c>
      <c r="AT19" s="59">
        <v>0</v>
      </c>
      <c r="AU19" s="59">
        <v>0</v>
      </c>
      <c r="AV19" s="59">
        <v>0</v>
      </c>
      <c r="AW19" s="59">
        <v>0</v>
      </c>
      <c r="AX19" s="59">
        <v>141857.86000000004</v>
      </c>
      <c r="AY19" s="59">
        <v>16119.100272239999</v>
      </c>
      <c r="AZ19" s="20" t="str">
        <f>VLOOKUP(C19,'[2]Mercer_Level Mapping'!$B$3:$F$17,5,0)</f>
        <v>M2</v>
      </c>
      <c r="BA19" s="20" t="str">
        <f>VLOOKUP(B19,'[2]Job Mapping'!$B$2:$I$43,8,0)</f>
        <v>Data Science</v>
      </c>
      <c r="BC19" s="56"/>
      <c r="BD19" s="56"/>
      <c r="BE19" s="56"/>
      <c r="BF19" s="56"/>
      <c r="BG19" s="56"/>
      <c r="BH19" s="56"/>
      <c r="BI19" s="56"/>
      <c r="BJ19" s="56"/>
      <c r="BK19" s="56"/>
      <c r="BL19" s="56"/>
    </row>
    <row r="20" spans="1:64" ht="13.25" customHeight="1" x14ac:dyDescent="0.3">
      <c r="A20" s="54">
        <v>68</v>
      </c>
      <c r="B20" s="55" t="s">
        <v>74</v>
      </c>
      <c r="C20" s="55" t="s">
        <v>47</v>
      </c>
      <c r="D20" s="56"/>
      <c r="E20" s="55" t="s">
        <v>105</v>
      </c>
      <c r="F20" s="57" t="s">
        <v>106</v>
      </c>
      <c r="G20" s="56"/>
      <c r="H20" s="57" t="s">
        <v>64</v>
      </c>
      <c r="I20" s="56"/>
      <c r="J20" s="56"/>
      <c r="K20" s="56" t="s">
        <v>205</v>
      </c>
      <c r="L20" s="57" t="s">
        <v>114</v>
      </c>
      <c r="M20" s="55">
        <v>1994</v>
      </c>
      <c r="N20" s="55">
        <v>2023</v>
      </c>
      <c r="O20" s="56"/>
      <c r="P20" s="55" t="s">
        <v>126</v>
      </c>
      <c r="Q20" s="56"/>
      <c r="R20" s="56"/>
      <c r="S20" s="56"/>
      <c r="T20" s="58">
        <v>1170000</v>
      </c>
      <c r="U20" s="59">
        <v>0</v>
      </c>
      <c r="V20" s="58">
        <v>180000</v>
      </c>
      <c r="W20" s="58">
        <v>702000</v>
      </c>
      <c r="X20" s="59">
        <v>0</v>
      </c>
      <c r="Y20" s="58">
        <v>0</v>
      </c>
      <c r="Z20" s="59">
        <v>0</v>
      </c>
      <c r="AA20" s="58">
        <v>795123</v>
      </c>
      <c r="AB20" s="59">
        <v>0</v>
      </c>
      <c r="AC20" s="59">
        <v>0</v>
      </c>
      <c r="AD20" s="59">
        <v>0</v>
      </c>
      <c r="AE20" s="59">
        <v>0</v>
      </c>
      <c r="AF20" s="59">
        <v>0</v>
      </c>
      <c r="AG20" s="59">
        <v>0</v>
      </c>
      <c r="AH20" s="59">
        <f t="shared" si="0"/>
        <v>2847123</v>
      </c>
      <c r="AI20" s="56">
        <v>21600</v>
      </c>
      <c r="AJ20" s="58">
        <v>56277</v>
      </c>
      <c r="AK20" s="59">
        <v>0</v>
      </c>
      <c r="AL20" s="59">
        <f t="shared" si="1"/>
        <v>2925000</v>
      </c>
      <c r="AM20" s="56"/>
      <c r="AN20" s="56">
        <v>321750</v>
      </c>
      <c r="AO20" s="56">
        <v>0</v>
      </c>
      <c r="AP20" s="59">
        <v>0</v>
      </c>
      <c r="AQ20" s="59">
        <v>0</v>
      </c>
      <c r="AR20" s="59">
        <v>0</v>
      </c>
      <c r="AS20" s="59">
        <v>0</v>
      </c>
      <c r="AT20" s="59">
        <v>0</v>
      </c>
      <c r="AU20" s="59">
        <v>0</v>
      </c>
      <c r="AV20" s="59">
        <v>0</v>
      </c>
      <c r="AW20" s="59">
        <v>0</v>
      </c>
      <c r="AX20" s="59">
        <v>104223.18000000002</v>
      </c>
      <c r="AY20" s="59">
        <v>18711.307780559997</v>
      </c>
      <c r="AZ20" s="20" t="str">
        <f>VLOOKUP(C20,'[2]Mercer_Level Mapping'!$B$3:$F$17,5,0)</f>
        <v>M2</v>
      </c>
      <c r="BA20" s="20" t="str">
        <f>VLOOKUP(B20,'[2]Job Mapping'!$B$2:$I$43,8,0)</f>
        <v>Data Science</v>
      </c>
      <c r="BC20" s="56"/>
      <c r="BD20" s="56"/>
      <c r="BE20" s="56"/>
      <c r="BF20" s="56"/>
      <c r="BG20" s="56"/>
      <c r="BH20" s="56"/>
      <c r="BI20" s="56"/>
      <c r="BJ20" s="56"/>
      <c r="BK20" s="56"/>
      <c r="BL20" s="56"/>
    </row>
    <row r="21" spans="1:64" ht="13.25" customHeight="1" x14ac:dyDescent="0.35">
      <c r="A21" s="54">
        <v>2</v>
      </c>
      <c r="B21" s="55" t="s">
        <v>74</v>
      </c>
      <c r="C21" s="55" t="s">
        <v>47</v>
      </c>
      <c r="D21" s="56"/>
      <c r="E21" s="55" t="s">
        <v>105</v>
      </c>
      <c r="F21" s="57" t="s">
        <v>106</v>
      </c>
      <c r="G21" s="57"/>
      <c r="H21" s="57" t="s">
        <v>64</v>
      </c>
      <c r="I21" s="56"/>
      <c r="J21" s="56"/>
      <c r="K21" s="56" t="s">
        <v>205</v>
      </c>
      <c r="L21" s="57" t="s">
        <v>114</v>
      </c>
      <c r="M21" s="55">
        <v>1992</v>
      </c>
      <c r="N21" s="55">
        <v>2022</v>
      </c>
      <c r="O21" s="56"/>
      <c r="P21" s="55" t="s">
        <v>126</v>
      </c>
      <c r="Q21" s="56"/>
      <c r="R21" s="56"/>
      <c r="S21" s="56"/>
      <c r="T21" s="58">
        <v>1182000</v>
      </c>
      <c r="U21" s="59">
        <v>0</v>
      </c>
      <c r="V21" s="58">
        <v>180000</v>
      </c>
      <c r="W21" s="58">
        <v>709200</v>
      </c>
      <c r="X21" s="59">
        <v>0</v>
      </c>
      <c r="Y21" s="58">
        <v>0</v>
      </c>
      <c r="Z21" s="59">
        <v>0</v>
      </c>
      <c r="AA21" s="58">
        <v>687146.00000000047</v>
      </c>
      <c r="AB21" s="59">
        <v>0</v>
      </c>
      <c r="AC21" s="59">
        <v>0</v>
      </c>
      <c r="AD21" s="59">
        <v>0</v>
      </c>
      <c r="AE21" s="59">
        <v>0</v>
      </c>
      <c r="AF21" s="59">
        <v>0</v>
      </c>
      <c r="AG21" s="59">
        <v>0</v>
      </c>
      <c r="AH21" s="59">
        <f t="shared" si="0"/>
        <v>2758346.0000000005</v>
      </c>
      <c r="AI21" s="56">
        <v>21600</v>
      </c>
      <c r="AJ21" s="58">
        <v>56854.2</v>
      </c>
      <c r="AK21" s="59">
        <v>0</v>
      </c>
      <c r="AL21" s="59">
        <f t="shared" si="1"/>
        <v>2836800.2000000007</v>
      </c>
      <c r="AM21" s="56"/>
      <c r="AN21" s="60">
        <v>325050</v>
      </c>
      <c r="AO21" s="56">
        <v>280088</v>
      </c>
      <c r="AP21" s="59">
        <v>0</v>
      </c>
      <c r="AQ21" s="59">
        <v>0</v>
      </c>
      <c r="AR21" s="59">
        <v>0</v>
      </c>
      <c r="AS21" s="59">
        <v>0</v>
      </c>
      <c r="AT21" s="59">
        <v>0</v>
      </c>
      <c r="AU21" s="59">
        <v>0</v>
      </c>
      <c r="AV21" s="59">
        <v>0</v>
      </c>
      <c r="AW21" s="59">
        <v>0</v>
      </c>
      <c r="AX21" s="59">
        <v>93873.140000000014</v>
      </c>
      <c r="AY21" s="59">
        <v>13397.786061120001</v>
      </c>
      <c r="AZ21" s="20" t="str">
        <f>VLOOKUP(C21,'[2]Mercer_Level Mapping'!$B$3:$F$17,5,0)</f>
        <v>M2</v>
      </c>
      <c r="BA21" s="20" t="str">
        <f>VLOOKUP(B21,'[2]Job Mapping'!$B$2:$I$43,8,0)</f>
        <v>Data Science</v>
      </c>
      <c r="BC21" s="56"/>
      <c r="BD21" s="56"/>
      <c r="BE21" s="56"/>
      <c r="BF21" s="56"/>
      <c r="BG21" s="56"/>
      <c r="BH21" s="56"/>
      <c r="BI21" s="56"/>
      <c r="BJ21" s="56"/>
      <c r="BK21" s="56"/>
      <c r="BL21" s="56"/>
    </row>
    <row r="22" spans="1:64" ht="13" x14ac:dyDescent="0.3">
      <c r="A22" s="54">
        <v>14</v>
      </c>
      <c r="B22" s="55" t="s">
        <v>74</v>
      </c>
      <c r="C22" s="55" t="s">
        <v>47</v>
      </c>
      <c r="D22" s="56"/>
      <c r="E22" s="55" t="s">
        <v>105</v>
      </c>
      <c r="F22" s="57" t="s">
        <v>106</v>
      </c>
      <c r="G22" s="57"/>
      <c r="H22" s="57" t="s">
        <v>64</v>
      </c>
      <c r="I22" s="56"/>
      <c r="J22" s="56"/>
      <c r="K22" s="56" t="s">
        <v>205</v>
      </c>
      <c r="L22" s="57" t="s">
        <v>114</v>
      </c>
      <c r="M22" s="55">
        <v>1989</v>
      </c>
      <c r="N22" s="55">
        <v>2022</v>
      </c>
      <c r="O22" s="56"/>
      <c r="P22" s="55" t="s">
        <v>126</v>
      </c>
      <c r="Q22" s="56"/>
      <c r="R22" s="56"/>
      <c r="S22" s="56"/>
      <c r="T22" s="58">
        <v>1131312</v>
      </c>
      <c r="U22" s="59">
        <v>0</v>
      </c>
      <c r="V22" s="58">
        <v>180000</v>
      </c>
      <c r="W22" s="58">
        <v>678792</v>
      </c>
      <c r="X22" s="59">
        <v>0</v>
      </c>
      <c r="Y22" s="58">
        <v>0</v>
      </c>
      <c r="Z22" s="59">
        <v>0</v>
      </c>
      <c r="AA22" s="58">
        <v>762156</v>
      </c>
      <c r="AB22" s="59">
        <v>0</v>
      </c>
      <c r="AC22" s="59">
        <v>0</v>
      </c>
      <c r="AD22" s="59">
        <v>0</v>
      </c>
      <c r="AE22" s="59">
        <v>0</v>
      </c>
      <c r="AF22" s="59">
        <v>0</v>
      </c>
      <c r="AG22" s="59">
        <v>0</v>
      </c>
      <c r="AH22" s="59">
        <f t="shared" si="0"/>
        <v>2752260</v>
      </c>
      <c r="AI22" s="56">
        <v>21600</v>
      </c>
      <c r="AJ22" s="58">
        <v>54416.107199999999</v>
      </c>
      <c r="AK22" s="59">
        <v>0</v>
      </c>
      <c r="AL22" s="59">
        <f t="shared" si="1"/>
        <v>2828276.1072</v>
      </c>
      <c r="AM22" s="56"/>
      <c r="AN22" s="56">
        <v>311107.72000000003</v>
      </c>
      <c r="AO22" s="56">
        <v>252771</v>
      </c>
      <c r="AP22" s="59">
        <v>0</v>
      </c>
      <c r="AQ22" s="59">
        <v>0</v>
      </c>
      <c r="AR22" s="59">
        <v>0</v>
      </c>
      <c r="AS22" s="59">
        <v>0</v>
      </c>
      <c r="AT22" s="59">
        <v>0</v>
      </c>
      <c r="AU22" s="59">
        <v>0</v>
      </c>
      <c r="AV22" s="59">
        <v>0</v>
      </c>
      <c r="AW22" s="59">
        <v>0</v>
      </c>
      <c r="AX22" s="59">
        <v>141857.86000000004</v>
      </c>
      <c r="AY22" s="59">
        <v>16119.100272239999</v>
      </c>
      <c r="AZ22" s="20" t="str">
        <f>VLOOKUP(C22,'[2]Mercer_Level Mapping'!$B$3:$F$17,5,0)</f>
        <v>M2</v>
      </c>
      <c r="BA22" s="20" t="str">
        <f>VLOOKUP(B22,'[2]Job Mapping'!$B$2:$I$43,8,0)</f>
        <v>Data Science</v>
      </c>
      <c r="BC22" s="56"/>
      <c r="BD22" s="56"/>
      <c r="BE22" s="56"/>
      <c r="BF22" s="56"/>
      <c r="BG22" s="56"/>
      <c r="BH22" s="56"/>
      <c r="BI22" s="56"/>
      <c r="BJ22" s="56"/>
      <c r="BK22" s="56"/>
      <c r="BL22" s="56"/>
    </row>
    <row r="23" spans="1:64" ht="14.5" x14ac:dyDescent="0.35">
      <c r="A23" s="54">
        <v>4</v>
      </c>
      <c r="B23" s="55" t="s">
        <v>74</v>
      </c>
      <c r="C23" s="55" t="s">
        <v>47</v>
      </c>
      <c r="D23" s="56"/>
      <c r="E23" s="55" t="s">
        <v>105</v>
      </c>
      <c r="F23" s="57" t="s">
        <v>106</v>
      </c>
      <c r="G23" s="57"/>
      <c r="H23" s="57" t="s">
        <v>64</v>
      </c>
      <c r="I23" s="56"/>
      <c r="J23" s="56"/>
      <c r="K23" s="56" t="s">
        <v>205</v>
      </c>
      <c r="L23" s="57" t="s">
        <v>114</v>
      </c>
      <c r="M23" s="55">
        <v>1990</v>
      </c>
      <c r="N23" s="55">
        <v>2022</v>
      </c>
      <c r="O23" s="56"/>
      <c r="P23" s="55" t="s">
        <v>126</v>
      </c>
      <c r="Q23" s="56"/>
      <c r="R23" s="56"/>
      <c r="S23" s="56"/>
      <c r="T23" s="58">
        <v>1147920</v>
      </c>
      <c r="U23" s="59">
        <v>0</v>
      </c>
      <c r="V23" s="58">
        <v>180000</v>
      </c>
      <c r="W23" s="58">
        <v>688748.16</v>
      </c>
      <c r="X23" s="59">
        <v>0</v>
      </c>
      <c r="Y23" s="58">
        <v>0</v>
      </c>
      <c r="Z23" s="59">
        <v>0</v>
      </c>
      <c r="AA23" s="58">
        <v>679020</v>
      </c>
      <c r="AB23" s="59">
        <v>0</v>
      </c>
      <c r="AC23" s="59">
        <v>0</v>
      </c>
      <c r="AD23" s="59">
        <v>0</v>
      </c>
      <c r="AE23" s="59">
        <v>0</v>
      </c>
      <c r="AF23" s="59">
        <v>0</v>
      </c>
      <c r="AG23" s="59">
        <v>0</v>
      </c>
      <c r="AH23" s="59">
        <f t="shared" si="0"/>
        <v>2695688.16</v>
      </c>
      <c r="AI23" s="56">
        <v>21600</v>
      </c>
      <c r="AJ23" s="58">
        <v>55214.952000000005</v>
      </c>
      <c r="AK23" s="59">
        <v>0</v>
      </c>
      <c r="AL23" s="59">
        <f t="shared" si="1"/>
        <v>2772503.1120000002</v>
      </c>
      <c r="AM23" s="56"/>
      <c r="AN23" s="60">
        <v>315676.24</v>
      </c>
      <c r="AO23" s="56">
        <v>294955</v>
      </c>
      <c r="AP23" s="59">
        <v>0</v>
      </c>
      <c r="AQ23" s="59">
        <v>0</v>
      </c>
      <c r="AR23" s="59">
        <v>0</v>
      </c>
      <c r="AS23" s="59">
        <v>0</v>
      </c>
      <c r="AT23" s="59">
        <v>0</v>
      </c>
      <c r="AU23" s="59">
        <v>0</v>
      </c>
      <c r="AV23" s="59">
        <v>0</v>
      </c>
      <c r="AW23" s="59">
        <v>0</v>
      </c>
      <c r="AX23" s="59">
        <v>141857.86000000004</v>
      </c>
      <c r="AY23" s="59">
        <v>15538.878866159999</v>
      </c>
      <c r="AZ23" s="20" t="str">
        <f>VLOOKUP(C23,'[2]Mercer_Level Mapping'!$B$3:$F$17,5,0)</f>
        <v>M2</v>
      </c>
      <c r="BA23" s="20" t="str">
        <f>VLOOKUP(B23,'[2]Job Mapping'!$B$2:$I$43,8,0)</f>
        <v>Data Science</v>
      </c>
      <c r="BC23" s="56"/>
      <c r="BD23" s="56"/>
      <c r="BE23" s="56"/>
      <c r="BF23" s="56"/>
      <c r="BG23" s="56"/>
      <c r="BH23" s="56"/>
      <c r="BI23" s="56"/>
      <c r="BJ23" s="56"/>
      <c r="BK23" s="56"/>
      <c r="BL23" s="56"/>
    </row>
    <row r="24" spans="1:64" ht="13" x14ac:dyDescent="0.3">
      <c r="A24" s="54">
        <v>18</v>
      </c>
      <c r="B24" s="55" t="s">
        <v>75</v>
      </c>
      <c r="C24" s="55" t="s">
        <v>47</v>
      </c>
      <c r="D24" s="56"/>
      <c r="E24" s="55" t="s">
        <v>105</v>
      </c>
      <c r="F24" s="57" t="s">
        <v>106</v>
      </c>
      <c r="G24" s="56"/>
      <c r="H24" s="57" t="s">
        <v>64</v>
      </c>
      <c r="I24" s="56"/>
      <c r="J24" s="56"/>
      <c r="K24" s="56" t="s">
        <v>205</v>
      </c>
      <c r="L24" s="57" t="s">
        <v>114</v>
      </c>
      <c r="M24" s="55">
        <v>1992</v>
      </c>
      <c r="N24" s="55">
        <v>2022</v>
      </c>
      <c r="O24" s="56"/>
      <c r="P24" s="55" t="s">
        <v>126</v>
      </c>
      <c r="Q24" s="56"/>
      <c r="R24" s="56"/>
      <c r="S24" s="56"/>
      <c r="T24" s="58">
        <v>1084128</v>
      </c>
      <c r="U24" s="59">
        <v>0</v>
      </c>
      <c r="V24" s="58">
        <v>180000</v>
      </c>
      <c r="W24" s="58">
        <v>650484</v>
      </c>
      <c r="X24" s="59">
        <v>0</v>
      </c>
      <c r="Y24" s="58">
        <v>0</v>
      </c>
      <c r="Z24" s="59">
        <v>0</v>
      </c>
      <c r="AA24" s="58">
        <v>721980</v>
      </c>
      <c r="AB24" s="59">
        <v>0</v>
      </c>
      <c r="AC24" s="59">
        <v>0</v>
      </c>
      <c r="AD24" s="59">
        <v>0</v>
      </c>
      <c r="AE24" s="59">
        <v>0</v>
      </c>
      <c r="AF24" s="59">
        <v>0</v>
      </c>
      <c r="AG24" s="59">
        <v>0</v>
      </c>
      <c r="AH24" s="59">
        <f t="shared" si="0"/>
        <v>2636592</v>
      </c>
      <c r="AI24" s="56">
        <v>21600</v>
      </c>
      <c r="AJ24" s="58">
        <v>52146.556800000006</v>
      </c>
      <c r="AK24" s="59">
        <v>0</v>
      </c>
      <c r="AL24" s="59">
        <f t="shared" si="1"/>
        <v>2710338.5567999999</v>
      </c>
      <c r="AM24" s="56"/>
      <c r="AN24" s="56">
        <v>298135.2</v>
      </c>
      <c r="AO24" s="56">
        <v>221715</v>
      </c>
      <c r="AP24" s="59">
        <v>0</v>
      </c>
      <c r="AQ24" s="59">
        <v>0</v>
      </c>
      <c r="AR24" s="59">
        <v>0</v>
      </c>
      <c r="AS24" s="59">
        <v>0</v>
      </c>
      <c r="AT24" s="59">
        <v>0</v>
      </c>
      <c r="AU24" s="59">
        <v>0</v>
      </c>
      <c r="AV24" s="59">
        <v>0</v>
      </c>
      <c r="AW24" s="59">
        <v>0</v>
      </c>
      <c r="AX24" s="59">
        <v>128215.54000000004</v>
      </c>
      <c r="AY24" s="59">
        <v>14685.91253856</v>
      </c>
      <c r="AZ24" s="20" t="str">
        <f>VLOOKUP(C24,'[2]Mercer_Level Mapping'!$B$3:$F$17,5,0)</f>
        <v>M2</v>
      </c>
      <c r="BA24" s="20" t="str">
        <f>VLOOKUP(B24,'[2]Job Mapping'!$B$2:$I$43,8,0)</f>
        <v>Business Intelligence (BI) Data Analysis</v>
      </c>
      <c r="BC24" s="56"/>
      <c r="BD24" s="56"/>
      <c r="BE24" s="56"/>
      <c r="BF24" s="56"/>
      <c r="BG24" s="56"/>
      <c r="BH24" s="56"/>
      <c r="BI24" s="56"/>
      <c r="BJ24" s="56"/>
      <c r="BK24" s="56"/>
      <c r="BL24" s="56"/>
    </row>
    <row r="25" spans="1:64" ht="13" x14ac:dyDescent="0.3">
      <c r="A25" s="54">
        <v>15</v>
      </c>
      <c r="B25" s="55" t="s">
        <v>76</v>
      </c>
      <c r="C25" s="55" t="s">
        <v>47</v>
      </c>
      <c r="D25" s="56"/>
      <c r="E25" s="55" t="s">
        <v>105</v>
      </c>
      <c r="F25" s="57" t="s">
        <v>106</v>
      </c>
      <c r="G25" s="57"/>
      <c r="H25" s="57" t="s">
        <v>64</v>
      </c>
      <c r="I25" s="56"/>
      <c r="J25" s="56"/>
      <c r="K25" s="56" t="s">
        <v>205</v>
      </c>
      <c r="L25" s="57" t="s">
        <v>114</v>
      </c>
      <c r="M25" s="55">
        <v>1993</v>
      </c>
      <c r="N25" s="55">
        <v>2022</v>
      </c>
      <c r="O25" s="56"/>
      <c r="P25" s="55" t="s">
        <v>126</v>
      </c>
      <c r="Q25" s="56"/>
      <c r="R25" s="56"/>
      <c r="S25" s="56"/>
      <c r="T25" s="58">
        <v>1122528</v>
      </c>
      <c r="U25" s="59">
        <v>0</v>
      </c>
      <c r="V25" s="58">
        <v>180000</v>
      </c>
      <c r="W25" s="58">
        <v>673524</v>
      </c>
      <c r="X25" s="59">
        <v>0</v>
      </c>
      <c r="Y25" s="58">
        <v>30000</v>
      </c>
      <c r="Z25" s="59">
        <v>0</v>
      </c>
      <c r="AA25" s="58">
        <v>612439.19999999995</v>
      </c>
      <c r="AB25" s="59">
        <v>0</v>
      </c>
      <c r="AC25" s="59">
        <v>0</v>
      </c>
      <c r="AD25" s="59">
        <v>0</v>
      </c>
      <c r="AE25" s="59">
        <v>0</v>
      </c>
      <c r="AF25" s="59">
        <v>0</v>
      </c>
      <c r="AG25" s="59">
        <v>0</v>
      </c>
      <c r="AH25" s="59">
        <f t="shared" si="0"/>
        <v>2618491.2000000002</v>
      </c>
      <c r="AI25" s="56">
        <v>21600</v>
      </c>
      <c r="AJ25" s="58">
        <v>53993.596799999992</v>
      </c>
      <c r="AK25" s="59">
        <v>0</v>
      </c>
      <c r="AL25" s="59">
        <f t="shared" si="1"/>
        <v>2694084.7968000001</v>
      </c>
      <c r="AM25" s="56"/>
      <c r="AN25" s="56">
        <v>308695.2</v>
      </c>
      <c r="AO25" s="56">
        <v>245556</v>
      </c>
      <c r="AP25" s="59">
        <v>0</v>
      </c>
      <c r="AQ25" s="59">
        <v>0</v>
      </c>
      <c r="AR25" s="59">
        <v>0</v>
      </c>
      <c r="AS25" s="59">
        <v>0</v>
      </c>
      <c r="AT25" s="59">
        <v>0</v>
      </c>
      <c r="AU25" s="59">
        <v>0</v>
      </c>
      <c r="AV25" s="59">
        <v>0</v>
      </c>
      <c r="AW25" s="59">
        <v>0</v>
      </c>
      <c r="AX25" s="59">
        <v>128215.54000000004</v>
      </c>
      <c r="AY25" s="59">
        <v>15329.97577728</v>
      </c>
      <c r="AZ25" s="20" t="str">
        <f>VLOOKUP(C25,'[2]Mercer_Level Mapping'!$B$3:$F$17,5,0)</f>
        <v>M2</v>
      </c>
      <c r="BA25" s="20" t="str">
        <f>VLOOKUP(B25,'[2]Job Mapping'!$B$2:$I$43,8,0)</f>
        <v>Business Intelligence (BI) Data Analysis</v>
      </c>
      <c r="BC25" s="56"/>
      <c r="BD25" s="56"/>
      <c r="BE25" s="56"/>
      <c r="BF25" s="56"/>
      <c r="BG25" s="56"/>
      <c r="BH25" s="56"/>
      <c r="BI25" s="56"/>
      <c r="BJ25" s="56"/>
      <c r="BK25" s="56"/>
      <c r="BL25" s="56"/>
    </row>
    <row r="26" spans="1:64" ht="13" x14ac:dyDescent="0.3">
      <c r="A26" s="54">
        <v>66</v>
      </c>
      <c r="B26" s="55" t="s">
        <v>74</v>
      </c>
      <c r="C26" s="55" t="s">
        <v>47</v>
      </c>
      <c r="D26" s="56"/>
      <c r="E26" s="55" t="s">
        <v>105</v>
      </c>
      <c r="F26" s="57" t="s">
        <v>106</v>
      </c>
      <c r="G26" s="56"/>
      <c r="H26" s="57" t="s">
        <v>64</v>
      </c>
      <c r="I26" s="56"/>
      <c r="J26" s="56"/>
      <c r="K26" s="56" t="s">
        <v>205</v>
      </c>
      <c r="L26" s="57" t="s">
        <v>114</v>
      </c>
      <c r="M26" s="55">
        <v>1994</v>
      </c>
      <c r="N26" s="55">
        <v>2023</v>
      </c>
      <c r="O26" s="56"/>
      <c r="P26" s="55" t="s">
        <v>126</v>
      </c>
      <c r="Q26" s="56"/>
      <c r="R26" s="56"/>
      <c r="S26" s="56"/>
      <c r="T26" s="58">
        <v>1040000</v>
      </c>
      <c r="U26" s="59">
        <v>0</v>
      </c>
      <c r="V26" s="58">
        <v>180000</v>
      </c>
      <c r="W26" s="58">
        <v>624000</v>
      </c>
      <c r="X26" s="59">
        <v>0</v>
      </c>
      <c r="Y26" s="58">
        <v>0</v>
      </c>
      <c r="Z26" s="59">
        <v>0</v>
      </c>
      <c r="AA26" s="58">
        <v>684376</v>
      </c>
      <c r="AB26" s="59">
        <v>0</v>
      </c>
      <c r="AC26" s="59">
        <v>0</v>
      </c>
      <c r="AD26" s="59">
        <v>0</v>
      </c>
      <c r="AE26" s="59">
        <v>0</v>
      </c>
      <c r="AF26" s="59">
        <v>0</v>
      </c>
      <c r="AG26" s="59">
        <v>0</v>
      </c>
      <c r="AH26" s="59">
        <f t="shared" si="0"/>
        <v>2528376</v>
      </c>
      <c r="AI26" s="56">
        <v>21600</v>
      </c>
      <c r="AJ26" s="58">
        <v>50024</v>
      </c>
      <c r="AK26" s="59">
        <v>0</v>
      </c>
      <c r="AL26" s="59">
        <f t="shared" si="1"/>
        <v>2600000</v>
      </c>
      <c r="AM26" s="56"/>
      <c r="AN26" s="56">
        <v>286000</v>
      </c>
      <c r="AO26" s="56">
        <v>0</v>
      </c>
      <c r="AP26" s="59">
        <v>0</v>
      </c>
      <c r="AQ26" s="59">
        <v>0</v>
      </c>
      <c r="AR26" s="59">
        <v>0</v>
      </c>
      <c r="AS26" s="59">
        <v>0</v>
      </c>
      <c r="AT26" s="59">
        <v>0</v>
      </c>
      <c r="AU26" s="59">
        <v>0</v>
      </c>
      <c r="AV26" s="59">
        <v>0</v>
      </c>
      <c r="AW26" s="59">
        <v>0</v>
      </c>
      <c r="AX26" s="59">
        <v>153340.26300000004</v>
      </c>
      <c r="AY26" s="59">
        <v>16618.102254719997</v>
      </c>
      <c r="AZ26" s="20" t="str">
        <f>VLOOKUP(C26,'[2]Mercer_Level Mapping'!$B$3:$F$17,5,0)</f>
        <v>M2</v>
      </c>
      <c r="BA26" s="20" t="str">
        <f>VLOOKUP(B26,'[2]Job Mapping'!$B$2:$I$43,8,0)</f>
        <v>Data Science</v>
      </c>
      <c r="BC26" s="56"/>
      <c r="BD26" s="56"/>
      <c r="BE26" s="56"/>
      <c r="BF26" s="56"/>
      <c r="BG26" s="56"/>
      <c r="BH26" s="56"/>
      <c r="BI26" s="56"/>
      <c r="BJ26" s="56"/>
      <c r="BK26" s="56"/>
      <c r="BL26" s="56"/>
    </row>
    <row r="27" spans="1:64" ht="13" x14ac:dyDescent="0.3">
      <c r="A27" s="54">
        <v>72</v>
      </c>
      <c r="B27" s="55" t="s">
        <v>77</v>
      </c>
      <c r="C27" s="55" t="s">
        <v>47</v>
      </c>
      <c r="D27" s="56"/>
      <c r="E27" s="55" t="s">
        <v>110</v>
      </c>
      <c r="F27" s="57" t="s">
        <v>106</v>
      </c>
      <c r="G27" s="56"/>
      <c r="H27" s="57" t="s">
        <v>65</v>
      </c>
      <c r="I27" s="56"/>
      <c r="J27" s="56"/>
      <c r="K27" s="56" t="s">
        <v>205</v>
      </c>
      <c r="L27" s="57" t="s">
        <v>114</v>
      </c>
      <c r="M27" s="55">
        <v>1981</v>
      </c>
      <c r="N27" s="55">
        <v>2023</v>
      </c>
      <c r="O27" s="56"/>
      <c r="P27" s="55" t="s">
        <v>127</v>
      </c>
      <c r="Q27" s="56"/>
      <c r="R27" s="56"/>
      <c r="S27" s="56"/>
      <c r="T27" s="58">
        <v>1000000</v>
      </c>
      <c r="U27" s="59">
        <v>0</v>
      </c>
      <c r="V27" s="58">
        <v>180000</v>
      </c>
      <c r="W27" s="58">
        <v>600000</v>
      </c>
      <c r="X27" s="59">
        <v>0</v>
      </c>
      <c r="Y27" s="58">
        <v>0</v>
      </c>
      <c r="Z27" s="59">
        <v>0</v>
      </c>
      <c r="AA27" s="58">
        <v>650300</v>
      </c>
      <c r="AB27" s="59">
        <v>0</v>
      </c>
      <c r="AC27" s="59">
        <v>0</v>
      </c>
      <c r="AD27" s="59">
        <v>0</v>
      </c>
      <c r="AE27" s="59">
        <v>0</v>
      </c>
      <c r="AF27" s="59">
        <v>0</v>
      </c>
      <c r="AG27" s="59">
        <v>0</v>
      </c>
      <c r="AH27" s="59">
        <f t="shared" si="0"/>
        <v>2430300</v>
      </c>
      <c r="AI27" s="56">
        <v>21600</v>
      </c>
      <c r="AJ27" s="58">
        <v>48100</v>
      </c>
      <c r="AK27" s="59">
        <v>0</v>
      </c>
      <c r="AL27" s="59">
        <f t="shared" si="1"/>
        <v>2500000</v>
      </c>
      <c r="AM27" s="56"/>
      <c r="AN27" s="56">
        <v>275000</v>
      </c>
      <c r="AO27" s="56">
        <v>0</v>
      </c>
      <c r="AP27" s="59">
        <v>0</v>
      </c>
      <c r="AQ27" s="59">
        <v>0</v>
      </c>
      <c r="AR27" s="59">
        <v>0</v>
      </c>
      <c r="AS27" s="59">
        <v>0</v>
      </c>
      <c r="AT27" s="59">
        <v>0</v>
      </c>
      <c r="AU27" s="59">
        <v>0</v>
      </c>
      <c r="AV27" s="59">
        <v>0</v>
      </c>
      <c r="AW27" s="59">
        <v>0</v>
      </c>
      <c r="AX27" s="59">
        <v>50331.839999999997</v>
      </c>
      <c r="AY27" s="59">
        <v>15974.039015999999</v>
      </c>
      <c r="AZ27" s="20" t="str">
        <f>VLOOKUP(C27,'[2]Mercer_Level Mapping'!$B$3:$F$17,5,0)</f>
        <v>M2</v>
      </c>
      <c r="BA27" s="20" t="str">
        <f>VLOOKUP(B27,'[2]Job Mapping'!$B$2:$I$43,8,0)</f>
        <v>General Human Resources</v>
      </c>
      <c r="BC27" s="56"/>
      <c r="BD27" s="56"/>
      <c r="BE27" s="56"/>
      <c r="BF27" s="56"/>
      <c r="BG27" s="56"/>
      <c r="BH27" s="56"/>
      <c r="BI27" s="56"/>
      <c r="BJ27" s="56"/>
      <c r="BK27" s="56"/>
      <c r="BL27" s="56"/>
    </row>
    <row r="28" spans="1:64" ht="13" x14ac:dyDescent="0.3">
      <c r="A28" s="54">
        <v>22</v>
      </c>
      <c r="B28" s="55" t="s">
        <v>78</v>
      </c>
      <c r="C28" s="55" t="s">
        <v>56</v>
      </c>
      <c r="D28" s="56"/>
      <c r="E28" s="55" t="s">
        <v>105</v>
      </c>
      <c r="F28" s="57" t="s">
        <v>106</v>
      </c>
      <c r="G28" s="56"/>
      <c r="H28" s="57" t="s">
        <v>64</v>
      </c>
      <c r="I28" s="56"/>
      <c r="J28" s="56"/>
      <c r="K28" s="56" t="s">
        <v>205</v>
      </c>
      <c r="L28" s="57" t="s">
        <v>114</v>
      </c>
      <c r="M28" s="55">
        <v>1998</v>
      </c>
      <c r="N28" s="55">
        <v>2022</v>
      </c>
      <c r="O28" s="56"/>
      <c r="P28" s="55" t="s">
        <v>127</v>
      </c>
      <c r="Q28" s="56"/>
      <c r="R28" s="56"/>
      <c r="S28" s="56"/>
      <c r="T28" s="58">
        <v>989100</v>
      </c>
      <c r="U28" s="59">
        <v>0</v>
      </c>
      <c r="V28" s="58">
        <v>120000</v>
      </c>
      <c r="W28" s="58">
        <v>593460</v>
      </c>
      <c r="X28" s="59">
        <v>0</v>
      </c>
      <c r="Y28" s="58">
        <v>0</v>
      </c>
      <c r="Z28" s="59">
        <v>0</v>
      </c>
      <c r="AA28" s="58">
        <v>701014.29</v>
      </c>
      <c r="AB28" s="59">
        <v>0</v>
      </c>
      <c r="AC28" s="59">
        <v>0</v>
      </c>
      <c r="AD28" s="59">
        <v>0</v>
      </c>
      <c r="AE28" s="59">
        <v>0</v>
      </c>
      <c r="AF28" s="59">
        <v>0</v>
      </c>
      <c r="AG28" s="59">
        <v>0</v>
      </c>
      <c r="AH28" s="59">
        <f t="shared" si="0"/>
        <v>2403574.29</v>
      </c>
      <c r="AI28" s="56">
        <v>21600</v>
      </c>
      <c r="AJ28" s="58">
        <v>47575.71</v>
      </c>
      <c r="AK28" s="59">
        <v>0</v>
      </c>
      <c r="AL28" s="59">
        <f t="shared" si="1"/>
        <v>2472750</v>
      </c>
      <c r="AM28" s="56"/>
      <c r="AN28" s="56">
        <v>272002.5</v>
      </c>
      <c r="AO28" s="56">
        <v>190433</v>
      </c>
      <c r="AP28" s="59">
        <v>0</v>
      </c>
      <c r="AQ28" s="59">
        <v>0</v>
      </c>
      <c r="AR28" s="59">
        <v>0</v>
      </c>
      <c r="AS28" s="59">
        <v>0</v>
      </c>
      <c r="AT28" s="59">
        <v>0</v>
      </c>
      <c r="AU28" s="59">
        <v>0</v>
      </c>
      <c r="AV28" s="59">
        <v>0</v>
      </c>
      <c r="AW28" s="59">
        <v>0</v>
      </c>
      <c r="AX28" s="59">
        <v>80230.820000000007</v>
      </c>
      <c r="AY28" s="59">
        <v>14363.880919199999</v>
      </c>
      <c r="AZ28" s="20">
        <f>VLOOKUP(C28,'[2]Mercer_Level Mapping'!$B$3:$F$17,5,0)</f>
        <v>0</v>
      </c>
      <c r="BA28" s="20" t="str">
        <f>VLOOKUP(B28,'[2]Job Mapping'!$B$2:$I$43,8,0)</f>
        <v>Data Science</v>
      </c>
      <c r="BC28" s="56"/>
      <c r="BD28" s="56"/>
      <c r="BE28" s="56"/>
      <c r="BF28" s="56"/>
      <c r="BG28" s="56"/>
      <c r="BH28" s="56"/>
      <c r="BI28" s="56"/>
      <c r="BJ28" s="56"/>
      <c r="BK28" s="56"/>
      <c r="BL28" s="56"/>
    </row>
    <row r="29" spans="1:64" ht="13" x14ac:dyDescent="0.3">
      <c r="A29" s="54">
        <v>26</v>
      </c>
      <c r="B29" s="55" t="s">
        <v>78</v>
      </c>
      <c r="C29" s="55" t="s">
        <v>56</v>
      </c>
      <c r="D29" s="56"/>
      <c r="E29" s="55" t="s">
        <v>105</v>
      </c>
      <c r="F29" s="57" t="s">
        <v>106</v>
      </c>
      <c r="G29" s="56"/>
      <c r="H29" s="57" t="s">
        <v>64</v>
      </c>
      <c r="I29" s="56"/>
      <c r="J29" s="56"/>
      <c r="K29" s="56" t="s">
        <v>205</v>
      </c>
      <c r="L29" s="57" t="s">
        <v>114</v>
      </c>
      <c r="M29" s="55">
        <v>1997</v>
      </c>
      <c r="N29" s="55">
        <v>2022</v>
      </c>
      <c r="O29" s="56"/>
      <c r="P29" s="55" t="s">
        <v>126</v>
      </c>
      <c r="Q29" s="56"/>
      <c r="R29" s="56"/>
      <c r="S29" s="56"/>
      <c r="T29" s="58">
        <v>957348</v>
      </c>
      <c r="U29" s="59">
        <v>0</v>
      </c>
      <c r="V29" s="58">
        <v>120000</v>
      </c>
      <c r="W29" s="58">
        <v>574416</v>
      </c>
      <c r="X29" s="59">
        <v>0</v>
      </c>
      <c r="Y29" s="58">
        <v>0</v>
      </c>
      <c r="Z29" s="59">
        <v>0</v>
      </c>
      <c r="AA29" s="58">
        <v>673964.76120000007</v>
      </c>
      <c r="AB29" s="59">
        <v>0</v>
      </c>
      <c r="AC29" s="59">
        <v>0</v>
      </c>
      <c r="AD29" s="59">
        <v>0</v>
      </c>
      <c r="AE29" s="59">
        <v>0</v>
      </c>
      <c r="AF29" s="59">
        <v>0</v>
      </c>
      <c r="AG29" s="59">
        <v>0</v>
      </c>
      <c r="AH29" s="59">
        <f t="shared" si="0"/>
        <v>2325728.7612000001</v>
      </c>
      <c r="AI29" s="56">
        <v>21600</v>
      </c>
      <c r="AJ29" s="58">
        <v>46048.438799999996</v>
      </c>
      <c r="AK29" s="59">
        <v>0</v>
      </c>
      <c r="AL29" s="59">
        <f t="shared" si="1"/>
        <v>2393377.2000000002</v>
      </c>
      <c r="AM29" s="56"/>
      <c r="AN29" s="56">
        <v>263270.7</v>
      </c>
      <c r="AO29" s="56">
        <v>148853</v>
      </c>
      <c r="AP29" s="59">
        <v>0</v>
      </c>
      <c r="AQ29" s="59">
        <v>0</v>
      </c>
      <c r="AR29" s="59">
        <v>0</v>
      </c>
      <c r="AS29" s="59">
        <v>0</v>
      </c>
      <c r="AT29" s="59">
        <v>0</v>
      </c>
      <c r="AU29" s="59">
        <v>0</v>
      </c>
      <c r="AV29" s="59">
        <v>0</v>
      </c>
      <c r="AW29" s="59">
        <v>0</v>
      </c>
      <c r="AX29" s="59">
        <v>65281.33</v>
      </c>
      <c r="AY29" s="59">
        <v>13397.786061120001</v>
      </c>
      <c r="AZ29" s="20">
        <f>VLOOKUP(C29,'[2]Mercer_Level Mapping'!$B$3:$F$17,5,0)</f>
        <v>0</v>
      </c>
      <c r="BA29" s="20" t="str">
        <f>VLOOKUP(B29,'[2]Job Mapping'!$B$2:$I$43,8,0)</f>
        <v>Data Science</v>
      </c>
      <c r="BC29" s="56"/>
      <c r="BD29" s="56"/>
      <c r="BE29" s="56"/>
      <c r="BF29" s="56"/>
      <c r="BG29" s="56"/>
      <c r="BH29" s="56"/>
      <c r="BI29" s="56"/>
      <c r="BJ29" s="56"/>
      <c r="BK29" s="56"/>
      <c r="BL29" s="56"/>
    </row>
    <row r="30" spans="1:64" ht="13" x14ac:dyDescent="0.3">
      <c r="A30" s="54">
        <v>29</v>
      </c>
      <c r="B30" s="55" t="s">
        <v>78</v>
      </c>
      <c r="C30" s="55" t="s">
        <v>56</v>
      </c>
      <c r="D30" s="56"/>
      <c r="E30" s="55" t="s">
        <v>105</v>
      </c>
      <c r="F30" s="57" t="s">
        <v>106</v>
      </c>
      <c r="G30" s="56"/>
      <c r="H30" s="57" t="s">
        <v>64</v>
      </c>
      <c r="I30" s="56"/>
      <c r="J30" s="56"/>
      <c r="K30" s="56" t="s">
        <v>205</v>
      </c>
      <c r="L30" s="57" t="s">
        <v>114</v>
      </c>
      <c r="M30" s="55">
        <v>1996</v>
      </c>
      <c r="N30" s="55">
        <v>2022</v>
      </c>
      <c r="O30" s="56"/>
      <c r="P30" s="55" t="s">
        <v>126</v>
      </c>
      <c r="Q30" s="56"/>
      <c r="R30" s="56"/>
      <c r="S30" s="56"/>
      <c r="T30" s="58">
        <v>946344</v>
      </c>
      <c r="U30" s="59">
        <v>0</v>
      </c>
      <c r="V30" s="58">
        <v>120000</v>
      </c>
      <c r="W30" s="58">
        <v>567816</v>
      </c>
      <c r="X30" s="59">
        <v>0</v>
      </c>
      <c r="Y30" s="58">
        <v>0</v>
      </c>
      <c r="Z30" s="59">
        <v>0</v>
      </c>
      <c r="AA30" s="58">
        <v>664590.45360000012</v>
      </c>
      <c r="AB30" s="59">
        <v>0</v>
      </c>
      <c r="AC30" s="59">
        <v>0</v>
      </c>
      <c r="AD30" s="59">
        <v>0</v>
      </c>
      <c r="AE30" s="59">
        <v>0</v>
      </c>
      <c r="AF30" s="59">
        <v>0</v>
      </c>
      <c r="AG30" s="59">
        <v>0</v>
      </c>
      <c r="AH30" s="59">
        <f t="shared" si="0"/>
        <v>2298750.4536000001</v>
      </c>
      <c r="AI30" s="56">
        <v>21600</v>
      </c>
      <c r="AJ30" s="58">
        <v>45519.146399999998</v>
      </c>
      <c r="AK30" s="59">
        <v>0</v>
      </c>
      <c r="AL30" s="59">
        <f t="shared" si="1"/>
        <v>2365869.6</v>
      </c>
      <c r="AM30" s="56"/>
      <c r="AN30" s="56">
        <v>260244.6</v>
      </c>
      <c r="AO30" s="56">
        <v>130626</v>
      </c>
      <c r="AP30" s="59">
        <v>0</v>
      </c>
      <c r="AQ30" s="59">
        <v>0</v>
      </c>
      <c r="AR30" s="59">
        <v>0</v>
      </c>
      <c r="AS30" s="59">
        <v>0</v>
      </c>
      <c r="AT30" s="59">
        <v>0</v>
      </c>
      <c r="AU30" s="59">
        <v>0</v>
      </c>
      <c r="AV30" s="59">
        <v>0</v>
      </c>
      <c r="AW30" s="59">
        <v>0</v>
      </c>
      <c r="AX30" s="59">
        <v>128215.54000000004</v>
      </c>
      <c r="AY30" s="59">
        <v>13719.81768048</v>
      </c>
      <c r="AZ30" s="20">
        <f>VLOOKUP(C30,'[2]Mercer_Level Mapping'!$B$3:$F$17,5,0)</f>
        <v>0</v>
      </c>
      <c r="BA30" s="20" t="str">
        <f>VLOOKUP(B30,'[2]Job Mapping'!$B$2:$I$43,8,0)</f>
        <v>Data Science</v>
      </c>
      <c r="BC30" s="56"/>
      <c r="BD30" s="56"/>
      <c r="BE30" s="56"/>
      <c r="BF30" s="56"/>
      <c r="BG30" s="56"/>
      <c r="BH30" s="56"/>
      <c r="BI30" s="56"/>
      <c r="BJ30" s="56"/>
      <c r="BK30" s="56"/>
      <c r="BL30" s="56"/>
    </row>
    <row r="31" spans="1:64" ht="13" x14ac:dyDescent="0.3">
      <c r="A31" s="54">
        <v>104</v>
      </c>
      <c r="B31" s="55" t="s">
        <v>79</v>
      </c>
      <c r="C31" s="55" t="s">
        <v>47</v>
      </c>
      <c r="D31" s="56"/>
      <c r="E31" s="55" t="s">
        <v>105</v>
      </c>
      <c r="F31" s="57" t="s">
        <v>106</v>
      </c>
      <c r="G31" s="56"/>
      <c r="H31" s="57" t="s">
        <v>64</v>
      </c>
      <c r="I31" s="56"/>
      <c r="J31" s="56"/>
      <c r="K31" s="56" t="s">
        <v>205</v>
      </c>
      <c r="L31" s="57" t="s">
        <v>114</v>
      </c>
      <c r="M31" s="55">
        <v>1992</v>
      </c>
      <c r="N31" s="55">
        <v>2023</v>
      </c>
      <c r="O31" s="56"/>
      <c r="P31" s="55" t="s">
        <v>127</v>
      </c>
      <c r="Q31" s="56"/>
      <c r="R31" s="56"/>
      <c r="S31" s="56"/>
      <c r="T31" s="58">
        <v>940000</v>
      </c>
      <c r="U31" s="59">
        <v>0</v>
      </c>
      <c r="V31" s="58">
        <v>180000</v>
      </c>
      <c r="W31" s="58">
        <v>564000</v>
      </c>
      <c r="X31" s="59">
        <v>0</v>
      </c>
      <c r="Y31" s="58">
        <v>6000</v>
      </c>
      <c r="Z31" s="59">
        <v>0</v>
      </c>
      <c r="AA31" s="58">
        <v>593184</v>
      </c>
      <c r="AB31" s="59">
        <v>0</v>
      </c>
      <c r="AC31" s="59">
        <v>0</v>
      </c>
      <c r="AD31" s="59">
        <v>0</v>
      </c>
      <c r="AE31" s="59">
        <v>0</v>
      </c>
      <c r="AF31" s="59">
        <v>0</v>
      </c>
      <c r="AG31" s="59">
        <v>0</v>
      </c>
      <c r="AH31" s="59">
        <f t="shared" si="0"/>
        <v>2283184</v>
      </c>
      <c r="AI31" s="56">
        <v>21600</v>
      </c>
      <c r="AJ31" s="58">
        <v>45214</v>
      </c>
      <c r="AK31" s="59">
        <v>0</v>
      </c>
      <c r="AL31" s="59">
        <f t="shared" si="1"/>
        <v>2349998</v>
      </c>
      <c r="AM31" s="56"/>
      <c r="AN31" s="56">
        <v>258500</v>
      </c>
      <c r="AO31" s="56">
        <v>0</v>
      </c>
      <c r="AP31" s="59">
        <v>0</v>
      </c>
      <c r="AQ31" s="59">
        <v>0</v>
      </c>
      <c r="AR31" s="59">
        <v>0</v>
      </c>
      <c r="AS31" s="59">
        <v>0</v>
      </c>
      <c r="AT31" s="59">
        <v>0</v>
      </c>
      <c r="AU31" s="59">
        <v>0</v>
      </c>
      <c r="AV31" s="59">
        <v>0</v>
      </c>
      <c r="AW31" s="59">
        <v>0</v>
      </c>
      <c r="AX31" s="59">
        <v>50014</v>
      </c>
      <c r="AY31" s="59">
        <v>15007.944157919996</v>
      </c>
      <c r="AZ31" s="20" t="str">
        <f>VLOOKUP(C31,'[2]Mercer_Level Mapping'!$B$3:$F$17,5,0)</f>
        <v>M2</v>
      </c>
      <c r="BA31" s="20" t="str">
        <f>VLOOKUP(B31,'[2]Job Mapping'!$B$2:$I$43,8,0)</f>
        <v>Business Intelligence (BI) Data Analysis</v>
      </c>
      <c r="BC31" s="56"/>
      <c r="BD31" s="56"/>
      <c r="BE31" s="56"/>
      <c r="BF31" s="56"/>
      <c r="BG31" s="56"/>
      <c r="BH31" s="56"/>
      <c r="BI31" s="56"/>
      <c r="BJ31" s="56"/>
      <c r="BK31" s="56"/>
      <c r="BL31" s="56"/>
    </row>
    <row r="32" spans="1:64" ht="13" x14ac:dyDescent="0.3">
      <c r="A32" s="54">
        <v>11</v>
      </c>
      <c r="B32" s="55" t="s">
        <v>80</v>
      </c>
      <c r="C32" s="55" t="s">
        <v>56</v>
      </c>
      <c r="D32" s="56"/>
      <c r="E32" s="55" t="s">
        <v>105</v>
      </c>
      <c r="F32" s="57" t="s">
        <v>106</v>
      </c>
      <c r="G32" s="57"/>
      <c r="H32" s="57" t="s">
        <v>64</v>
      </c>
      <c r="I32" s="56"/>
      <c r="J32" s="56"/>
      <c r="K32" s="56" t="s">
        <v>205</v>
      </c>
      <c r="L32" s="57" t="s">
        <v>114</v>
      </c>
      <c r="M32" s="55">
        <v>1994</v>
      </c>
      <c r="N32" s="55">
        <v>2022</v>
      </c>
      <c r="O32" s="56"/>
      <c r="P32" s="55" t="s">
        <v>126</v>
      </c>
      <c r="Q32" s="56"/>
      <c r="R32" s="56"/>
      <c r="S32" s="56"/>
      <c r="T32" s="58">
        <v>920828</v>
      </c>
      <c r="U32" s="59">
        <v>0</v>
      </c>
      <c r="V32" s="58">
        <v>120000</v>
      </c>
      <c r="W32" s="58">
        <v>552504</v>
      </c>
      <c r="X32" s="59">
        <v>0</v>
      </c>
      <c r="Y32" s="58">
        <v>0</v>
      </c>
      <c r="Z32" s="59">
        <v>0</v>
      </c>
      <c r="AA32" s="58">
        <v>642864</v>
      </c>
      <c r="AB32" s="59">
        <v>0</v>
      </c>
      <c r="AC32" s="59">
        <v>0</v>
      </c>
      <c r="AD32" s="59">
        <v>0</v>
      </c>
      <c r="AE32" s="59">
        <v>0</v>
      </c>
      <c r="AF32" s="59">
        <v>0</v>
      </c>
      <c r="AG32" s="59">
        <v>0</v>
      </c>
      <c r="AH32" s="59">
        <f t="shared" si="0"/>
        <v>2236196</v>
      </c>
      <c r="AI32" s="56">
        <v>21600</v>
      </c>
      <c r="AJ32" s="58">
        <v>44291.826800000003</v>
      </c>
      <c r="AK32" s="59">
        <v>0</v>
      </c>
      <c r="AL32" s="59">
        <f t="shared" si="1"/>
        <v>2302087.8267999999</v>
      </c>
      <c r="AM32" s="56"/>
      <c r="AN32" s="56">
        <v>253227.7</v>
      </c>
      <c r="AO32" s="56">
        <v>214348</v>
      </c>
      <c r="AP32" s="59">
        <v>0</v>
      </c>
      <c r="AQ32" s="59">
        <v>0</v>
      </c>
      <c r="AR32" s="59">
        <v>0</v>
      </c>
      <c r="AS32" s="59">
        <v>0</v>
      </c>
      <c r="AT32" s="59">
        <v>0</v>
      </c>
      <c r="AU32" s="59">
        <v>0</v>
      </c>
      <c r="AV32" s="59">
        <v>0</v>
      </c>
      <c r="AW32" s="59">
        <v>0</v>
      </c>
      <c r="AX32" s="59">
        <v>70928.930000000022</v>
      </c>
      <c r="AY32" s="59">
        <v>12856.771995839999</v>
      </c>
      <c r="AZ32" s="20">
        <f>VLOOKUP(C32,'[2]Mercer_Level Mapping'!$B$3:$F$17,5,0)</f>
        <v>0</v>
      </c>
      <c r="BA32" s="20" t="str">
        <f>VLOOKUP(B32,'[2]Job Mapping'!$B$2:$I$43,8,0)</f>
        <v>Business Intelligence (BI) Data Analysis</v>
      </c>
      <c r="BC32" s="56"/>
      <c r="BD32" s="56"/>
      <c r="BE32" s="56"/>
      <c r="BF32" s="56"/>
      <c r="BG32" s="56"/>
      <c r="BH32" s="56"/>
      <c r="BI32" s="56"/>
      <c r="BJ32" s="56"/>
      <c r="BK32" s="56"/>
      <c r="BL32" s="56"/>
    </row>
    <row r="33" spans="1:64" ht="13" x14ac:dyDescent="0.3">
      <c r="A33" s="54">
        <v>24</v>
      </c>
      <c r="B33" s="55" t="s">
        <v>78</v>
      </c>
      <c r="C33" s="55" t="s">
        <v>56</v>
      </c>
      <c r="D33" s="56"/>
      <c r="E33" s="55" t="s">
        <v>105</v>
      </c>
      <c r="F33" s="57" t="s">
        <v>106</v>
      </c>
      <c r="G33" s="56"/>
      <c r="H33" s="57" t="s">
        <v>64</v>
      </c>
      <c r="I33" s="56"/>
      <c r="J33" s="56"/>
      <c r="K33" s="56" t="s">
        <v>205</v>
      </c>
      <c r="L33" s="57" t="s">
        <v>114</v>
      </c>
      <c r="M33" s="55">
        <v>1998</v>
      </c>
      <c r="N33" s="55">
        <v>2022</v>
      </c>
      <c r="O33" s="56"/>
      <c r="P33" s="55" t="s">
        <v>126</v>
      </c>
      <c r="Q33" s="56"/>
      <c r="R33" s="56"/>
      <c r="S33" s="56"/>
      <c r="T33" s="58">
        <v>919848</v>
      </c>
      <c r="U33" s="59">
        <v>0</v>
      </c>
      <c r="V33" s="58">
        <v>120000</v>
      </c>
      <c r="W33" s="58">
        <v>551904</v>
      </c>
      <c r="X33" s="59">
        <v>0</v>
      </c>
      <c r="Y33" s="58">
        <v>0</v>
      </c>
      <c r="Z33" s="59">
        <v>0</v>
      </c>
      <c r="AA33" s="58">
        <v>642011.696</v>
      </c>
      <c r="AB33" s="59">
        <v>0</v>
      </c>
      <c r="AC33" s="59">
        <v>0</v>
      </c>
      <c r="AD33" s="59">
        <v>0</v>
      </c>
      <c r="AE33" s="59">
        <v>0</v>
      </c>
      <c r="AF33" s="59">
        <v>0</v>
      </c>
      <c r="AG33" s="59">
        <v>0</v>
      </c>
      <c r="AH33" s="59">
        <f t="shared" si="0"/>
        <v>2233763.696</v>
      </c>
      <c r="AI33" s="56">
        <v>21600</v>
      </c>
      <c r="AJ33" s="58">
        <v>44244.688799999996</v>
      </c>
      <c r="AK33" s="59">
        <v>0</v>
      </c>
      <c r="AL33" s="59">
        <f t="shared" si="1"/>
        <v>2299608.3848000001</v>
      </c>
      <c r="AM33" s="56"/>
      <c r="AN33" s="56">
        <v>252956</v>
      </c>
      <c r="AO33" s="56">
        <v>168472</v>
      </c>
      <c r="AP33" s="59">
        <v>0</v>
      </c>
      <c r="AQ33" s="59">
        <v>0</v>
      </c>
      <c r="AR33" s="59">
        <v>0</v>
      </c>
      <c r="AS33" s="59">
        <v>0</v>
      </c>
      <c r="AT33" s="59">
        <v>0</v>
      </c>
      <c r="AU33" s="59">
        <v>0</v>
      </c>
      <c r="AV33" s="59">
        <v>0</v>
      </c>
      <c r="AW33" s="59">
        <v>0</v>
      </c>
      <c r="AX33" s="59">
        <v>46936.57</v>
      </c>
      <c r="AY33" s="59">
        <v>12753.722822399999</v>
      </c>
      <c r="AZ33" s="20">
        <f>VLOOKUP(C33,'[2]Mercer_Level Mapping'!$B$3:$F$17,5,0)</f>
        <v>0</v>
      </c>
      <c r="BA33" s="20" t="str">
        <f>VLOOKUP(B33,'[2]Job Mapping'!$B$2:$I$43,8,0)</f>
        <v>Data Science</v>
      </c>
      <c r="BC33" s="56"/>
      <c r="BD33" s="56"/>
      <c r="BE33" s="56"/>
      <c r="BF33" s="56"/>
      <c r="BG33" s="56"/>
      <c r="BH33" s="56"/>
      <c r="BI33" s="56"/>
      <c r="BJ33" s="56"/>
      <c r="BK33" s="56"/>
      <c r="BL33" s="56"/>
    </row>
    <row r="34" spans="1:64" ht="13" x14ac:dyDescent="0.3">
      <c r="A34" s="54">
        <v>10</v>
      </c>
      <c r="B34" s="55" t="s">
        <v>78</v>
      </c>
      <c r="C34" s="55" t="s">
        <v>56</v>
      </c>
      <c r="D34" s="56"/>
      <c r="E34" s="55" t="s">
        <v>105</v>
      </c>
      <c r="F34" s="57" t="s">
        <v>106</v>
      </c>
      <c r="G34" s="57"/>
      <c r="H34" s="57" t="s">
        <v>64</v>
      </c>
      <c r="I34" s="56"/>
      <c r="J34" s="56"/>
      <c r="K34" s="56" t="s">
        <v>205</v>
      </c>
      <c r="L34" s="57" t="s">
        <v>114</v>
      </c>
      <c r="M34" s="55">
        <v>1995</v>
      </c>
      <c r="N34" s="55">
        <v>2022</v>
      </c>
      <c r="O34" s="56"/>
      <c r="P34" s="55" t="s">
        <v>127</v>
      </c>
      <c r="Q34" s="56"/>
      <c r="R34" s="56"/>
      <c r="S34" s="56"/>
      <c r="T34" s="58">
        <v>897840</v>
      </c>
      <c r="U34" s="59">
        <v>0</v>
      </c>
      <c r="V34" s="58">
        <v>120000</v>
      </c>
      <c r="W34" s="58">
        <v>538704</v>
      </c>
      <c r="X34" s="59">
        <v>0</v>
      </c>
      <c r="Y34" s="58">
        <v>0</v>
      </c>
      <c r="Z34" s="59">
        <v>0</v>
      </c>
      <c r="AA34" s="58">
        <v>623280</v>
      </c>
      <c r="AB34" s="59">
        <v>0</v>
      </c>
      <c r="AC34" s="59">
        <v>0</v>
      </c>
      <c r="AD34" s="59">
        <v>0</v>
      </c>
      <c r="AE34" s="59">
        <v>0</v>
      </c>
      <c r="AF34" s="59">
        <v>0</v>
      </c>
      <c r="AG34" s="59">
        <v>0</v>
      </c>
      <c r="AH34" s="59">
        <f t="shared" si="0"/>
        <v>2179824</v>
      </c>
      <c r="AI34" s="56">
        <v>21600</v>
      </c>
      <c r="AJ34" s="58">
        <v>43186.103999999992</v>
      </c>
      <c r="AK34" s="59">
        <v>0</v>
      </c>
      <c r="AL34" s="59">
        <f t="shared" si="1"/>
        <v>2244610.1039999998</v>
      </c>
      <c r="AM34" s="56"/>
      <c r="AN34" s="56">
        <v>246906</v>
      </c>
      <c r="AO34" s="56">
        <v>215442</v>
      </c>
      <c r="AP34" s="59">
        <v>0</v>
      </c>
      <c r="AQ34" s="59">
        <v>0</v>
      </c>
      <c r="AR34" s="59">
        <v>0</v>
      </c>
      <c r="AS34" s="59">
        <v>0</v>
      </c>
      <c r="AT34" s="59">
        <v>0</v>
      </c>
      <c r="AU34" s="59">
        <v>0</v>
      </c>
      <c r="AV34" s="59">
        <v>0</v>
      </c>
      <c r="AW34" s="59">
        <v>0</v>
      </c>
      <c r="AX34" s="59">
        <v>78923.649999999994</v>
      </c>
      <c r="AY34" s="59">
        <v>12753.722822399999</v>
      </c>
      <c r="AZ34" s="20">
        <f>VLOOKUP(C34,'[2]Mercer_Level Mapping'!$B$3:$F$17,5,0)</f>
        <v>0</v>
      </c>
      <c r="BA34" s="20" t="str">
        <f>VLOOKUP(B34,'[2]Job Mapping'!$B$2:$I$43,8,0)</f>
        <v>Data Science</v>
      </c>
      <c r="BC34" s="56"/>
      <c r="BD34" s="56"/>
      <c r="BE34" s="56"/>
      <c r="BF34" s="56"/>
      <c r="BG34" s="56"/>
      <c r="BH34" s="56"/>
      <c r="BI34" s="56"/>
      <c r="BJ34" s="56"/>
      <c r="BK34" s="56"/>
      <c r="BL34" s="56"/>
    </row>
    <row r="35" spans="1:64" ht="13" x14ac:dyDescent="0.3">
      <c r="A35" s="54">
        <v>13</v>
      </c>
      <c r="B35" s="55" t="s">
        <v>78</v>
      </c>
      <c r="C35" s="55" t="s">
        <v>56</v>
      </c>
      <c r="D35" s="56"/>
      <c r="E35" s="55" t="s">
        <v>105</v>
      </c>
      <c r="F35" s="57" t="s">
        <v>106</v>
      </c>
      <c r="G35" s="57"/>
      <c r="H35" s="57" t="s">
        <v>64</v>
      </c>
      <c r="I35" s="56"/>
      <c r="J35" s="56"/>
      <c r="K35" s="56" t="s">
        <v>205</v>
      </c>
      <c r="L35" s="57" t="s">
        <v>114</v>
      </c>
      <c r="M35" s="55">
        <v>1993</v>
      </c>
      <c r="N35" s="55">
        <v>2022</v>
      </c>
      <c r="O35" s="56"/>
      <c r="P35" s="55" t="s">
        <v>126</v>
      </c>
      <c r="Q35" s="56"/>
      <c r="R35" s="56"/>
      <c r="S35" s="56"/>
      <c r="T35" s="58">
        <v>884648.8</v>
      </c>
      <c r="U35" s="59">
        <v>0</v>
      </c>
      <c r="V35" s="58">
        <v>120000</v>
      </c>
      <c r="W35" s="58">
        <v>530796</v>
      </c>
      <c r="X35" s="59">
        <v>0</v>
      </c>
      <c r="Y35" s="58">
        <v>0</v>
      </c>
      <c r="Z35" s="59">
        <v>0</v>
      </c>
      <c r="AA35" s="58">
        <v>612032.31271999981</v>
      </c>
      <c r="AB35" s="59">
        <v>0</v>
      </c>
      <c r="AC35" s="59">
        <v>0</v>
      </c>
      <c r="AD35" s="59">
        <v>0</v>
      </c>
      <c r="AE35" s="59">
        <v>0</v>
      </c>
      <c r="AF35" s="59">
        <v>0</v>
      </c>
      <c r="AG35" s="59">
        <v>0</v>
      </c>
      <c r="AH35" s="59">
        <f t="shared" si="0"/>
        <v>2147477.1127199996</v>
      </c>
      <c r="AI35" s="56">
        <v>21600</v>
      </c>
      <c r="AJ35" s="58">
        <v>42551.607279999997</v>
      </c>
      <c r="AK35" s="59">
        <v>0</v>
      </c>
      <c r="AL35" s="59">
        <f t="shared" si="1"/>
        <v>2211628.7199999997</v>
      </c>
      <c r="AM35" s="56"/>
      <c r="AN35" s="56">
        <v>243278.42</v>
      </c>
      <c r="AO35" s="56">
        <v>196363</v>
      </c>
      <c r="AP35" s="59">
        <v>0</v>
      </c>
      <c r="AQ35" s="59">
        <v>0</v>
      </c>
      <c r="AR35" s="59">
        <v>0</v>
      </c>
      <c r="AS35" s="59">
        <v>0</v>
      </c>
      <c r="AT35" s="59">
        <v>0</v>
      </c>
      <c r="AU35" s="59">
        <v>0</v>
      </c>
      <c r="AV35" s="59">
        <v>0</v>
      </c>
      <c r="AW35" s="59">
        <v>0</v>
      </c>
      <c r="AX35" s="59">
        <v>93873.140000000014</v>
      </c>
      <c r="AY35" s="59">
        <v>12057.438239999999</v>
      </c>
      <c r="AZ35" s="20">
        <f>VLOOKUP(C35,'[2]Mercer_Level Mapping'!$B$3:$F$17,5,0)</f>
        <v>0</v>
      </c>
      <c r="BA35" s="20" t="str">
        <f>VLOOKUP(B35,'[2]Job Mapping'!$B$2:$I$43,8,0)</f>
        <v>Data Science</v>
      </c>
      <c r="BC35" s="56"/>
      <c r="BD35" s="56"/>
      <c r="BE35" s="56"/>
      <c r="BF35" s="56"/>
      <c r="BG35" s="56"/>
      <c r="BH35" s="56"/>
      <c r="BI35" s="56"/>
      <c r="BJ35" s="56"/>
      <c r="BK35" s="56"/>
      <c r="BL35" s="56"/>
    </row>
    <row r="36" spans="1:64" ht="13" x14ac:dyDescent="0.3">
      <c r="A36" s="54">
        <v>17</v>
      </c>
      <c r="B36" s="55" t="s">
        <v>76</v>
      </c>
      <c r="C36" s="55" t="s">
        <v>47</v>
      </c>
      <c r="D36" s="56"/>
      <c r="E36" s="55" t="s">
        <v>105</v>
      </c>
      <c r="F36" s="57" t="s">
        <v>106</v>
      </c>
      <c r="G36" s="56"/>
      <c r="H36" s="57" t="s">
        <v>64</v>
      </c>
      <c r="I36" s="56"/>
      <c r="J36" s="56"/>
      <c r="K36" s="56" t="s">
        <v>205</v>
      </c>
      <c r="L36" s="57" t="s">
        <v>114</v>
      </c>
      <c r="M36" s="55">
        <v>1991</v>
      </c>
      <c r="N36" s="55">
        <v>2022</v>
      </c>
      <c r="O36" s="56"/>
      <c r="P36" s="55" t="s">
        <v>126</v>
      </c>
      <c r="Q36" s="56"/>
      <c r="R36" s="56"/>
      <c r="S36" s="56"/>
      <c r="T36" s="58">
        <v>940640.8</v>
      </c>
      <c r="U36" s="59">
        <v>0</v>
      </c>
      <c r="V36" s="58">
        <v>180000</v>
      </c>
      <c r="W36" s="58">
        <v>564396</v>
      </c>
      <c r="X36" s="59">
        <v>0</v>
      </c>
      <c r="Y36" s="58">
        <v>30000</v>
      </c>
      <c r="Z36" s="59">
        <v>0</v>
      </c>
      <c r="AA36" s="58">
        <v>425736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59">
        <f t="shared" si="0"/>
        <v>2140772.7999999998</v>
      </c>
      <c r="AI36" s="56">
        <v>21600</v>
      </c>
      <c r="AJ36" s="58">
        <v>45244.822480000003</v>
      </c>
      <c r="AK36" s="59">
        <v>0</v>
      </c>
      <c r="AL36" s="59">
        <f t="shared" si="1"/>
        <v>2207617.6224799999</v>
      </c>
      <c r="AM36" s="56"/>
      <c r="AN36" s="56">
        <v>258676.22</v>
      </c>
      <c r="AO36" s="56">
        <v>201934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59">
        <v>0</v>
      </c>
      <c r="AW36" s="59">
        <v>0</v>
      </c>
      <c r="AX36" s="59">
        <v>261867.60000000003</v>
      </c>
      <c r="AY36" s="59">
        <v>14041.84855644</v>
      </c>
      <c r="AZ36" s="20" t="str">
        <f>VLOOKUP(C36,'[2]Mercer_Level Mapping'!$B$3:$F$17,5,0)</f>
        <v>M2</v>
      </c>
      <c r="BA36" s="20" t="str">
        <f>VLOOKUP(B36,'[2]Job Mapping'!$B$2:$I$43,8,0)</f>
        <v>Business Intelligence (BI) Data Analysis</v>
      </c>
      <c r="BC36" s="56"/>
      <c r="BD36" s="56"/>
      <c r="BE36" s="56"/>
      <c r="BF36" s="56"/>
      <c r="BG36" s="56"/>
      <c r="BH36" s="56"/>
      <c r="BI36" s="56"/>
      <c r="BJ36" s="56"/>
      <c r="BK36" s="56"/>
      <c r="BL36" s="56"/>
    </row>
    <row r="37" spans="1:64" ht="13" x14ac:dyDescent="0.3">
      <c r="A37" s="54">
        <v>48</v>
      </c>
      <c r="B37" s="55" t="s">
        <v>81</v>
      </c>
      <c r="C37" s="55" t="s">
        <v>47</v>
      </c>
      <c r="D37" s="56"/>
      <c r="E37" s="55" t="s">
        <v>111</v>
      </c>
      <c r="F37" s="57" t="s">
        <v>106</v>
      </c>
      <c r="G37" s="56"/>
      <c r="H37" s="57" t="s">
        <v>64</v>
      </c>
      <c r="I37" s="56"/>
      <c r="J37" s="56"/>
      <c r="K37" s="56" t="s">
        <v>205</v>
      </c>
      <c r="L37" s="57" t="s">
        <v>114</v>
      </c>
      <c r="M37" s="55">
        <v>1989</v>
      </c>
      <c r="N37" s="55">
        <v>2023</v>
      </c>
      <c r="O37" s="56"/>
      <c r="P37" s="55" t="s">
        <v>126</v>
      </c>
      <c r="Q37" s="56"/>
      <c r="R37" s="56"/>
      <c r="S37" s="56"/>
      <c r="T37" s="58">
        <v>878568</v>
      </c>
      <c r="U37" s="59">
        <v>0</v>
      </c>
      <c r="V37" s="58">
        <v>180000</v>
      </c>
      <c r="W37" s="58">
        <v>527135.04</v>
      </c>
      <c r="X37" s="59">
        <v>0</v>
      </c>
      <c r="Y37" s="58">
        <v>0</v>
      </c>
      <c r="Z37" s="59">
        <v>0</v>
      </c>
      <c r="AA37" s="58">
        <v>546852</v>
      </c>
      <c r="AB37" s="59">
        <v>0</v>
      </c>
      <c r="AC37" s="59">
        <v>0</v>
      </c>
      <c r="AD37" s="59">
        <v>0</v>
      </c>
      <c r="AE37" s="59">
        <v>0</v>
      </c>
      <c r="AF37" s="59">
        <v>0</v>
      </c>
      <c r="AG37" s="59">
        <v>0</v>
      </c>
      <c r="AH37" s="59">
        <f t="shared" si="0"/>
        <v>2132555.04</v>
      </c>
      <c r="AI37" s="56">
        <v>21600</v>
      </c>
      <c r="AJ37" s="58">
        <v>42259.120799999997</v>
      </c>
      <c r="AK37" s="59">
        <v>0</v>
      </c>
      <c r="AL37" s="59">
        <f t="shared" si="1"/>
        <v>2196414.1608000002</v>
      </c>
      <c r="AM37" s="56"/>
      <c r="AN37" s="56">
        <v>241603.56</v>
      </c>
      <c r="AO37" s="56">
        <v>0</v>
      </c>
      <c r="AP37" s="59">
        <v>0</v>
      </c>
      <c r="AQ37" s="59">
        <v>0</v>
      </c>
      <c r="AR37" s="59">
        <v>0</v>
      </c>
      <c r="AS37" s="59">
        <v>0</v>
      </c>
      <c r="AT37" s="59">
        <v>0</v>
      </c>
      <c r="AU37" s="59">
        <v>0</v>
      </c>
      <c r="AV37" s="59">
        <v>0</v>
      </c>
      <c r="AW37" s="59">
        <v>0</v>
      </c>
      <c r="AX37" s="59">
        <v>98213.57</v>
      </c>
      <c r="AY37" s="59">
        <v>13217.912543999999</v>
      </c>
      <c r="AZ37" s="20" t="str">
        <f>VLOOKUP(C37,'[2]Mercer_Level Mapping'!$B$3:$F$17,5,0)</f>
        <v>M2</v>
      </c>
      <c r="BA37" s="20" t="str">
        <f>VLOOKUP(B37,'[2]Job Mapping'!$B$2:$I$43,8,0)</f>
        <v>Software Development Engineering (High Tech)</v>
      </c>
      <c r="BC37" s="56"/>
      <c r="BD37" s="56"/>
      <c r="BE37" s="56"/>
      <c r="BF37" s="56"/>
      <c r="BG37" s="56"/>
      <c r="BH37" s="56"/>
      <c r="BI37" s="56"/>
      <c r="BJ37" s="56"/>
      <c r="BK37" s="56"/>
      <c r="BL37" s="56"/>
    </row>
    <row r="38" spans="1:64" ht="13" x14ac:dyDescent="0.3">
      <c r="A38" s="54">
        <v>92</v>
      </c>
      <c r="B38" s="55" t="s">
        <v>13</v>
      </c>
      <c r="C38" s="55" t="s">
        <v>56</v>
      </c>
      <c r="D38" s="56"/>
      <c r="E38" s="55" t="s">
        <v>105</v>
      </c>
      <c r="F38" s="57" t="s">
        <v>106</v>
      </c>
      <c r="G38" s="56"/>
      <c r="H38" s="57" t="s">
        <v>64</v>
      </c>
      <c r="I38" s="56"/>
      <c r="J38" s="56"/>
      <c r="K38" s="56" t="s">
        <v>205</v>
      </c>
      <c r="L38" s="57" t="s">
        <v>114</v>
      </c>
      <c r="M38" s="55">
        <v>1986</v>
      </c>
      <c r="N38" s="55">
        <v>2023</v>
      </c>
      <c r="O38" s="56"/>
      <c r="P38" s="55" t="s">
        <v>126</v>
      </c>
      <c r="Q38" s="56"/>
      <c r="R38" s="56"/>
      <c r="S38" s="56"/>
      <c r="T38" s="58">
        <v>870270</v>
      </c>
      <c r="U38" s="59">
        <v>0</v>
      </c>
      <c r="V38" s="58">
        <v>120000</v>
      </c>
      <c r="W38" s="58">
        <v>522162</v>
      </c>
      <c r="X38" s="59">
        <v>0</v>
      </c>
      <c r="Y38" s="58">
        <v>0</v>
      </c>
      <c r="Z38" s="59">
        <v>0</v>
      </c>
      <c r="AA38" s="58">
        <v>599784</v>
      </c>
      <c r="AB38" s="59">
        <v>0</v>
      </c>
      <c r="AC38" s="59">
        <v>0</v>
      </c>
      <c r="AD38" s="59">
        <v>0</v>
      </c>
      <c r="AE38" s="59">
        <v>0</v>
      </c>
      <c r="AF38" s="59">
        <v>0</v>
      </c>
      <c r="AG38" s="59">
        <v>0</v>
      </c>
      <c r="AH38" s="59">
        <f t="shared" si="0"/>
        <v>2112216</v>
      </c>
      <c r="AI38" s="56">
        <v>21600</v>
      </c>
      <c r="AJ38" s="58">
        <v>41859.987000000001</v>
      </c>
      <c r="AK38" s="59">
        <v>0</v>
      </c>
      <c r="AL38" s="59">
        <f t="shared" si="1"/>
        <v>2175675.9870000002</v>
      </c>
      <c r="AM38" s="56"/>
      <c r="AN38" s="56">
        <v>239324</v>
      </c>
      <c r="AO38" s="56">
        <v>0</v>
      </c>
      <c r="AP38" s="59">
        <v>0</v>
      </c>
      <c r="AQ38" s="59">
        <v>0</v>
      </c>
      <c r="AR38" s="59">
        <v>0</v>
      </c>
      <c r="AS38" s="59">
        <v>0</v>
      </c>
      <c r="AT38" s="59">
        <v>0</v>
      </c>
      <c r="AU38" s="59">
        <v>0</v>
      </c>
      <c r="AV38" s="59">
        <v>0</v>
      </c>
      <c r="AW38" s="59">
        <v>0</v>
      </c>
      <c r="AX38" s="59">
        <v>211216.70438251362</v>
      </c>
      <c r="AY38" s="59">
        <v>13885.1852688</v>
      </c>
      <c r="AZ38" s="20">
        <f>VLOOKUP(C38,'[2]Mercer_Level Mapping'!$B$3:$F$17,5,0)</f>
        <v>0</v>
      </c>
      <c r="BA38" s="20" t="str">
        <f>VLOOKUP(B38,'[2]Job Mapping'!$B$2:$I$43,8,0)</f>
        <v>Scrum Master</v>
      </c>
      <c r="BC38" s="56"/>
      <c r="BD38" s="56"/>
      <c r="BE38" s="56"/>
      <c r="BF38" s="56"/>
      <c r="BG38" s="56"/>
      <c r="BH38" s="56"/>
      <c r="BI38" s="56"/>
      <c r="BJ38" s="56"/>
      <c r="BK38" s="56"/>
      <c r="BL38" s="56"/>
    </row>
    <row r="39" spans="1:64" ht="13" x14ac:dyDescent="0.3">
      <c r="A39" s="54">
        <v>106</v>
      </c>
      <c r="B39" s="55" t="s">
        <v>82</v>
      </c>
      <c r="C39" s="55" t="s">
        <v>48</v>
      </c>
      <c r="D39" s="56"/>
      <c r="E39" s="55" t="s">
        <v>111</v>
      </c>
      <c r="F39" s="57" t="s">
        <v>106</v>
      </c>
      <c r="G39" s="56"/>
      <c r="H39" s="57" t="s">
        <v>65</v>
      </c>
      <c r="I39" s="56"/>
      <c r="J39" s="56"/>
      <c r="K39" s="56" t="s">
        <v>205</v>
      </c>
      <c r="L39" s="57" t="s">
        <v>114</v>
      </c>
      <c r="M39" s="55">
        <v>1994</v>
      </c>
      <c r="N39" s="55">
        <v>2023</v>
      </c>
      <c r="O39" s="56"/>
      <c r="P39" s="55" t="s">
        <v>126</v>
      </c>
      <c r="Q39" s="56"/>
      <c r="R39" s="56"/>
      <c r="S39" s="56"/>
      <c r="T39" s="58">
        <v>832432</v>
      </c>
      <c r="U39" s="59">
        <v>0</v>
      </c>
      <c r="V39" s="58">
        <v>120000</v>
      </c>
      <c r="W39" s="58">
        <v>499459</v>
      </c>
      <c r="X39" s="59">
        <v>0</v>
      </c>
      <c r="Y39" s="58">
        <v>0</v>
      </c>
      <c r="Z39" s="59">
        <v>0</v>
      </c>
      <c r="AA39" s="58">
        <v>567549</v>
      </c>
      <c r="AB39" s="59">
        <v>0</v>
      </c>
      <c r="AC39" s="59">
        <v>0</v>
      </c>
      <c r="AD39" s="59">
        <v>0</v>
      </c>
      <c r="AE39" s="59">
        <v>0</v>
      </c>
      <c r="AF39" s="59">
        <v>0</v>
      </c>
      <c r="AG39" s="59">
        <v>0</v>
      </c>
      <c r="AH39" s="59">
        <f t="shared" si="0"/>
        <v>2019440</v>
      </c>
      <c r="AI39" s="56">
        <v>21600</v>
      </c>
      <c r="AJ39" s="58">
        <v>40039.979199999994</v>
      </c>
      <c r="AK39" s="59">
        <v>0</v>
      </c>
      <c r="AL39" s="59">
        <f t="shared" si="1"/>
        <v>2081079.9791999999</v>
      </c>
      <c r="AM39" s="56"/>
      <c r="AN39" s="56">
        <v>228920</v>
      </c>
      <c r="AO39" s="56">
        <v>0</v>
      </c>
      <c r="AP39" s="59">
        <v>0</v>
      </c>
      <c r="AQ39" s="59">
        <v>0</v>
      </c>
      <c r="AR39" s="59">
        <v>0</v>
      </c>
      <c r="AS39" s="59">
        <v>0</v>
      </c>
      <c r="AT39" s="59">
        <v>0</v>
      </c>
      <c r="AU39" s="59">
        <v>0</v>
      </c>
      <c r="AV39" s="59">
        <v>0</v>
      </c>
      <c r="AW39" s="59">
        <v>0</v>
      </c>
      <c r="AX39" s="59">
        <v>56170</v>
      </c>
      <c r="AY39" s="59">
        <v>13275.9362592</v>
      </c>
      <c r="AZ39" s="20" t="str">
        <f>VLOOKUP(C39,'[2]Mercer_Level Mapping'!$B$3:$F$17,5,0)</f>
        <v>M1</v>
      </c>
      <c r="BA39" s="20" t="str">
        <f>VLOOKUP(B39,'[2]Job Mapping'!$B$2:$I$43,8,0)</f>
        <v>Supply Chain Planning (Outsourcing &amp; Global Capability Centers)</v>
      </c>
      <c r="BC39" s="56"/>
      <c r="BD39" s="56"/>
      <c r="BE39" s="56"/>
      <c r="BF39" s="56"/>
      <c r="BG39" s="56"/>
      <c r="BH39" s="56"/>
      <c r="BI39" s="56"/>
      <c r="BJ39" s="56"/>
      <c r="BK39" s="56"/>
      <c r="BL39" s="56"/>
    </row>
    <row r="40" spans="1:64" ht="13" x14ac:dyDescent="0.3">
      <c r="A40" s="54">
        <v>20</v>
      </c>
      <c r="B40" s="55" t="s">
        <v>78</v>
      </c>
      <c r="C40" s="55" t="s">
        <v>56</v>
      </c>
      <c r="D40" s="56"/>
      <c r="E40" s="55" t="s">
        <v>105</v>
      </c>
      <c r="F40" s="57" t="s">
        <v>106</v>
      </c>
      <c r="G40" s="56"/>
      <c r="H40" s="57" t="s">
        <v>64</v>
      </c>
      <c r="I40" s="56"/>
      <c r="J40" s="56"/>
      <c r="K40" s="56" t="s">
        <v>205</v>
      </c>
      <c r="L40" s="57" t="s">
        <v>114</v>
      </c>
      <c r="M40" s="55">
        <v>1998</v>
      </c>
      <c r="N40" s="55">
        <v>2022</v>
      </c>
      <c r="O40" s="56"/>
      <c r="P40" s="55" t="s">
        <v>126</v>
      </c>
      <c r="Q40" s="56"/>
      <c r="R40" s="56"/>
      <c r="S40" s="56"/>
      <c r="T40" s="58">
        <v>827352</v>
      </c>
      <c r="U40" s="59">
        <v>0</v>
      </c>
      <c r="V40" s="58">
        <v>120000</v>
      </c>
      <c r="W40" s="58">
        <v>496411.19999999995</v>
      </c>
      <c r="X40" s="59">
        <v>0</v>
      </c>
      <c r="Y40" s="58">
        <v>0</v>
      </c>
      <c r="Z40" s="59">
        <v>0</v>
      </c>
      <c r="AA40" s="58">
        <v>563232</v>
      </c>
      <c r="AB40" s="59">
        <v>0</v>
      </c>
      <c r="AC40" s="59">
        <v>0</v>
      </c>
      <c r="AD40" s="59">
        <v>0</v>
      </c>
      <c r="AE40" s="59">
        <v>0</v>
      </c>
      <c r="AF40" s="59">
        <v>0</v>
      </c>
      <c r="AG40" s="59">
        <v>0</v>
      </c>
      <c r="AH40" s="59">
        <f t="shared" si="0"/>
        <v>2006995.2</v>
      </c>
      <c r="AI40" s="56">
        <v>21600</v>
      </c>
      <c r="AJ40" s="58">
        <v>39795.631200000003</v>
      </c>
      <c r="AK40" s="59">
        <v>0</v>
      </c>
      <c r="AL40" s="59">
        <f t="shared" si="1"/>
        <v>2068390.8311999999</v>
      </c>
      <c r="AM40" s="56"/>
      <c r="AN40" s="56">
        <v>227521.8</v>
      </c>
      <c r="AO40" s="56">
        <v>158834</v>
      </c>
      <c r="AP40" s="59">
        <v>0</v>
      </c>
      <c r="AQ40" s="59">
        <v>0</v>
      </c>
      <c r="AR40" s="59">
        <v>0</v>
      </c>
      <c r="AS40" s="59">
        <v>0</v>
      </c>
      <c r="AT40" s="59">
        <v>0</v>
      </c>
      <c r="AU40" s="59">
        <v>0</v>
      </c>
      <c r="AV40" s="59">
        <v>0</v>
      </c>
      <c r="AW40" s="59">
        <v>0</v>
      </c>
      <c r="AX40" s="59">
        <v>104223.18000000002</v>
      </c>
      <c r="AY40" s="59">
        <v>11465.596344959999</v>
      </c>
      <c r="AZ40" s="20">
        <f>VLOOKUP(C40,'[2]Mercer_Level Mapping'!$B$3:$F$17,5,0)</f>
        <v>0</v>
      </c>
      <c r="BA40" s="20" t="str">
        <f>VLOOKUP(B40,'[2]Job Mapping'!$B$2:$I$43,8,0)</f>
        <v>Data Science</v>
      </c>
      <c r="BC40" s="56"/>
      <c r="BD40" s="56"/>
      <c r="BE40" s="56"/>
      <c r="BF40" s="56"/>
      <c r="BG40" s="56"/>
      <c r="BH40" s="56"/>
      <c r="BI40" s="56"/>
      <c r="BJ40" s="56"/>
      <c r="BK40" s="56"/>
      <c r="BL40" s="56"/>
    </row>
    <row r="41" spans="1:64" ht="13" x14ac:dyDescent="0.3">
      <c r="A41" s="54">
        <v>60</v>
      </c>
      <c r="B41" s="55" t="s">
        <v>78</v>
      </c>
      <c r="C41" s="55" t="s">
        <v>56</v>
      </c>
      <c r="D41" s="56"/>
      <c r="E41" s="55" t="s">
        <v>105</v>
      </c>
      <c r="F41" s="57" t="s">
        <v>106</v>
      </c>
      <c r="G41" s="56"/>
      <c r="H41" s="57" t="s">
        <v>64</v>
      </c>
      <c r="I41" s="56"/>
      <c r="J41" s="56"/>
      <c r="K41" s="56" t="s">
        <v>205</v>
      </c>
      <c r="L41" s="57" t="s">
        <v>114</v>
      </c>
      <c r="M41" s="55">
        <v>1997</v>
      </c>
      <c r="N41" s="55">
        <v>2023</v>
      </c>
      <c r="O41" s="56"/>
      <c r="P41" s="55" t="s">
        <v>127</v>
      </c>
      <c r="Q41" s="56"/>
      <c r="R41" s="56"/>
      <c r="S41" s="56"/>
      <c r="T41" s="58">
        <v>814000</v>
      </c>
      <c r="U41" s="59">
        <v>0</v>
      </c>
      <c r="V41" s="58">
        <v>120000</v>
      </c>
      <c r="W41" s="58">
        <v>488400</v>
      </c>
      <c r="X41" s="59">
        <v>0</v>
      </c>
      <c r="Y41" s="58">
        <v>0</v>
      </c>
      <c r="Z41" s="59">
        <v>0</v>
      </c>
      <c r="AA41" s="58">
        <v>551847</v>
      </c>
      <c r="AB41" s="59">
        <v>0</v>
      </c>
      <c r="AC41" s="59">
        <v>0</v>
      </c>
      <c r="AD41" s="59">
        <v>0</v>
      </c>
      <c r="AE41" s="59">
        <v>0</v>
      </c>
      <c r="AF41" s="59">
        <v>0</v>
      </c>
      <c r="AG41" s="59">
        <v>0</v>
      </c>
      <c r="AH41" s="59">
        <f t="shared" si="0"/>
        <v>1974247</v>
      </c>
      <c r="AI41" s="56">
        <v>21600</v>
      </c>
      <c r="AJ41" s="58">
        <v>39153.399999999994</v>
      </c>
      <c r="AK41" s="59">
        <v>0</v>
      </c>
      <c r="AL41" s="59">
        <f t="shared" si="1"/>
        <v>2035000.4</v>
      </c>
      <c r="AM41" s="56"/>
      <c r="AN41" s="56">
        <v>223850</v>
      </c>
      <c r="AO41" s="56">
        <v>0</v>
      </c>
      <c r="AP41" s="59">
        <v>0</v>
      </c>
      <c r="AQ41" s="59">
        <v>0</v>
      </c>
      <c r="AR41" s="59">
        <v>0</v>
      </c>
      <c r="AS41" s="59">
        <v>0</v>
      </c>
      <c r="AT41" s="59">
        <v>0</v>
      </c>
      <c r="AU41" s="59">
        <v>0</v>
      </c>
      <c r="AV41" s="59">
        <v>0</v>
      </c>
      <c r="AW41" s="59">
        <v>0</v>
      </c>
      <c r="AX41" s="59">
        <v>104223.18000000002</v>
      </c>
      <c r="AY41" s="59">
        <v>12979.147317840001</v>
      </c>
      <c r="AZ41" s="20">
        <f>VLOOKUP(C41,'[2]Mercer_Level Mapping'!$B$3:$F$17,5,0)</f>
        <v>0</v>
      </c>
      <c r="BA41" s="20" t="str">
        <f>VLOOKUP(B41,'[2]Job Mapping'!$B$2:$I$43,8,0)</f>
        <v>Data Science</v>
      </c>
      <c r="BC41" s="56"/>
      <c r="BD41" s="56"/>
      <c r="BE41" s="56"/>
      <c r="BF41" s="56"/>
      <c r="BG41" s="56"/>
      <c r="BH41" s="56"/>
      <c r="BI41" s="56"/>
      <c r="BJ41" s="56"/>
      <c r="BK41" s="56"/>
      <c r="BL41" s="56"/>
    </row>
    <row r="42" spans="1:64" ht="13" x14ac:dyDescent="0.3">
      <c r="A42" s="54">
        <v>12</v>
      </c>
      <c r="B42" s="55" t="s">
        <v>78</v>
      </c>
      <c r="C42" s="55" t="s">
        <v>56</v>
      </c>
      <c r="D42" s="56"/>
      <c r="E42" s="55" t="s">
        <v>105</v>
      </c>
      <c r="F42" s="57" t="s">
        <v>106</v>
      </c>
      <c r="G42" s="57"/>
      <c r="H42" s="57" t="s">
        <v>64</v>
      </c>
      <c r="I42" s="56"/>
      <c r="J42" s="56"/>
      <c r="K42" s="56" t="s">
        <v>205</v>
      </c>
      <c r="L42" s="57" t="s">
        <v>114</v>
      </c>
      <c r="M42" s="55">
        <v>1997</v>
      </c>
      <c r="N42" s="55">
        <v>2022</v>
      </c>
      <c r="O42" s="56"/>
      <c r="P42" s="55" t="s">
        <v>126</v>
      </c>
      <c r="Q42" s="56"/>
      <c r="R42" s="56"/>
      <c r="S42" s="56"/>
      <c r="T42" s="58">
        <v>835620</v>
      </c>
      <c r="U42" s="59">
        <v>0</v>
      </c>
      <c r="V42" s="58">
        <v>120000</v>
      </c>
      <c r="W42" s="58">
        <v>501372</v>
      </c>
      <c r="X42" s="59">
        <v>0</v>
      </c>
      <c r="Y42" s="58">
        <v>0</v>
      </c>
      <c r="Z42" s="59">
        <v>0</v>
      </c>
      <c r="AA42" s="58">
        <v>486702.67800000007</v>
      </c>
      <c r="AB42" s="59">
        <v>0</v>
      </c>
      <c r="AC42" s="59">
        <v>0</v>
      </c>
      <c r="AD42" s="59">
        <v>0</v>
      </c>
      <c r="AE42" s="59">
        <v>0</v>
      </c>
      <c r="AF42" s="59">
        <v>0</v>
      </c>
      <c r="AG42" s="59">
        <v>0</v>
      </c>
      <c r="AH42" s="59">
        <f t="shared" si="0"/>
        <v>1943694.6780000001</v>
      </c>
      <c r="AI42" s="56">
        <v>21600</v>
      </c>
      <c r="AJ42" s="58">
        <v>40193.322</v>
      </c>
      <c r="AK42" s="59">
        <v>0</v>
      </c>
      <c r="AL42" s="59">
        <f t="shared" si="1"/>
        <v>2005488</v>
      </c>
      <c r="AM42" s="56"/>
      <c r="AN42" s="56">
        <v>229795.5</v>
      </c>
      <c r="AO42" s="56">
        <v>196460</v>
      </c>
      <c r="AP42" s="59">
        <v>0</v>
      </c>
      <c r="AQ42" s="59">
        <v>0</v>
      </c>
      <c r="AR42" s="59">
        <v>0</v>
      </c>
      <c r="AS42" s="59">
        <v>0</v>
      </c>
      <c r="AT42" s="59">
        <v>0</v>
      </c>
      <c r="AU42" s="59">
        <v>0</v>
      </c>
      <c r="AV42" s="59">
        <v>0</v>
      </c>
      <c r="AW42" s="59">
        <v>0</v>
      </c>
      <c r="AX42" s="59">
        <v>80230.820000000007</v>
      </c>
      <c r="AY42" s="59">
        <v>12109.68320256</v>
      </c>
      <c r="AZ42" s="20">
        <f>VLOOKUP(C42,'[2]Mercer_Level Mapping'!$B$3:$F$17,5,0)</f>
        <v>0</v>
      </c>
      <c r="BA42" s="20" t="str">
        <f>VLOOKUP(B42,'[2]Job Mapping'!$B$2:$I$43,8,0)</f>
        <v>Data Science</v>
      </c>
      <c r="BC42" s="56"/>
      <c r="BD42" s="56"/>
      <c r="BE42" s="56"/>
      <c r="BF42" s="56"/>
      <c r="BG42" s="56"/>
      <c r="BH42" s="56"/>
      <c r="BI42" s="56"/>
      <c r="BJ42" s="56"/>
      <c r="BK42" s="56"/>
      <c r="BL42" s="56"/>
    </row>
    <row r="43" spans="1:64" ht="13" x14ac:dyDescent="0.3">
      <c r="A43" s="54">
        <v>6</v>
      </c>
      <c r="B43" s="55" t="s">
        <v>80</v>
      </c>
      <c r="C43" s="55" t="s">
        <v>56</v>
      </c>
      <c r="D43" s="56"/>
      <c r="E43" s="55" t="s">
        <v>105</v>
      </c>
      <c r="F43" s="57" t="s">
        <v>106</v>
      </c>
      <c r="G43" s="57"/>
      <c r="H43" s="57" t="s">
        <v>64</v>
      </c>
      <c r="I43" s="56"/>
      <c r="J43" s="56"/>
      <c r="K43" s="56" t="s">
        <v>205</v>
      </c>
      <c r="L43" s="57" t="s">
        <v>114</v>
      </c>
      <c r="M43" s="55">
        <v>1992</v>
      </c>
      <c r="N43" s="55">
        <v>2022</v>
      </c>
      <c r="O43" s="56"/>
      <c r="P43" s="55" t="s">
        <v>127</v>
      </c>
      <c r="Q43" s="56"/>
      <c r="R43" s="56"/>
      <c r="S43" s="56"/>
      <c r="T43" s="58">
        <v>793760</v>
      </c>
      <c r="U43" s="59">
        <v>0</v>
      </c>
      <c r="V43" s="58">
        <v>120000</v>
      </c>
      <c r="W43" s="58">
        <v>476256</v>
      </c>
      <c r="X43" s="59">
        <v>0</v>
      </c>
      <c r="Y43" s="58">
        <v>0</v>
      </c>
      <c r="Z43" s="59">
        <v>0</v>
      </c>
      <c r="AA43" s="58">
        <v>534612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f t="shared" si="0"/>
        <v>1924628</v>
      </c>
      <c r="AI43" s="56">
        <v>21600</v>
      </c>
      <c r="AJ43" s="58">
        <v>38179.856</v>
      </c>
      <c r="AK43" s="59">
        <v>0</v>
      </c>
      <c r="AL43" s="59">
        <f t="shared" si="1"/>
        <v>1984407.8559999999</v>
      </c>
      <c r="AM43" s="56"/>
      <c r="AN43" s="56">
        <v>218284</v>
      </c>
      <c r="AO43" s="56">
        <v>203947</v>
      </c>
      <c r="AP43" s="59">
        <v>0</v>
      </c>
      <c r="AQ43" s="59">
        <v>0</v>
      </c>
      <c r="AR43" s="59">
        <v>0</v>
      </c>
      <c r="AS43" s="59">
        <v>0</v>
      </c>
      <c r="AT43" s="59">
        <v>0</v>
      </c>
      <c r="AU43" s="59">
        <v>0</v>
      </c>
      <c r="AV43" s="59">
        <v>0</v>
      </c>
      <c r="AW43" s="59">
        <v>0</v>
      </c>
      <c r="AX43" s="59">
        <v>117865.50000000003</v>
      </c>
      <c r="AY43" s="59">
        <v>11491.364543039999</v>
      </c>
      <c r="AZ43" s="20">
        <f>VLOOKUP(C43,'[2]Mercer_Level Mapping'!$B$3:$F$17,5,0)</f>
        <v>0</v>
      </c>
      <c r="BA43" s="20" t="str">
        <f>VLOOKUP(B43,'[2]Job Mapping'!$B$2:$I$43,8,0)</f>
        <v>Business Intelligence (BI) Data Analysis</v>
      </c>
      <c r="BC43" s="56"/>
      <c r="BD43" s="56"/>
      <c r="BE43" s="56"/>
      <c r="BF43" s="56"/>
      <c r="BG43" s="56"/>
      <c r="BH43" s="56"/>
      <c r="BI43" s="56"/>
      <c r="BJ43" s="56"/>
      <c r="BK43" s="56"/>
      <c r="BL43" s="56"/>
    </row>
    <row r="44" spans="1:64" ht="13" x14ac:dyDescent="0.3">
      <c r="A44" s="54">
        <v>38</v>
      </c>
      <c r="B44" s="55" t="s">
        <v>83</v>
      </c>
      <c r="C44" s="55" t="s">
        <v>56</v>
      </c>
      <c r="D44" s="56"/>
      <c r="E44" s="55" t="s">
        <v>111</v>
      </c>
      <c r="F44" s="57" t="s">
        <v>106</v>
      </c>
      <c r="G44" s="56"/>
      <c r="H44" s="57" t="s">
        <v>64</v>
      </c>
      <c r="I44" s="56"/>
      <c r="J44" s="56"/>
      <c r="K44" s="56" t="s">
        <v>205</v>
      </c>
      <c r="L44" s="57" t="s">
        <v>114</v>
      </c>
      <c r="M44" s="55">
        <v>1995</v>
      </c>
      <c r="N44" s="55">
        <v>2023</v>
      </c>
      <c r="O44" s="56"/>
      <c r="P44" s="55" t="s">
        <v>127</v>
      </c>
      <c r="Q44" s="56"/>
      <c r="R44" s="56"/>
      <c r="S44" s="56"/>
      <c r="T44" s="58">
        <v>814414.4</v>
      </c>
      <c r="U44" s="59">
        <v>0</v>
      </c>
      <c r="V44" s="58">
        <v>120000</v>
      </c>
      <c r="W44" s="58">
        <v>488648.6399999999</v>
      </c>
      <c r="X44" s="59">
        <v>0</v>
      </c>
      <c r="Y44" s="58">
        <v>0</v>
      </c>
      <c r="Z44" s="59">
        <v>0</v>
      </c>
      <c r="AA44" s="58">
        <v>470758.18736000016</v>
      </c>
      <c r="AB44" s="59">
        <v>0</v>
      </c>
      <c r="AC44" s="59">
        <v>0</v>
      </c>
      <c r="AD44" s="59">
        <v>0</v>
      </c>
      <c r="AE44" s="59">
        <v>0</v>
      </c>
      <c r="AF44" s="59">
        <v>0</v>
      </c>
      <c r="AG44" s="59">
        <v>0</v>
      </c>
      <c r="AH44" s="59">
        <f t="shared" si="0"/>
        <v>1893821.2273600001</v>
      </c>
      <c r="AI44" s="56">
        <v>21600</v>
      </c>
      <c r="AJ44" s="58">
        <v>39173.332640000001</v>
      </c>
      <c r="AK44" s="59">
        <v>0</v>
      </c>
      <c r="AL44" s="59">
        <f t="shared" si="1"/>
        <v>1954594.56</v>
      </c>
      <c r="AM44" s="56"/>
      <c r="AN44" s="56">
        <v>223963.96</v>
      </c>
      <c r="AO44" s="56">
        <v>0</v>
      </c>
      <c r="AP44" s="59">
        <v>0</v>
      </c>
      <c r="AQ44" s="59">
        <v>0</v>
      </c>
      <c r="AR44" s="59">
        <v>0</v>
      </c>
      <c r="AS44" s="59">
        <v>0</v>
      </c>
      <c r="AT44" s="59">
        <v>0</v>
      </c>
      <c r="AU44" s="59">
        <v>0</v>
      </c>
      <c r="AV44" s="59">
        <v>0</v>
      </c>
      <c r="AW44" s="59">
        <v>0</v>
      </c>
      <c r="AX44" s="59">
        <v>104223.18000000002</v>
      </c>
      <c r="AY44" s="59">
        <v>11477.201088</v>
      </c>
      <c r="AZ44" s="20">
        <f>VLOOKUP(C44,'[2]Mercer_Level Mapping'!$B$3:$F$17,5,0)</f>
        <v>0</v>
      </c>
      <c r="BA44" s="20" t="str">
        <f>VLOOKUP(B44,'[2]Job Mapping'!$B$2:$I$43,8,0)</f>
        <v>Data Science</v>
      </c>
      <c r="BC44" s="56"/>
      <c r="BD44" s="56"/>
      <c r="BE44" s="56"/>
      <c r="BF44" s="56"/>
      <c r="BG44" s="56"/>
      <c r="BH44" s="56"/>
      <c r="BI44" s="56"/>
      <c r="BJ44" s="56"/>
      <c r="BK44" s="56"/>
      <c r="BL44" s="56"/>
    </row>
    <row r="45" spans="1:64" ht="13" x14ac:dyDescent="0.3">
      <c r="A45" s="54">
        <v>32</v>
      </c>
      <c r="B45" s="55" t="s">
        <v>84</v>
      </c>
      <c r="C45" s="55" t="s">
        <v>56</v>
      </c>
      <c r="D45" s="56"/>
      <c r="E45" s="55" t="s">
        <v>105</v>
      </c>
      <c r="F45" s="57" t="s">
        <v>106</v>
      </c>
      <c r="G45" s="56"/>
      <c r="H45" s="57" t="s">
        <v>64</v>
      </c>
      <c r="I45" s="56"/>
      <c r="J45" s="56"/>
      <c r="K45" s="56" t="s">
        <v>205</v>
      </c>
      <c r="L45" s="57" t="s">
        <v>114</v>
      </c>
      <c r="M45" s="55">
        <v>1997</v>
      </c>
      <c r="N45" s="55">
        <v>2022</v>
      </c>
      <c r="O45" s="56"/>
      <c r="P45" s="55" t="s">
        <v>126</v>
      </c>
      <c r="Q45" s="56"/>
      <c r="R45" s="56"/>
      <c r="S45" s="56"/>
      <c r="T45" s="58">
        <v>757955.60000000009</v>
      </c>
      <c r="U45" s="59">
        <v>0</v>
      </c>
      <c r="V45" s="58">
        <v>120000</v>
      </c>
      <c r="W45" s="58">
        <v>454773.36</v>
      </c>
      <c r="X45" s="59">
        <v>0</v>
      </c>
      <c r="Y45" s="58">
        <v>0</v>
      </c>
      <c r="Z45" s="59">
        <v>0</v>
      </c>
      <c r="AA45" s="58">
        <v>504102.37563999975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f t="shared" si="0"/>
        <v>1836831.3356399997</v>
      </c>
      <c r="AI45" s="56">
        <v>21600</v>
      </c>
      <c r="AJ45" s="58">
        <v>36457.664360000002</v>
      </c>
      <c r="AK45" s="59">
        <v>0</v>
      </c>
      <c r="AL45" s="59">
        <f t="shared" si="1"/>
        <v>1894888.9999999998</v>
      </c>
      <c r="AM45" s="56"/>
      <c r="AN45" s="56">
        <v>208437.79</v>
      </c>
      <c r="AO45" s="56">
        <v>96519</v>
      </c>
      <c r="AP45" s="59">
        <v>0</v>
      </c>
      <c r="AQ45" s="59">
        <v>0</v>
      </c>
      <c r="AR45" s="59">
        <v>0</v>
      </c>
      <c r="AS45" s="59">
        <v>0</v>
      </c>
      <c r="AT45" s="59">
        <v>0</v>
      </c>
      <c r="AU45" s="59">
        <v>0</v>
      </c>
      <c r="AV45" s="59">
        <v>0</v>
      </c>
      <c r="AW45" s="59">
        <v>0</v>
      </c>
      <c r="AX45" s="59">
        <v>80230.820000000007</v>
      </c>
      <c r="AY45" s="59">
        <v>10571.397357599999</v>
      </c>
      <c r="AZ45" s="20">
        <f>VLOOKUP(C45,'[2]Mercer_Level Mapping'!$B$3:$F$17,5,0)</f>
        <v>0</v>
      </c>
      <c r="BA45" s="20" t="str">
        <f>VLOOKUP(B45,'[2]Job Mapping'!$B$2:$I$43,8,0)</f>
        <v>Business Intelligence (BI) Data Analysis</v>
      </c>
      <c r="BC45" s="56"/>
      <c r="BD45" s="56"/>
      <c r="BE45" s="56"/>
      <c r="BF45" s="56"/>
      <c r="BG45" s="56"/>
      <c r="BH45" s="56"/>
      <c r="BI45" s="56"/>
      <c r="BJ45" s="56"/>
      <c r="BK45" s="56"/>
      <c r="BL45" s="56"/>
    </row>
    <row r="46" spans="1:64" ht="13" x14ac:dyDescent="0.3">
      <c r="A46" s="54">
        <v>8</v>
      </c>
      <c r="B46" s="55" t="s">
        <v>78</v>
      </c>
      <c r="C46" s="55" t="s">
        <v>56</v>
      </c>
      <c r="D46" s="56"/>
      <c r="E46" s="55" t="s">
        <v>105</v>
      </c>
      <c r="F46" s="57" t="s">
        <v>106</v>
      </c>
      <c r="G46" s="57"/>
      <c r="H46" s="57" t="s">
        <v>64</v>
      </c>
      <c r="I46" s="56"/>
      <c r="J46" s="56"/>
      <c r="K46" s="56" t="s">
        <v>205</v>
      </c>
      <c r="L46" s="57" t="s">
        <v>114</v>
      </c>
      <c r="M46" s="55">
        <v>1994</v>
      </c>
      <c r="N46" s="55">
        <v>2022</v>
      </c>
      <c r="O46" s="56"/>
      <c r="P46" s="55" t="s">
        <v>126</v>
      </c>
      <c r="Q46" s="56"/>
      <c r="R46" s="56"/>
      <c r="S46" s="56"/>
      <c r="T46" s="58">
        <v>755808</v>
      </c>
      <c r="U46" s="59">
        <v>0</v>
      </c>
      <c r="V46" s="58">
        <v>120000</v>
      </c>
      <c r="W46" s="58">
        <v>453479.04</v>
      </c>
      <c r="X46" s="59">
        <v>0</v>
      </c>
      <c r="Y46" s="58">
        <v>30000</v>
      </c>
      <c r="Z46" s="59">
        <v>0</v>
      </c>
      <c r="AA46" s="58">
        <v>472272</v>
      </c>
      <c r="AB46" s="59">
        <v>0</v>
      </c>
      <c r="AC46" s="59">
        <v>0</v>
      </c>
      <c r="AD46" s="59">
        <v>0</v>
      </c>
      <c r="AE46" s="59">
        <v>0</v>
      </c>
      <c r="AF46" s="59">
        <v>0</v>
      </c>
      <c r="AG46" s="59">
        <v>0</v>
      </c>
      <c r="AH46" s="59">
        <f t="shared" si="0"/>
        <v>1831559.04</v>
      </c>
      <c r="AI46" s="56">
        <v>21600</v>
      </c>
      <c r="AJ46" s="58">
        <v>36354.364799999996</v>
      </c>
      <c r="AK46" s="59">
        <v>0</v>
      </c>
      <c r="AL46" s="59">
        <f t="shared" si="1"/>
        <v>1889513.4048000001</v>
      </c>
      <c r="AM46" s="56"/>
      <c r="AN46" s="56">
        <v>207844.56</v>
      </c>
      <c r="AO46" s="56">
        <v>180047</v>
      </c>
      <c r="AP46" s="59">
        <v>0</v>
      </c>
      <c r="AQ46" s="59">
        <v>0</v>
      </c>
      <c r="AR46" s="59">
        <v>0</v>
      </c>
      <c r="AS46" s="59">
        <v>0</v>
      </c>
      <c r="AT46" s="59">
        <v>0</v>
      </c>
      <c r="AU46" s="59">
        <v>0</v>
      </c>
      <c r="AV46" s="59">
        <v>0</v>
      </c>
      <c r="AW46" s="59">
        <v>0</v>
      </c>
      <c r="AX46" s="59">
        <v>104223.18000000002</v>
      </c>
      <c r="AY46" s="59">
        <v>10370.690020079999</v>
      </c>
      <c r="AZ46" s="20">
        <f>VLOOKUP(C46,'[2]Mercer_Level Mapping'!$B$3:$F$17,5,0)</f>
        <v>0</v>
      </c>
      <c r="BA46" s="20" t="str">
        <f>VLOOKUP(B46,'[2]Job Mapping'!$B$2:$I$43,8,0)</f>
        <v>Data Science</v>
      </c>
      <c r="BC46" s="56"/>
      <c r="BD46" s="56"/>
      <c r="BE46" s="56"/>
      <c r="BF46" s="56"/>
      <c r="BG46" s="56"/>
      <c r="BH46" s="56"/>
      <c r="BI46" s="56"/>
      <c r="BJ46" s="56"/>
      <c r="BK46" s="56"/>
      <c r="BL46" s="56"/>
    </row>
    <row r="47" spans="1:64" ht="13" x14ac:dyDescent="0.3">
      <c r="A47" s="54">
        <v>31</v>
      </c>
      <c r="B47" s="55" t="s">
        <v>84</v>
      </c>
      <c r="C47" s="55" t="s">
        <v>56</v>
      </c>
      <c r="D47" s="56"/>
      <c r="E47" s="55" t="s">
        <v>105</v>
      </c>
      <c r="F47" s="57" t="s">
        <v>106</v>
      </c>
      <c r="G47" s="56"/>
      <c r="H47" s="57" t="s">
        <v>64</v>
      </c>
      <c r="I47" s="56"/>
      <c r="J47" s="56"/>
      <c r="K47" s="56" t="s">
        <v>205</v>
      </c>
      <c r="L47" s="57" t="s">
        <v>114</v>
      </c>
      <c r="M47" s="55">
        <v>1998</v>
      </c>
      <c r="N47" s="55">
        <v>2022</v>
      </c>
      <c r="O47" s="56"/>
      <c r="P47" s="55" t="s">
        <v>127</v>
      </c>
      <c r="Q47" s="56"/>
      <c r="R47" s="56"/>
      <c r="S47" s="56"/>
      <c r="T47" s="58">
        <v>747718.4</v>
      </c>
      <c r="U47" s="59">
        <v>0</v>
      </c>
      <c r="V47" s="58">
        <v>120000</v>
      </c>
      <c r="W47" s="58">
        <v>448631.03999999998</v>
      </c>
      <c r="X47" s="59">
        <v>0</v>
      </c>
      <c r="Y47" s="58">
        <v>0</v>
      </c>
      <c r="Z47" s="59">
        <v>0</v>
      </c>
      <c r="AA47" s="58">
        <v>495381.30495999998</v>
      </c>
      <c r="AB47" s="59">
        <v>0</v>
      </c>
      <c r="AC47" s="59">
        <v>0</v>
      </c>
      <c r="AD47" s="59">
        <v>0</v>
      </c>
      <c r="AE47" s="59">
        <v>0</v>
      </c>
      <c r="AF47" s="59">
        <v>0</v>
      </c>
      <c r="AG47" s="59">
        <v>0</v>
      </c>
      <c r="AH47" s="59">
        <f t="shared" si="0"/>
        <v>1811730.7449599998</v>
      </c>
      <c r="AI47" s="56">
        <v>21600</v>
      </c>
      <c r="AJ47" s="58">
        <v>35965.255039999996</v>
      </c>
      <c r="AK47" s="59">
        <v>0</v>
      </c>
      <c r="AL47" s="59">
        <f t="shared" si="1"/>
        <v>1869295.9999999998</v>
      </c>
      <c r="AM47" s="56"/>
      <c r="AN47" s="56">
        <v>205622.56</v>
      </c>
      <c r="AO47" s="56">
        <v>95934</v>
      </c>
      <c r="AP47" s="59">
        <v>0</v>
      </c>
      <c r="AQ47" s="59">
        <v>0</v>
      </c>
      <c r="AR47" s="59">
        <v>0</v>
      </c>
      <c r="AS47" s="59">
        <v>0</v>
      </c>
      <c r="AT47" s="59">
        <v>0</v>
      </c>
      <c r="AU47" s="59">
        <v>0</v>
      </c>
      <c r="AV47" s="59">
        <v>0</v>
      </c>
      <c r="AW47" s="59">
        <v>0</v>
      </c>
      <c r="AX47" s="59">
        <v>128215.54000000004</v>
      </c>
      <c r="AY47" s="59">
        <v>10596.108610799998</v>
      </c>
      <c r="AZ47" s="20">
        <f>VLOOKUP(C47,'[2]Mercer_Level Mapping'!$B$3:$F$17,5,0)</f>
        <v>0</v>
      </c>
      <c r="BA47" s="20" t="str">
        <f>VLOOKUP(B47,'[2]Job Mapping'!$B$2:$I$43,8,0)</f>
        <v>Business Intelligence (BI) Data Analysis</v>
      </c>
      <c r="BC47" s="56"/>
      <c r="BD47" s="56"/>
      <c r="BE47" s="56"/>
      <c r="BF47" s="56"/>
      <c r="BG47" s="56"/>
      <c r="BH47" s="56"/>
      <c r="BI47" s="56"/>
      <c r="BJ47" s="56"/>
      <c r="BK47" s="56"/>
      <c r="BL47" s="56"/>
    </row>
    <row r="48" spans="1:64" ht="13" x14ac:dyDescent="0.3">
      <c r="A48" s="54">
        <v>33</v>
      </c>
      <c r="B48" s="55" t="s">
        <v>85</v>
      </c>
      <c r="C48" s="55" t="s">
        <v>56</v>
      </c>
      <c r="D48" s="56"/>
      <c r="E48" s="55" t="s">
        <v>105</v>
      </c>
      <c r="F48" s="57" t="s">
        <v>106</v>
      </c>
      <c r="G48" s="56"/>
      <c r="H48" s="57" t="s">
        <v>64</v>
      </c>
      <c r="I48" s="56"/>
      <c r="J48" s="56"/>
      <c r="K48" s="56" t="s">
        <v>205</v>
      </c>
      <c r="L48" s="57" t="s">
        <v>114</v>
      </c>
      <c r="M48" s="55">
        <v>1993</v>
      </c>
      <c r="N48" s="55">
        <v>2023</v>
      </c>
      <c r="O48" s="56"/>
      <c r="P48" s="55" t="s">
        <v>126</v>
      </c>
      <c r="Q48" s="56"/>
      <c r="R48" s="56"/>
      <c r="S48" s="56"/>
      <c r="T48" s="58">
        <v>702000</v>
      </c>
      <c r="U48" s="59">
        <v>0</v>
      </c>
      <c r="V48" s="58">
        <v>120000</v>
      </c>
      <c r="W48" s="58">
        <v>421196.16000000003</v>
      </c>
      <c r="X48" s="59">
        <v>0</v>
      </c>
      <c r="Y48" s="58">
        <v>0</v>
      </c>
      <c r="Z48" s="59">
        <v>0</v>
      </c>
      <c r="AA48" s="58">
        <v>456428.34783999994</v>
      </c>
      <c r="AB48" s="59">
        <v>0</v>
      </c>
      <c r="AC48" s="59">
        <v>0</v>
      </c>
      <c r="AD48" s="59">
        <v>0</v>
      </c>
      <c r="AE48" s="59">
        <v>0</v>
      </c>
      <c r="AF48" s="59">
        <v>0</v>
      </c>
      <c r="AG48" s="59">
        <v>0</v>
      </c>
      <c r="AH48" s="59">
        <f t="shared" si="0"/>
        <v>1699624.5078400001</v>
      </c>
      <c r="AI48" s="56">
        <v>21600</v>
      </c>
      <c r="AJ48" s="58">
        <v>33766.199999999997</v>
      </c>
      <c r="AK48" s="59">
        <v>0</v>
      </c>
      <c r="AL48" s="59">
        <f t="shared" si="1"/>
        <v>1754990.70784</v>
      </c>
      <c r="AM48" s="56"/>
      <c r="AN48" s="56">
        <v>193048.24</v>
      </c>
      <c r="AO48" s="56">
        <v>66873</v>
      </c>
      <c r="AP48" s="59">
        <v>0</v>
      </c>
      <c r="AQ48" s="59">
        <v>0</v>
      </c>
      <c r="AR48" s="59">
        <v>0</v>
      </c>
      <c r="AS48" s="59">
        <v>0</v>
      </c>
      <c r="AT48" s="59">
        <v>0</v>
      </c>
      <c r="AU48" s="59">
        <v>0</v>
      </c>
      <c r="AV48" s="59">
        <v>0</v>
      </c>
      <c r="AW48" s="59">
        <v>0</v>
      </c>
      <c r="AX48" s="59">
        <v>80230.820000000007</v>
      </c>
      <c r="AY48" s="59">
        <v>10357.805921039999</v>
      </c>
      <c r="AZ48" s="20">
        <f>VLOOKUP(C48,'[2]Mercer_Level Mapping'!$B$3:$F$17,5,0)</f>
        <v>0</v>
      </c>
      <c r="BA48" s="20" t="str">
        <f>VLOOKUP(B48,'[2]Job Mapping'!$B$2:$I$43,8,0)</f>
        <v>Data Science</v>
      </c>
      <c r="BC48" s="56"/>
      <c r="BD48" s="56"/>
      <c r="BE48" s="56"/>
      <c r="BF48" s="56"/>
      <c r="BG48" s="56"/>
      <c r="BH48" s="56"/>
      <c r="BI48" s="56"/>
      <c r="BJ48" s="56"/>
      <c r="BK48" s="56"/>
      <c r="BL48" s="56"/>
    </row>
    <row r="49" spans="1:64" ht="13" x14ac:dyDescent="0.3">
      <c r="A49" s="54">
        <v>34</v>
      </c>
      <c r="B49" s="55" t="s">
        <v>80</v>
      </c>
      <c r="C49" s="55" t="s">
        <v>56</v>
      </c>
      <c r="D49" s="56"/>
      <c r="E49" s="55" t="s">
        <v>105</v>
      </c>
      <c r="F49" s="57" t="s">
        <v>106</v>
      </c>
      <c r="G49" s="56"/>
      <c r="H49" s="57" t="s">
        <v>64</v>
      </c>
      <c r="I49" s="56"/>
      <c r="J49" s="56"/>
      <c r="K49" s="56" t="s">
        <v>205</v>
      </c>
      <c r="L49" s="57" t="s">
        <v>114</v>
      </c>
      <c r="M49" s="55">
        <v>1996</v>
      </c>
      <c r="N49" s="55">
        <v>2023</v>
      </c>
      <c r="O49" s="56"/>
      <c r="P49" s="55" t="s">
        <v>127</v>
      </c>
      <c r="Q49" s="56"/>
      <c r="R49" s="56"/>
      <c r="S49" s="56"/>
      <c r="T49" s="58">
        <v>701646</v>
      </c>
      <c r="U49" s="59">
        <v>0</v>
      </c>
      <c r="V49" s="58">
        <v>120000</v>
      </c>
      <c r="W49" s="58">
        <v>420996</v>
      </c>
      <c r="X49" s="59">
        <v>0</v>
      </c>
      <c r="Y49" s="58">
        <v>0</v>
      </c>
      <c r="Z49" s="59">
        <v>0</v>
      </c>
      <c r="AA49" s="58">
        <v>456144</v>
      </c>
      <c r="AB49" s="59">
        <v>0</v>
      </c>
      <c r="AC49" s="59">
        <v>0</v>
      </c>
      <c r="AD49" s="59">
        <v>0</v>
      </c>
      <c r="AE49" s="59">
        <v>0</v>
      </c>
      <c r="AF49" s="59">
        <v>0</v>
      </c>
      <c r="AG49" s="59">
        <v>0</v>
      </c>
      <c r="AH49" s="59">
        <f t="shared" si="0"/>
        <v>1698786</v>
      </c>
      <c r="AI49" s="56">
        <v>21600</v>
      </c>
      <c r="AJ49" s="58">
        <v>33749.172599999998</v>
      </c>
      <c r="AK49" s="59">
        <v>0</v>
      </c>
      <c r="AL49" s="59">
        <f t="shared" si="1"/>
        <v>1754135.1725999999</v>
      </c>
      <c r="AM49" s="56"/>
      <c r="AN49" s="56">
        <v>192952.65</v>
      </c>
      <c r="AO49" s="56">
        <v>61611</v>
      </c>
      <c r="AP49" s="59">
        <v>0</v>
      </c>
      <c r="AQ49" s="59">
        <v>0</v>
      </c>
      <c r="AR49" s="59">
        <v>0</v>
      </c>
      <c r="AS49" s="59">
        <v>0</v>
      </c>
      <c r="AT49" s="59">
        <v>0</v>
      </c>
      <c r="AU49" s="59">
        <v>0</v>
      </c>
      <c r="AV49" s="59">
        <v>0</v>
      </c>
      <c r="AW49" s="59">
        <v>0</v>
      </c>
      <c r="AX49" s="59">
        <v>80230.820000000007</v>
      </c>
      <c r="AY49" s="59">
        <v>10499.501486879999</v>
      </c>
      <c r="AZ49" s="20">
        <f>VLOOKUP(C49,'[2]Mercer_Level Mapping'!$B$3:$F$17,5,0)</f>
        <v>0</v>
      </c>
      <c r="BA49" s="20" t="str">
        <f>VLOOKUP(B49,'[2]Job Mapping'!$B$2:$I$43,8,0)</f>
        <v>Business Intelligence (BI) Data Analysis</v>
      </c>
      <c r="BC49" s="56"/>
      <c r="BD49" s="56"/>
      <c r="BE49" s="56"/>
      <c r="BF49" s="56"/>
      <c r="BG49" s="56"/>
      <c r="BH49" s="56"/>
      <c r="BI49" s="56"/>
      <c r="BJ49" s="56"/>
      <c r="BK49" s="56"/>
      <c r="BL49" s="56"/>
    </row>
    <row r="50" spans="1:64" ht="13" x14ac:dyDescent="0.3">
      <c r="A50" s="54">
        <v>35</v>
      </c>
      <c r="B50" s="55" t="s">
        <v>78</v>
      </c>
      <c r="C50" s="55" t="s">
        <v>56</v>
      </c>
      <c r="D50" s="56"/>
      <c r="E50" s="55" t="s">
        <v>105</v>
      </c>
      <c r="F50" s="57" t="s">
        <v>106</v>
      </c>
      <c r="G50" s="56"/>
      <c r="H50" s="57" t="s">
        <v>64</v>
      </c>
      <c r="I50" s="56"/>
      <c r="J50" s="56"/>
      <c r="K50" s="56" t="s">
        <v>205</v>
      </c>
      <c r="L50" s="57" t="s">
        <v>114</v>
      </c>
      <c r="M50" s="55">
        <v>1999</v>
      </c>
      <c r="N50" s="55">
        <v>2023</v>
      </c>
      <c r="O50" s="56"/>
      <c r="P50" s="55" t="s">
        <v>126</v>
      </c>
      <c r="Q50" s="56"/>
      <c r="R50" s="56"/>
      <c r="S50" s="56"/>
      <c r="T50" s="58">
        <v>688448.8</v>
      </c>
      <c r="U50" s="59">
        <v>0</v>
      </c>
      <c r="V50" s="58">
        <v>120000</v>
      </c>
      <c r="W50" s="58">
        <v>413076</v>
      </c>
      <c r="X50" s="59">
        <v>0</v>
      </c>
      <c r="Y50" s="58">
        <v>0</v>
      </c>
      <c r="Z50" s="59">
        <v>0</v>
      </c>
      <c r="AA50" s="58">
        <v>444900</v>
      </c>
      <c r="AB50" s="59">
        <v>0</v>
      </c>
      <c r="AC50" s="59">
        <v>0</v>
      </c>
      <c r="AD50" s="59">
        <v>0</v>
      </c>
      <c r="AE50" s="59">
        <v>0</v>
      </c>
      <c r="AF50" s="59">
        <v>0</v>
      </c>
      <c r="AG50" s="59">
        <v>0</v>
      </c>
      <c r="AH50" s="59">
        <f t="shared" si="0"/>
        <v>1666424.8</v>
      </c>
      <c r="AI50" s="56">
        <v>21600</v>
      </c>
      <c r="AJ50" s="58">
        <v>33114.387279999995</v>
      </c>
      <c r="AK50" s="59">
        <v>0</v>
      </c>
      <c r="AL50" s="59">
        <f t="shared" si="1"/>
        <v>1721139.18728</v>
      </c>
      <c r="AM50" s="56"/>
      <c r="AN50" s="56">
        <v>189323.42</v>
      </c>
      <c r="AO50" s="56">
        <v>0</v>
      </c>
      <c r="AP50" s="59">
        <v>0</v>
      </c>
      <c r="AQ50" s="59">
        <v>0</v>
      </c>
      <c r="AR50" s="59">
        <v>0</v>
      </c>
      <c r="AS50" s="59">
        <v>0</v>
      </c>
      <c r="AT50" s="59">
        <v>0</v>
      </c>
      <c r="AU50" s="59">
        <v>0</v>
      </c>
      <c r="AV50" s="59">
        <v>0</v>
      </c>
      <c r="AW50" s="59">
        <v>0</v>
      </c>
      <c r="AX50" s="59">
        <v>104223.18000000002</v>
      </c>
      <c r="AY50" s="59">
        <v>10357.805921039999</v>
      </c>
      <c r="AZ50" s="20">
        <f>VLOOKUP(C50,'[2]Mercer_Level Mapping'!$B$3:$F$17,5,0)</f>
        <v>0</v>
      </c>
      <c r="BA50" s="20" t="str">
        <f>VLOOKUP(B50,'[2]Job Mapping'!$B$2:$I$43,8,0)</f>
        <v>Data Science</v>
      </c>
      <c r="BC50" s="56"/>
      <c r="BD50" s="56"/>
      <c r="BE50" s="56"/>
      <c r="BF50" s="56"/>
      <c r="BG50" s="56"/>
      <c r="BH50" s="56"/>
      <c r="BI50" s="56"/>
      <c r="BJ50" s="56"/>
      <c r="BK50" s="56"/>
      <c r="BL50" s="56"/>
    </row>
    <row r="51" spans="1:64" ht="13" x14ac:dyDescent="0.3">
      <c r="A51" s="54">
        <v>52</v>
      </c>
      <c r="B51" s="55" t="s">
        <v>86</v>
      </c>
      <c r="C51" s="55" t="s">
        <v>56</v>
      </c>
      <c r="D51" s="56"/>
      <c r="E51" s="55" t="s">
        <v>111</v>
      </c>
      <c r="F51" s="57" t="s">
        <v>106</v>
      </c>
      <c r="G51" s="56"/>
      <c r="H51" s="57" t="s">
        <v>64</v>
      </c>
      <c r="I51" s="56"/>
      <c r="J51" s="56"/>
      <c r="K51" s="56" t="s">
        <v>205</v>
      </c>
      <c r="L51" s="57" t="s">
        <v>114</v>
      </c>
      <c r="M51" s="55">
        <v>1981</v>
      </c>
      <c r="N51" s="55">
        <v>2023</v>
      </c>
      <c r="O51" s="56"/>
      <c r="P51" s="55" t="s">
        <v>126</v>
      </c>
      <c r="Q51" s="56"/>
      <c r="R51" s="56"/>
      <c r="S51" s="56"/>
      <c r="T51" s="58">
        <v>616944</v>
      </c>
      <c r="U51" s="59">
        <v>0</v>
      </c>
      <c r="V51" s="58">
        <v>120000</v>
      </c>
      <c r="W51" s="58">
        <v>370162.07999999996</v>
      </c>
      <c r="X51" s="59">
        <v>0</v>
      </c>
      <c r="Y51" s="58">
        <v>0</v>
      </c>
      <c r="Z51" s="59">
        <v>0</v>
      </c>
      <c r="AA51" s="58">
        <v>383976</v>
      </c>
      <c r="AB51" s="59">
        <v>0</v>
      </c>
      <c r="AC51" s="59">
        <v>0</v>
      </c>
      <c r="AD51" s="59">
        <v>0</v>
      </c>
      <c r="AE51" s="59">
        <v>0</v>
      </c>
      <c r="AF51" s="59">
        <v>0</v>
      </c>
      <c r="AG51" s="59">
        <v>0</v>
      </c>
      <c r="AH51" s="59">
        <f t="shared" si="0"/>
        <v>1491082.08</v>
      </c>
      <c r="AI51" s="56">
        <v>21600</v>
      </c>
      <c r="AJ51" s="58">
        <v>29675.006399999998</v>
      </c>
      <c r="AK51" s="59">
        <v>0</v>
      </c>
      <c r="AL51" s="59">
        <f t="shared" si="1"/>
        <v>1542357.0864000001</v>
      </c>
      <c r="AM51" s="56"/>
      <c r="AN51" s="56">
        <v>169657.62</v>
      </c>
      <c r="AO51" s="56">
        <v>0</v>
      </c>
      <c r="AP51" s="59">
        <v>0</v>
      </c>
      <c r="AQ51" s="59">
        <v>0</v>
      </c>
      <c r="AR51" s="59">
        <v>0</v>
      </c>
      <c r="AS51" s="59">
        <v>0</v>
      </c>
      <c r="AT51" s="59">
        <v>0</v>
      </c>
      <c r="AU51" s="59">
        <v>0</v>
      </c>
      <c r="AV51" s="59">
        <v>0</v>
      </c>
      <c r="AW51" s="59">
        <v>0</v>
      </c>
      <c r="AX51" s="59">
        <v>284914.80000000005</v>
      </c>
      <c r="AY51" s="59">
        <v>9156.2524799999992</v>
      </c>
      <c r="AZ51" s="20">
        <f>VLOOKUP(C51,'[2]Mercer_Level Mapping'!$B$3:$F$17,5,0)</f>
        <v>0</v>
      </c>
      <c r="BA51" s="20" t="str">
        <f>VLOOKUP(B51,'[2]Job Mapping'!$B$2:$I$43,8,0)</f>
        <v>Data Management (Outsourcing &amp; Global Capability Centers)</v>
      </c>
      <c r="BC51" s="56"/>
      <c r="BD51" s="56"/>
      <c r="BE51" s="56"/>
      <c r="BF51" s="56"/>
      <c r="BG51" s="56"/>
      <c r="BH51" s="56"/>
      <c r="BI51" s="56"/>
      <c r="BJ51" s="56"/>
      <c r="BK51" s="56"/>
      <c r="BL51" s="56"/>
    </row>
    <row r="52" spans="1:64" ht="13" x14ac:dyDescent="0.3">
      <c r="A52" s="54">
        <v>30</v>
      </c>
      <c r="B52" s="55" t="s">
        <v>84</v>
      </c>
      <c r="C52" s="55" t="s">
        <v>56</v>
      </c>
      <c r="D52" s="56"/>
      <c r="E52" s="55" t="s">
        <v>105</v>
      </c>
      <c r="F52" s="57" t="s">
        <v>106</v>
      </c>
      <c r="G52" s="56"/>
      <c r="H52" s="57" t="s">
        <v>64</v>
      </c>
      <c r="I52" s="56"/>
      <c r="J52" s="56"/>
      <c r="K52" s="56" t="s">
        <v>205</v>
      </c>
      <c r="L52" s="57" t="s">
        <v>114</v>
      </c>
      <c r="M52" s="55">
        <v>1999</v>
      </c>
      <c r="N52" s="55">
        <v>2022</v>
      </c>
      <c r="O52" s="56"/>
      <c r="P52" s="55" t="s">
        <v>127</v>
      </c>
      <c r="Q52" s="56"/>
      <c r="R52" s="56"/>
      <c r="S52" s="56"/>
      <c r="T52" s="58">
        <v>615630.4</v>
      </c>
      <c r="U52" s="59">
        <v>0</v>
      </c>
      <c r="V52" s="58">
        <v>120000</v>
      </c>
      <c r="W52" s="58">
        <v>369378.24</v>
      </c>
      <c r="X52" s="59">
        <v>0</v>
      </c>
      <c r="Y52" s="58">
        <v>0</v>
      </c>
      <c r="Z52" s="59">
        <v>0</v>
      </c>
      <c r="AA52" s="58">
        <v>382855.53776000009</v>
      </c>
      <c r="AB52" s="59">
        <v>0</v>
      </c>
      <c r="AC52" s="59">
        <v>0</v>
      </c>
      <c r="AD52" s="59">
        <v>0</v>
      </c>
      <c r="AE52" s="59">
        <v>0</v>
      </c>
      <c r="AF52" s="59">
        <v>0</v>
      </c>
      <c r="AG52" s="59">
        <v>0</v>
      </c>
      <c r="AH52" s="59">
        <f t="shared" si="0"/>
        <v>1487864.1777600003</v>
      </c>
      <c r="AI52" s="56">
        <v>21600</v>
      </c>
      <c r="AJ52" s="58">
        <v>29611.822240000001</v>
      </c>
      <c r="AK52" s="59">
        <v>0</v>
      </c>
      <c r="AL52" s="59">
        <f t="shared" si="1"/>
        <v>1539076.0000000002</v>
      </c>
      <c r="AM52" s="56"/>
      <c r="AN52" s="56">
        <v>169298.36000000002</v>
      </c>
      <c r="AO52" s="56">
        <v>79964</v>
      </c>
      <c r="AP52" s="59">
        <v>0</v>
      </c>
      <c r="AQ52" s="59">
        <v>0</v>
      </c>
      <c r="AR52" s="59">
        <v>0</v>
      </c>
      <c r="AS52" s="59">
        <v>0</v>
      </c>
      <c r="AT52" s="59">
        <v>0</v>
      </c>
      <c r="AU52" s="59">
        <v>0</v>
      </c>
      <c r="AV52" s="59">
        <v>0</v>
      </c>
      <c r="AW52" s="59">
        <v>0</v>
      </c>
      <c r="AX52" s="59">
        <v>80230.820000000007</v>
      </c>
      <c r="AY52" s="59">
        <v>8438.5003039199983</v>
      </c>
      <c r="AZ52" s="20">
        <f>VLOOKUP(C52,'[2]Mercer_Level Mapping'!$B$3:$F$17,5,0)</f>
        <v>0</v>
      </c>
      <c r="BA52" s="20" t="str">
        <f>VLOOKUP(B52,'[2]Job Mapping'!$B$2:$I$43,8,0)</f>
        <v>Business Intelligence (BI) Data Analysis</v>
      </c>
      <c r="BC52" s="56"/>
      <c r="BD52" s="56"/>
      <c r="BE52" s="56"/>
      <c r="BF52" s="56"/>
      <c r="BG52" s="56"/>
      <c r="BH52" s="56"/>
      <c r="BI52" s="56"/>
      <c r="BJ52" s="56"/>
      <c r="BK52" s="56"/>
      <c r="BL52" s="56"/>
    </row>
    <row r="53" spans="1:64" ht="13" x14ac:dyDescent="0.3">
      <c r="A53" s="54">
        <v>115</v>
      </c>
      <c r="B53" s="55" t="s">
        <v>87</v>
      </c>
      <c r="C53" s="55" t="s">
        <v>56</v>
      </c>
      <c r="D53" s="56"/>
      <c r="E53" s="55" t="s">
        <v>109</v>
      </c>
      <c r="F53" s="57" t="s">
        <v>106</v>
      </c>
      <c r="G53" s="56"/>
      <c r="H53" s="57" t="s">
        <v>64</v>
      </c>
      <c r="I53" s="56"/>
      <c r="J53" s="56"/>
      <c r="K53" s="56" t="s">
        <v>205</v>
      </c>
      <c r="L53" s="57" t="s">
        <v>114</v>
      </c>
      <c r="M53" s="55">
        <v>1995</v>
      </c>
      <c r="N53" s="55">
        <v>2024</v>
      </c>
      <c r="O53" s="56"/>
      <c r="P53" s="55" t="s">
        <v>126</v>
      </c>
      <c r="Q53" s="56"/>
      <c r="R53" s="56"/>
      <c r="S53" s="56"/>
      <c r="T53" s="58">
        <v>609009</v>
      </c>
      <c r="U53" s="59">
        <v>0</v>
      </c>
      <c r="V53" s="58">
        <v>120000</v>
      </c>
      <c r="W53" s="58">
        <v>365405</v>
      </c>
      <c r="X53" s="59">
        <v>0</v>
      </c>
      <c r="Y53" s="58">
        <v>0</v>
      </c>
      <c r="Z53" s="59">
        <v>0</v>
      </c>
      <c r="AA53" s="58">
        <v>377215</v>
      </c>
      <c r="AB53" s="59">
        <v>0</v>
      </c>
      <c r="AC53" s="59">
        <v>0</v>
      </c>
      <c r="AD53" s="59">
        <v>0</v>
      </c>
      <c r="AE53" s="59">
        <v>0</v>
      </c>
      <c r="AF53" s="59">
        <v>0</v>
      </c>
      <c r="AG53" s="59">
        <v>0</v>
      </c>
      <c r="AH53" s="59">
        <f t="shared" si="0"/>
        <v>1471629</v>
      </c>
      <c r="AI53" s="56">
        <v>21600</v>
      </c>
      <c r="AJ53" s="58">
        <v>29293.332899999998</v>
      </c>
      <c r="AK53" s="59">
        <v>0</v>
      </c>
      <c r="AL53" s="59">
        <f t="shared" si="1"/>
        <v>1522522.3329</v>
      </c>
      <c r="AM53" s="56"/>
      <c r="AN53" s="56">
        <v>167477</v>
      </c>
      <c r="AO53" s="56">
        <v>0</v>
      </c>
      <c r="AP53" s="59">
        <v>0</v>
      </c>
      <c r="AQ53" s="59">
        <v>0</v>
      </c>
      <c r="AR53" s="59">
        <v>0</v>
      </c>
      <c r="AS53" s="59">
        <v>0</v>
      </c>
      <c r="AT53" s="59">
        <v>0</v>
      </c>
      <c r="AU53" s="59">
        <v>0</v>
      </c>
      <c r="AV53" s="59">
        <v>0</v>
      </c>
      <c r="AW53" s="59">
        <v>0</v>
      </c>
      <c r="AX53" s="59">
        <v>105938</v>
      </c>
      <c r="AY53" s="59">
        <v>9443.2356496800021</v>
      </c>
      <c r="AZ53" s="20">
        <f>VLOOKUP(C53,'[2]Mercer_Level Mapping'!$B$3:$F$17,5,0)</f>
        <v>0</v>
      </c>
      <c r="BA53" s="20" t="str">
        <f>VLOOKUP(B53,'[2]Job Mapping'!$B$2:$I$43,8,0)</f>
        <v>Internal Database Engineering</v>
      </c>
      <c r="BC53" s="56"/>
      <c r="BD53" s="56"/>
      <c r="BE53" s="56"/>
      <c r="BF53" s="56"/>
      <c r="BG53" s="56"/>
      <c r="BH53" s="56"/>
      <c r="BI53" s="56"/>
      <c r="BJ53" s="56"/>
      <c r="BK53" s="56"/>
      <c r="BL53" s="56"/>
    </row>
    <row r="54" spans="1:64" ht="13" x14ac:dyDescent="0.3">
      <c r="A54" s="54">
        <v>7</v>
      </c>
      <c r="B54" s="55" t="s">
        <v>87</v>
      </c>
      <c r="C54" s="55" t="s">
        <v>56</v>
      </c>
      <c r="D54" s="56"/>
      <c r="E54" s="55" t="s">
        <v>109</v>
      </c>
      <c r="F54" s="57" t="s">
        <v>106</v>
      </c>
      <c r="G54" s="57"/>
      <c r="H54" s="57" t="s">
        <v>64</v>
      </c>
      <c r="I54" s="56"/>
      <c r="J54" s="56"/>
      <c r="K54" s="56" t="s">
        <v>205</v>
      </c>
      <c r="L54" s="57" t="s">
        <v>114</v>
      </c>
      <c r="M54" s="55">
        <v>1999</v>
      </c>
      <c r="N54" s="55">
        <v>2022</v>
      </c>
      <c r="O54" s="56"/>
      <c r="P54" s="55" t="s">
        <v>126</v>
      </c>
      <c r="Q54" s="56"/>
      <c r="R54" s="56"/>
      <c r="S54" s="56"/>
      <c r="T54" s="58">
        <v>604804</v>
      </c>
      <c r="U54" s="59">
        <v>0</v>
      </c>
      <c r="V54" s="58">
        <v>120000</v>
      </c>
      <c r="W54" s="58">
        <v>362882</v>
      </c>
      <c r="X54" s="59">
        <v>0</v>
      </c>
      <c r="Y54" s="58">
        <v>0</v>
      </c>
      <c r="Z54" s="59">
        <v>0</v>
      </c>
      <c r="AA54" s="58">
        <v>373633</v>
      </c>
      <c r="AB54" s="59">
        <v>0</v>
      </c>
      <c r="AC54" s="59">
        <v>0</v>
      </c>
      <c r="AD54" s="59">
        <v>0</v>
      </c>
      <c r="AE54" s="59">
        <v>0</v>
      </c>
      <c r="AF54" s="59">
        <v>0</v>
      </c>
      <c r="AG54" s="59">
        <v>0</v>
      </c>
      <c r="AH54" s="59">
        <f t="shared" si="0"/>
        <v>1461319</v>
      </c>
      <c r="AI54" s="56">
        <v>21600</v>
      </c>
      <c r="AJ54" s="58">
        <v>29091.072399999997</v>
      </c>
      <c r="AK54" s="59">
        <v>0</v>
      </c>
      <c r="AL54" s="59">
        <f t="shared" si="1"/>
        <v>1512010.0723999999</v>
      </c>
      <c r="AM54" s="56"/>
      <c r="AN54" s="56">
        <v>166321</v>
      </c>
      <c r="AO54" s="56">
        <v>136132</v>
      </c>
      <c r="AP54" s="59">
        <v>0</v>
      </c>
      <c r="AQ54" s="59">
        <v>0</v>
      </c>
      <c r="AR54" s="59">
        <v>0</v>
      </c>
      <c r="AS54" s="59">
        <v>0</v>
      </c>
      <c r="AT54" s="59">
        <v>0</v>
      </c>
      <c r="AU54" s="59">
        <v>0</v>
      </c>
      <c r="AV54" s="59">
        <v>0</v>
      </c>
      <c r="AW54" s="59">
        <v>0</v>
      </c>
      <c r="AX54" s="59">
        <v>80230.820000000007</v>
      </c>
      <c r="AY54" s="59">
        <v>7872.9599999999991</v>
      </c>
      <c r="AZ54" s="20">
        <f>VLOOKUP(C54,'[2]Mercer_Level Mapping'!$B$3:$F$17,5,0)</f>
        <v>0</v>
      </c>
      <c r="BA54" s="20" t="str">
        <f>VLOOKUP(B54,'[2]Job Mapping'!$B$2:$I$43,8,0)</f>
        <v>Internal Database Engineering</v>
      </c>
      <c r="BC54" s="56"/>
      <c r="BD54" s="56"/>
      <c r="BE54" s="56"/>
      <c r="BF54" s="56"/>
      <c r="BG54" s="56"/>
      <c r="BH54" s="56"/>
      <c r="BI54" s="56"/>
      <c r="BJ54" s="56"/>
      <c r="BK54" s="56"/>
      <c r="BL54" s="56"/>
    </row>
    <row r="55" spans="1:64" ht="13" x14ac:dyDescent="0.3">
      <c r="A55" s="54">
        <v>103</v>
      </c>
      <c r="B55" s="55" t="s">
        <v>66</v>
      </c>
      <c r="C55" s="55" t="s">
        <v>56</v>
      </c>
      <c r="D55" s="56"/>
      <c r="E55" s="55" t="s">
        <v>105</v>
      </c>
      <c r="F55" s="57" t="s">
        <v>106</v>
      </c>
      <c r="G55" s="56"/>
      <c r="H55" s="57" t="s">
        <v>64</v>
      </c>
      <c r="I55" s="56"/>
      <c r="J55" s="56"/>
      <c r="K55" s="56" t="s">
        <v>205</v>
      </c>
      <c r="L55" s="57" t="s">
        <v>114</v>
      </c>
      <c r="M55" s="55">
        <v>1995</v>
      </c>
      <c r="N55" s="55">
        <v>2023</v>
      </c>
      <c r="O55" s="56"/>
      <c r="P55" s="55" t="s">
        <v>126</v>
      </c>
      <c r="Q55" s="56"/>
      <c r="R55" s="56"/>
      <c r="S55" s="56"/>
      <c r="T55" s="58">
        <v>594400</v>
      </c>
      <c r="U55" s="59">
        <v>0</v>
      </c>
      <c r="V55" s="58">
        <v>120000</v>
      </c>
      <c r="W55" s="58">
        <v>356640</v>
      </c>
      <c r="X55" s="59">
        <v>0</v>
      </c>
      <c r="Y55" s="58">
        <v>0</v>
      </c>
      <c r="Z55" s="59">
        <v>0</v>
      </c>
      <c r="AA55" s="58">
        <v>364769</v>
      </c>
      <c r="AB55" s="59">
        <v>0</v>
      </c>
      <c r="AC55" s="59">
        <v>0</v>
      </c>
      <c r="AD55" s="59">
        <v>0</v>
      </c>
      <c r="AE55" s="59">
        <v>0</v>
      </c>
      <c r="AF55" s="59">
        <v>0</v>
      </c>
      <c r="AG55" s="59">
        <v>0</v>
      </c>
      <c r="AH55" s="59">
        <f t="shared" si="0"/>
        <v>1435809</v>
      </c>
      <c r="AI55" s="56">
        <v>21600</v>
      </c>
      <c r="AJ55" s="58">
        <v>28590.639999999999</v>
      </c>
      <c r="AK55" s="59">
        <v>0</v>
      </c>
      <c r="AL55" s="59">
        <f t="shared" si="1"/>
        <v>1485999.64</v>
      </c>
      <c r="AM55" s="56"/>
      <c r="AN55" s="56">
        <v>163460</v>
      </c>
      <c r="AO55" s="56">
        <v>0</v>
      </c>
      <c r="AP55" s="59">
        <v>0</v>
      </c>
      <c r="AQ55" s="59">
        <v>0</v>
      </c>
      <c r="AR55" s="59">
        <v>0</v>
      </c>
      <c r="AS55" s="59">
        <v>0</v>
      </c>
      <c r="AT55" s="59">
        <v>0</v>
      </c>
      <c r="AU55" s="59">
        <v>0</v>
      </c>
      <c r="AV55" s="59">
        <v>0</v>
      </c>
      <c r="AW55" s="59">
        <v>0</v>
      </c>
      <c r="AX55" s="59">
        <v>55529</v>
      </c>
      <c r="AY55" s="59">
        <v>9443.2356496800021</v>
      </c>
      <c r="AZ55" s="20">
        <f>VLOOKUP(C55,'[2]Mercer_Level Mapping'!$B$3:$F$17,5,0)</f>
        <v>0</v>
      </c>
      <c r="BA55" s="20" t="str">
        <f>VLOOKUP(B55,'[2]Job Mapping'!$B$2:$I$43,8,0)</f>
        <v>Business Intelligence (BI) Data Analysis</v>
      </c>
      <c r="BC55" s="56"/>
      <c r="BD55" s="56"/>
      <c r="BE55" s="56"/>
      <c r="BF55" s="56"/>
      <c r="BG55" s="56"/>
      <c r="BH55" s="56"/>
      <c r="BI55" s="56"/>
      <c r="BJ55" s="56"/>
      <c r="BK55" s="56"/>
      <c r="BL55" s="56"/>
    </row>
    <row r="56" spans="1:64" ht="13" x14ac:dyDescent="0.3">
      <c r="A56" s="54">
        <v>28</v>
      </c>
      <c r="B56" s="55" t="s">
        <v>88</v>
      </c>
      <c r="C56" s="55" t="s">
        <v>49</v>
      </c>
      <c r="D56" s="56"/>
      <c r="E56" s="55" t="s">
        <v>105</v>
      </c>
      <c r="F56" s="57" t="s">
        <v>106</v>
      </c>
      <c r="G56" s="56"/>
      <c r="H56" s="57" t="s">
        <v>64</v>
      </c>
      <c r="I56" s="56"/>
      <c r="J56" s="56"/>
      <c r="K56" s="56" t="s">
        <v>205</v>
      </c>
      <c r="L56" s="57" t="s">
        <v>114</v>
      </c>
      <c r="M56" s="55">
        <v>1998</v>
      </c>
      <c r="N56" s="55">
        <v>2022</v>
      </c>
      <c r="O56" s="56"/>
      <c r="P56" s="55" t="s">
        <v>127</v>
      </c>
      <c r="Q56" s="56"/>
      <c r="R56" s="56"/>
      <c r="S56" s="56"/>
      <c r="T56" s="58">
        <v>592884</v>
      </c>
      <c r="U56" s="59">
        <v>0</v>
      </c>
      <c r="V56" s="58">
        <v>120000</v>
      </c>
      <c r="W56" s="58">
        <v>355740</v>
      </c>
      <c r="X56" s="59">
        <v>0</v>
      </c>
      <c r="Y56" s="58">
        <v>0</v>
      </c>
      <c r="Z56" s="59">
        <v>0</v>
      </c>
      <c r="AA56" s="58">
        <v>363477.8796000001</v>
      </c>
      <c r="AB56" s="59">
        <v>0</v>
      </c>
      <c r="AC56" s="59">
        <v>0</v>
      </c>
      <c r="AD56" s="59">
        <v>0</v>
      </c>
      <c r="AE56" s="59">
        <v>0</v>
      </c>
      <c r="AF56" s="59">
        <v>0</v>
      </c>
      <c r="AG56" s="59">
        <v>0</v>
      </c>
      <c r="AH56" s="59">
        <f t="shared" si="0"/>
        <v>1432101.8796000001</v>
      </c>
      <c r="AI56" s="56">
        <v>21600</v>
      </c>
      <c r="AJ56" s="58">
        <v>28517.720399999998</v>
      </c>
      <c r="AK56" s="59">
        <v>0</v>
      </c>
      <c r="AL56" s="59">
        <f t="shared" si="1"/>
        <v>1482219.6</v>
      </c>
      <c r="AM56" s="56"/>
      <c r="AN56" s="56">
        <v>163043.1</v>
      </c>
      <c r="AO56" s="56">
        <v>85869</v>
      </c>
      <c r="AP56" s="59">
        <v>0</v>
      </c>
      <c r="AQ56" s="59">
        <v>0</v>
      </c>
      <c r="AR56" s="59">
        <v>0</v>
      </c>
      <c r="AS56" s="59">
        <v>0</v>
      </c>
      <c r="AT56" s="59">
        <v>0</v>
      </c>
      <c r="AU56" s="59">
        <v>0</v>
      </c>
      <c r="AV56" s="59">
        <v>0</v>
      </c>
      <c r="AW56" s="59">
        <v>0</v>
      </c>
      <c r="AX56" s="59">
        <v>86180.34</v>
      </c>
      <c r="AY56" s="59">
        <v>8180.8714655999993</v>
      </c>
      <c r="AZ56" s="20" t="str">
        <f>VLOOKUP(C56,'[2]Mercer_Level Mapping'!$B$3:$F$17,4,0)</f>
        <v>S3</v>
      </c>
      <c r="BA56" s="20" t="str">
        <f>VLOOKUP(B56,'[2]Job Mapping'!$B$2:$I$43,8,0)</f>
        <v>Data Science</v>
      </c>
      <c r="BC56" s="56"/>
      <c r="BD56" s="56"/>
      <c r="BE56" s="56"/>
      <c r="BF56" s="56"/>
      <c r="BG56" s="56"/>
      <c r="BH56" s="56"/>
      <c r="BI56" s="56"/>
      <c r="BJ56" s="56"/>
      <c r="BK56" s="56"/>
      <c r="BL56" s="56"/>
    </row>
    <row r="57" spans="1:64" ht="13" x14ac:dyDescent="0.3">
      <c r="A57" s="54">
        <v>58</v>
      </c>
      <c r="B57" s="55" t="s">
        <v>13</v>
      </c>
      <c r="C57" s="55" t="s">
        <v>56</v>
      </c>
      <c r="D57" s="56"/>
      <c r="E57" s="55" t="s">
        <v>105</v>
      </c>
      <c r="F57" s="57" t="s">
        <v>106</v>
      </c>
      <c r="G57" s="56"/>
      <c r="H57" s="57" t="s">
        <v>64</v>
      </c>
      <c r="I57" s="56"/>
      <c r="J57" s="56"/>
      <c r="K57" s="56" t="s">
        <v>205</v>
      </c>
      <c r="L57" s="57" t="s">
        <v>114</v>
      </c>
      <c r="M57" s="55">
        <v>1993</v>
      </c>
      <c r="N57" s="55">
        <v>2023</v>
      </c>
      <c r="O57" s="56"/>
      <c r="P57" s="55" t="s">
        <v>127</v>
      </c>
      <c r="Q57" s="56"/>
      <c r="R57" s="56"/>
      <c r="S57" s="56"/>
      <c r="T57" s="58">
        <v>590000</v>
      </c>
      <c r="U57" s="59">
        <v>0</v>
      </c>
      <c r="V57" s="58">
        <v>120000</v>
      </c>
      <c r="W57" s="58">
        <v>354000</v>
      </c>
      <c r="X57" s="59">
        <v>0</v>
      </c>
      <c r="Y57" s="58">
        <v>0</v>
      </c>
      <c r="Z57" s="59">
        <v>0</v>
      </c>
      <c r="AA57" s="58">
        <v>361021</v>
      </c>
      <c r="AB57" s="59">
        <v>0</v>
      </c>
      <c r="AC57" s="59">
        <v>0</v>
      </c>
      <c r="AD57" s="59">
        <v>0</v>
      </c>
      <c r="AE57" s="59">
        <v>0</v>
      </c>
      <c r="AF57" s="59">
        <v>0</v>
      </c>
      <c r="AG57" s="59">
        <v>0</v>
      </c>
      <c r="AH57" s="59">
        <f t="shared" si="0"/>
        <v>1425021</v>
      </c>
      <c r="AI57" s="56">
        <v>21600</v>
      </c>
      <c r="AJ57" s="58">
        <v>28379</v>
      </c>
      <c r="AK57" s="59">
        <v>0</v>
      </c>
      <c r="AL57" s="59">
        <f t="shared" si="1"/>
        <v>1475000</v>
      </c>
      <c r="AM57" s="56"/>
      <c r="AN57" s="56">
        <v>162250</v>
      </c>
      <c r="AO57" s="56">
        <v>0</v>
      </c>
      <c r="AP57" s="59">
        <v>0</v>
      </c>
      <c r="AQ57" s="59">
        <v>0</v>
      </c>
      <c r="AR57" s="59">
        <v>0</v>
      </c>
      <c r="AS57" s="59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114299.34919562843</v>
      </c>
      <c r="AY57" s="59">
        <v>9372.3908191199989</v>
      </c>
      <c r="AZ57" s="20">
        <f>VLOOKUP(C57,'[2]Mercer_Level Mapping'!$B$3:$F$17,5,0)</f>
        <v>0</v>
      </c>
      <c r="BA57" s="20" t="str">
        <f>VLOOKUP(B57,'[2]Job Mapping'!$B$2:$I$43,8,0)</f>
        <v>Scrum Master</v>
      </c>
      <c r="BC57" s="56"/>
      <c r="BD57" s="56"/>
      <c r="BE57" s="56"/>
      <c r="BF57" s="56"/>
      <c r="BG57" s="56"/>
      <c r="BH57" s="56"/>
      <c r="BI57" s="56"/>
      <c r="BJ57" s="56"/>
      <c r="BK57" s="56"/>
      <c r="BL57" s="56"/>
    </row>
    <row r="58" spans="1:64" ht="13" x14ac:dyDescent="0.3">
      <c r="A58" s="54">
        <v>65</v>
      </c>
      <c r="B58" s="55" t="s">
        <v>88</v>
      </c>
      <c r="C58" s="55" t="s">
        <v>49</v>
      </c>
      <c r="D58" s="56"/>
      <c r="E58" s="55" t="s">
        <v>105</v>
      </c>
      <c r="F58" s="57" t="s">
        <v>106</v>
      </c>
      <c r="G58" s="56"/>
      <c r="H58" s="57" t="s">
        <v>64</v>
      </c>
      <c r="I58" s="56"/>
      <c r="J58" s="56"/>
      <c r="K58" s="56" t="s">
        <v>205</v>
      </c>
      <c r="L58" s="57" t="s">
        <v>114</v>
      </c>
      <c r="M58" s="55">
        <v>1998</v>
      </c>
      <c r="N58" s="55">
        <v>2023</v>
      </c>
      <c r="O58" s="56"/>
      <c r="P58" s="55" t="s">
        <v>126</v>
      </c>
      <c r="Q58" s="56"/>
      <c r="R58" s="56"/>
      <c r="S58" s="56"/>
      <c r="T58" s="58">
        <v>572076</v>
      </c>
      <c r="U58" s="59">
        <v>0</v>
      </c>
      <c r="V58" s="58">
        <v>120000</v>
      </c>
      <c r="W58" s="58">
        <v>343245</v>
      </c>
      <c r="X58" s="59">
        <v>0</v>
      </c>
      <c r="Y58" s="58">
        <v>0</v>
      </c>
      <c r="Z58" s="59">
        <v>0</v>
      </c>
      <c r="AA58" s="58">
        <v>345751</v>
      </c>
      <c r="AB58" s="59">
        <v>0</v>
      </c>
      <c r="AC58" s="59">
        <v>0</v>
      </c>
      <c r="AD58" s="59">
        <v>0</v>
      </c>
      <c r="AE58" s="59">
        <v>0</v>
      </c>
      <c r="AF58" s="59">
        <v>0</v>
      </c>
      <c r="AG58" s="59">
        <v>0</v>
      </c>
      <c r="AH58" s="59">
        <f t="shared" si="0"/>
        <v>1381072</v>
      </c>
      <c r="AI58" s="56">
        <v>21600</v>
      </c>
      <c r="AJ58" s="58">
        <v>27516.855600000003</v>
      </c>
      <c r="AK58" s="59">
        <v>0</v>
      </c>
      <c r="AL58" s="59">
        <f t="shared" si="1"/>
        <v>1430188.8555999999</v>
      </c>
      <c r="AM58" s="56"/>
      <c r="AN58" s="56">
        <v>157321</v>
      </c>
      <c r="AO58" s="56">
        <v>0</v>
      </c>
      <c r="AP58" s="59">
        <v>0</v>
      </c>
      <c r="AQ58" s="59">
        <v>0</v>
      </c>
      <c r="AR58" s="59">
        <v>0</v>
      </c>
      <c r="AS58" s="59">
        <v>0</v>
      </c>
      <c r="AT58" s="59">
        <v>0</v>
      </c>
      <c r="AU58" s="59">
        <v>0</v>
      </c>
      <c r="AV58" s="59">
        <v>0</v>
      </c>
      <c r="AW58" s="59">
        <v>0</v>
      </c>
      <c r="AX58" s="59">
        <v>66325.88</v>
      </c>
      <c r="AY58" s="59">
        <v>9083.7799149599996</v>
      </c>
      <c r="AZ58" s="20" t="str">
        <f>VLOOKUP(C58,'[2]Mercer_Level Mapping'!$B$3:$F$17,4,0)</f>
        <v>S3</v>
      </c>
      <c r="BA58" s="20" t="str">
        <f>VLOOKUP(B58,'[2]Job Mapping'!$B$2:$I$43,8,0)</f>
        <v>Data Science</v>
      </c>
      <c r="BC58" s="56"/>
      <c r="BD58" s="56"/>
      <c r="BE58" s="56"/>
      <c r="BF58" s="56"/>
      <c r="BG58" s="56"/>
      <c r="BH58" s="56"/>
      <c r="BI58" s="56"/>
      <c r="BJ58" s="56"/>
      <c r="BK58" s="56"/>
      <c r="BL58" s="56"/>
    </row>
    <row r="59" spans="1:64" ht="13" x14ac:dyDescent="0.3">
      <c r="A59" s="54">
        <v>70</v>
      </c>
      <c r="B59" s="55" t="s">
        <v>89</v>
      </c>
      <c r="C59" s="55" t="s">
        <v>56</v>
      </c>
      <c r="D59" s="56"/>
      <c r="E59" s="55" t="s">
        <v>112</v>
      </c>
      <c r="F59" s="57" t="s">
        <v>106</v>
      </c>
      <c r="G59" s="56"/>
      <c r="H59" s="57" t="s">
        <v>64</v>
      </c>
      <c r="I59" s="56"/>
      <c r="J59" s="56"/>
      <c r="K59" s="56" t="s">
        <v>205</v>
      </c>
      <c r="L59" s="57" t="s">
        <v>114</v>
      </c>
      <c r="M59" s="55">
        <v>1990</v>
      </c>
      <c r="N59" s="55">
        <v>2023</v>
      </c>
      <c r="O59" s="56"/>
      <c r="P59" s="55" t="s">
        <v>126</v>
      </c>
      <c r="Q59" s="56"/>
      <c r="R59" s="56"/>
      <c r="S59" s="56"/>
      <c r="T59" s="58">
        <v>560000</v>
      </c>
      <c r="U59" s="59">
        <v>0</v>
      </c>
      <c r="V59" s="58">
        <v>120000</v>
      </c>
      <c r="W59" s="58">
        <v>336000</v>
      </c>
      <c r="X59" s="59">
        <v>0</v>
      </c>
      <c r="Y59" s="58">
        <v>0</v>
      </c>
      <c r="Z59" s="59">
        <v>0</v>
      </c>
      <c r="AA59" s="58">
        <v>335464</v>
      </c>
      <c r="AB59" s="59">
        <v>0</v>
      </c>
      <c r="AC59" s="59">
        <v>0</v>
      </c>
      <c r="AD59" s="59">
        <v>0</v>
      </c>
      <c r="AE59" s="59">
        <v>0</v>
      </c>
      <c r="AF59" s="59">
        <v>0</v>
      </c>
      <c r="AG59" s="59">
        <v>0</v>
      </c>
      <c r="AH59" s="59">
        <f t="shared" si="0"/>
        <v>1351464</v>
      </c>
      <c r="AI59" s="56">
        <v>21600</v>
      </c>
      <c r="AJ59" s="58">
        <v>26936</v>
      </c>
      <c r="AK59" s="59">
        <v>0</v>
      </c>
      <c r="AL59" s="59">
        <f t="shared" si="1"/>
        <v>1400000</v>
      </c>
      <c r="AM59" s="56"/>
      <c r="AN59" s="56">
        <v>154000</v>
      </c>
      <c r="AO59" s="56">
        <v>0</v>
      </c>
      <c r="AP59" s="59">
        <v>0</v>
      </c>
      <c r="AQ59" s="59">
        <v>0</v>
      </c>
      <c r="AR59" s="59">
        <v>0</v>
      </c>
      <c r="AS59" s="59">
        <v>0</v>
      </c>
      <c r="AT59" s="59">
        <v>0</v>
      </c>
      <c r="AU59" s="59">
        <v>0</v>
      </c>
      <c r="AV59" s="59">
        <v>0</v>
      </c>
      <c r="AW59" s="59">
        <v>0</v>
      </c>
      <c r="AX59" s="59">
        <v>169142.50000000006</v>
      </c>
      <c r="AY59" s="59">
        <v>8889.3433900799992</v>
      </c>
      <c r="AZ59" s="20">
        <f>VLOOKUP(C59,'[2]Mercer_Level Mapping'!$B$3:$F$17,5,0)</f>
        <v>0</v>
      </c>
      <c r="BA59" s="20" t="str">
        <f>VLOOKUP(B59,'[2]Job Mapping'!$B$2:$I$43,8,0)</f>
        <v>General IT User Support</v>
      </c>
      <c r="BC59" s="56"/>
      <c r="BD59" s="56"/>
      <c r="BE59" s="56"/>
      <c r="BF59" s="56"/>
      <c r="BG59" s="56"/>
      <c r="BH59" s="56"/>
      <c r="BI59" s="56"/>
      <c r="BJ59" s="56"/>
      <c r="BK59" s="56"/>
      <c r="BL59" s="56"/>
    </row>
    <row r="60" spans="1:64" ht="13" x14ac:dyDescent="0.3">
      <c r="A60" s="54">
        <v>102</v>
      </c>
      <c r="B60" s="55" t="s">
        <v>90</v>
      </c>
      <c r="C60" s="55" t="s">
        <v>56</v>
      </c>
      <c r="D60" s="56"/>
      <c r="E60" s="55" t="s">
        <v>111</v>
      </c>
      <c r="F60" s="57" t="s">
        <v>106</v>
      </c>
      <c r="G60" s="56"/>
      <c r="H60" s="57" t="s">
        <v>64</v>
      </c>
      <c r="I60" s="56"/>
      <c r="J60" s="56"/>
      <c r="K60" s="56" t="s">
        <v>205</v>
      </c>
      <c r="L60" s="57" t="s">
        <v>114</v>
      </c>
      <c r="M60" s="55">
        <v>1997</v>
      </c>
      <c r="N60" s="55">
        <v>2023</v>
      </c>
      <c r="O60" s="56"/>
      <c r="P60" s="55" t="s">
        <v>126</v>
      </c>
      <c r="Q60" s="56"/>
      <c r="R60" s="56"/>
      <c r="S60" s="56"/>
      <c r="T60" s="58">
        <v>540541</v>
      </c>
      <c r="U60" s="59">
        <v>0</v>
      </c>
      <c r="V60" s="58">
        <v>120000</v>
      </c>
      <c r="W60" s="58">
        <v>324324</v>
      </c>
      <c r="X60" s="59">
        <v>0</v>
      </c>
      <c r="Y60" s="58">
        <v>0</v>
      </c>
      <c r="Z60" s="59">
        <v>0</v>
      </c>
      <c r="AA60" s="58">
        <v>318886</v>
      </c>
      <c r="AB60" s="59">
        <v>0</v>
      </c>
      <c r="AC60" s="59">
        <v>0</v>
      </c>
      <c r="AD60" s="59">
        <v>0</v>
      </c>
      <c r="AE60" s="59">
        <v>0</v>
      </c>
      <c r="AF60" s="59">
        <v>0</v>
      </c>
      <c r="AG60" s="59">
        <v>0</v>
      </c>
      <c r="AH60" s="59">
        <f t="shared" si="0"/>
        <v>1303751</v>
      </c>
      <c r="AI60" s="56">
        <v>21600</v>
      </c>
      <c r="AJ60" s="58">
        <v>26000.022099999998</v>
      </c>
      <c r="AK60" s="59">
        <v>0</v>
      </c>
      <c r="AL60" s="59">
        <f t="shared" si="1"/>
        <v>1351351.0220999999</v>
      </c>
      <c r="AM60" s="56"/>
      <c r="AN60" s="56">
        <v>148649</v>
      </c>
      <c r="AO60" s="56">
        <v>0</v>
      </c>
      <c r="AP60" s="59">
        <v>0</v>
      </c>
      <c r="AQ60" s="59">
        <v>0</v>
      </c>
      <c r="AR60" s="59">
        <v>0</v>
      </c>
      <c r="AS60" s="59">
        <v>0</v>
      </c>
      <c r="AT60" s="59">
        <v>0</v>
      </c>
      <c r="AU60" s="59">
        <v>0</v>
      </c>
      <c r="AV60" s="59">
        <v>0</v>
      </c>
      <c r="AW60" s="59">
        <v>0</v>
      </c>
      <c r="AX60" s="59">
        <v>55529</v>
      </c>
      <c r="AY60" s="59">
        <v>8576.0153279999995</v>
      </c>
      <c r="AZ60" s="20">
        <f>VLOOKUP(C60,'[2]Mercer_Level Mapping'!$B$3:$F$17,5,0)</f>
        <v>0</v>
      </c>
      <c r="BA60" s="20" t="str">
        <f>VLOOKUP(B60,'[2]Job Mapping'!$B$2:$I$43,8,0)</f>
        <v>Supply Chain Planning (Outsourcing &amp; Global Capability Centers)</v>
      </c>
      <c r="BC60" s="56"/>
      <c r="BD60" s="56"/>
      <c r="BE60" s="56"/>
      <c r="BF60" s="56"/>
      <c r="BG60" s="56"/>
      <c r="BH60" s="56"/>
      <c r="BI60" s="56"/>
      <c r="BJ60" s="56"/>
      <c r="BK60" s="56"/>
      <c r="BL60" s="56"/>
    </row>
    <row r="61" spans="1:64" ht="13" x14ac:dyDescent="0.3">
      <c r="A61" s="54">
        <v>75</v>
      </c>
      <c r="B61" s="55" t="s">
        <v>91</v>
      </c>
      <c r="C61" s="55" t="s">
        <v>56</v>
      </c>
      <c r="D61" s="56"/>
      <c r="E61" s="55" t="s">
        <v>110</v>
      </c>
      <c r="F61" s="57" t="s">
        <v>106</v>
      </c>
      <c r="G61" s="56"/>
      <c r="H61" s="57" t="s">
        <v>64</v>
      </c>
      <c r="I61" s="56"/>
      <c r="J61" s="56"/>
      <c r="K61" s="56" t="s">
        <v>205</v>
      </c>
      <c r="L61" s="57" t="s">
        <v>114</v>
      </c>
      <c r="M61" s="55">
        <v>1992</v>
      </c>
      <c r="N61" s="55">
        <v>2023</v>
      </c>
      <c r="O61" s="56"/>
      <c r="P61" s="55" t="s">
        <v>126</v>
      </c>
      <c r="Q61" s="56"/>
      <c r="R61" s="56"/>
      <c r="S61" s="56"/>
      <c r="T61" s="58">
        <v>540000</v>
      </c>
      <c r="U61" s="59">
        <v>0</v>
      </c>
      <c r="V61" s="58">
        <v>120000</v>
      </c>
      <c r="W61" s="58">
        <v>324000</v>
      </c>
      <c r="X61" s="59">
        <v>0</v>
      </c>
      <c r="Y61" s="58">
        <v>0</v>
      </c>
      <c r="Z61" s="59">
        <v>0</v>
      </c>
      <c r="AA61" s="58">
        <v>318426</v>
      </c>
      <c r="AB61" s="59">
        <v>0</v>
      </c>
      <c r="AC61" s="59">
        <v>0</v>
      </c>
      <c r="AD61" s="59">
        <v>0</v>
      </c>
      <c r="AE61" s="59">
        <v>0</v>
      </c>
      <c r="AF61" s="59">
        <v>0</v>
      </c>
      <c r="AG61" s="59">
        <v>0</v>
      </c>
      <c r="AH61" s="59">
        <f t="shared" si="0"/>
        <v>1302426</v>
      </c>
      <c r="AI61" s="56">
        <v>21600</v>
      </c>
      <c r="AJ61" s="58">
        <v>25974</v>
      </c>
      <c r="AK61" s="59">
        <v>0</v>
      </c>
      <c r="AL61" s="59">
        <f t="shared" si="1"/>
        <v>1350000</v>
      </c>
      <c r="AM61" s="56"/>
      <c r="AN61" s="56">
        <v>148500</v>
      </c>
      <c r="AO61" s="56">
        <v>0</v>
      </c>
      <c r="AP61" s="59">
        <v>0</v>
      </c>
      <c r="AQ61" s="59">
        <v>0</v>
      </c>
      <c r="AR61" s="59">
        <v>0</v>
      </c>
      <c r="AS61" s="59">
        <v>0</v>
      </c>
      <c r="AT61" s="59">
        <v>0</v>
      </c>
      <c r="AU61" s="59">
        <v>0</v>
      </c>
      <c r="AV61" s="59">
        <v>0</v>
      </c>
      <c r="AW61" s="59">
        <v>0</v>
      </c>
      <c r="AX61" s="59">
        <v>70928.930000000022</v>
      </c>
      <c r="AY61" s="59">
        <v>8567.3117707199999</v>
      </c>
      <c r="AZ61" s="20">
        <f>VLOOKUP(C61,'[2]Mercer_Level Mapping'!$B$3:$F$17,5,0)</f>
        <v>0</v>
      </c>
      <c r="BA61" s="20" t="str">
        <f>VLOOKUP(B61,'[2]Job Mapping'!$B$2:$I$43,8,0)</f>
        <v>General Human Resources</v>
      </c>
      <c r="BC61" s="56"/>
      <c r="BD61" s="56"/>
      <c r="BE61" s="56"/>
      <c r="BF61" s="56"/>
      <c r="BG61" s="56"/>
      <c r="BH61" s="56"/>
      <c r="BI61" s="56"/>
      <c r="BJ61" s="56"/>
      <c r="BK61" s="56"/>
      <c r="BL61" s="56"/>
    </row>
    <row r="62" spans="1:64" ht="13" x14ac:dyDescent="0.3">
      <c r="A62" s="54">
        <v>96</v>
      </c>
      <c r="B62" s="55" t="s">
        <v>88</v>
      </c>
      <c r="C62" s="55" t="s">
        <v>49</v>
      </c>
      <c r="D62" s="56"/>
      <c r="E62" s="55" t="s">
        <v>105</v>
      </c>
      <c r="F62" s="57" t="s">
        <v>106</v>
      </c>
      <c r="G62" s="56"/>
      <c r="H62" s="57" t="s">
        <v>64</v>
      </c>
      <c r="I62" s="56"/>
      <c r="J62" s="56"/>
      <c r="K62" s="56" t="s">
        <v>205</v>
      </c>
      <c r="L62" s="57" t="s">
        <v>114</v>
      </c>
      <c r="M62" s="55">
        <v>1999</v>
      </c>
      <c r="N62" s="55">
        <v>2023</v>
      </c>
      <c r="O62" s="56"/>
      <c r="P62" s="55" t="s">
        <v>126</v>
      </c>
      <c r="Q62" s="56"/>
      <c r="R62" s="56"/>
      <c r="S62" s="56"/>
      <c r="T62" s="58">
        <v>540000</v>
      </c>
      <c r="U62" s="59">
        <v>0</v>
      </c>
      <c r="V62" s="58">
        <v>120000</v>
      </c>
      <c r="W62" s="58">
        <v>324000</v>
      </c>
      <c r="X62" s="59">
        <v>0</v>
      </c>
      <c r="Y62" s="58">
        <v>0</v>
      </c>
      <c r="Z62" s="59">
        <v>0</v>
      </c>
      <c r="AA62" s="58">
        <v>318426</v>
      </c>
      <c r="AB62" s="59">
        <v>0</v>
      </c>
      <c r="AC62" s="59">
        <v>0</v>
      </c>
      <c r="AD62" s="59">
        <v>0</v>
      </c>
      <c r="AE62" s="59">
        <v>0</v>
      </c>
      <c r="AF62" s="59">
        <v>0</v>
      </c>
      <c r="AG62" s="59">
        <v>0</v>
      </c>
      <c r="AH62" s="59">
        <f t="shared" si="0"/>
        <v>1302426</v>
      </c>
      <c r="AI62" s="56">
        <v>21600</v>
      </c>
      <c r="AJ62" s="58">
        <v>25974</v>
      </c>
      <c r="AK62" s="59">
        <v>0</v>
      </c>
      <c r="AL62" s="59">
        <f t="shared" si="1"/>
        <v>1350000</v>
      </c>
      <c r="AM62" s="56"/>
      <c r="AN62" s="56">
        <v>148500</v>
      </c>
      <c r="AO62" s="56">
        <v>0</v>
      </c>
      <c r="AP62" s="59">
        <v>0</v>
      </c>
      <c r="AQ62" s="59">
        <v>0</v>
      </c>
      <c r="AR62" s="59">
        <v>0</v>
      </c>
      <c r="AS62" s="59">
        <v>0</v>
      </c>
      <c r="AT62" s="59">
        <v>0</v>
      </c>
      <c r="AU62" s="59">
        <v>0</v>
      </c>
      <c r="AV62" s="59">
        <v>0</v>
      </c>
      <c r="AW62" s="59">
        <v>0</v>
      </c>
      <c r="AX62" s="59">
        <v>50922.344142622955</v>
      </c>
      <c r="AY62" s="59">
        <v>8567.3117707199999</v>
      </c>
      <c r="AZ62" s="20" t="str">
        <f>VLOOKUP(C62,'[2]Mercer_Level Mapping'!$B$3:$F$17,4,0)</f>
        <v>S3</v>
      </c>
      <c r="BA62" s="20" t="str">
        <f>VLOOKUP(B62,'[2]Job Mapping'!$B$2:$I$43,8,0)</f>
        <v>Data Science</v>
      </c>
      <c r="BC62" s="56"/>
      <c r="BD62" s="56"/>
      <c r="BE62" s="56"/>
      <c r="BF62" s="56"/>
      <c r="BG62" s="56"/>
      <c r="BH62" s="56"/>
      <c r="BI62" s="56"/>
      <c r="BJ62" s="56"/>
      <c r="BK62" s="56"/>
      <c r="BL62" s="56"/>
    </row>
    <row r="63" spans="1:64" ht="13" x14ac:dyDescent="0.3">
      <c r="A63" s="54">
        <v>55</v>
      </c>
      <c r="B63" s="55" t="s">
        <v>88</v>
      </c>
      <c r="C63" s="55" t="s">
        <v>49</v>
      </c>
      <c r="D63" s="56"/>
      <c r="E63" s="55" t="s">
        <v>105</v>
      </c>
      <c r="F63" s="57" t="s">
        <v>106</v>
      </c>
      <c r="G63" s="56"/>
      <c r="H63" s="57" t="s">
        <v>64</v>
      </c>
      <c r="I63" s="56"/>
      <c r="J63" s="56"/>
      <c r="K63" s="56" t="s">
        <v>205</v>
      </c>
      <c r="L63" s="57" t="s">
        <v>114</v>
      </c>
      <c r="M63" s="55">
        <v>1999</v>
      </c>
      <c r="N63" s="55">
        <v>2023</v>
      </c>
      <c r="O63" s="56"/>
      <c r="P63" s="55" t="s">
        <v>126</v>
      </c>
      <c r="Q63" s="56"/>
      <c r="R63" s="56"/>
      <c r="S63" s="56"/>
      <c r="T63" s="58">
        <v>536832</v>
      </c>
      <c r="U63" s="59">
        <v>0</v>
      </c>
      <c r="V63" s="58">
        <v>120000</v>
      </c>
      <c r="W63" s="58">
        <v>322099.20000000001</v>
      </c>
      <c r="X63" s="59">
        <v>0</v>
      </c>
      <c r="Y63" s="58">
        <v>0</v>
      </c>
      <c r="Z63" s="59">
        <v>0</v>
      </c>
      <c r="AA63" s="58">
        <v>272780.62079999998</v>
      </c>
      <c r="AB63" s="59">
        <v>0</v>
      </c>
      <c r="AC63" s="59">
        <v>0</v>
      </c>
      <c r="AD63" s="59">
        <v>0</v>
      </c>
      <c r="AE63" s="59">
        <v>0</v>
      </c>
      <c r="AF63" s="59">
        <v>0</v>
      </c>
      <c r="AG63" s="59">
        <v>0</v>
      </c>
      <c r="AH63" s="59">
        <f t="shared" si="0"/>
        <v>1251711.8207999999</v>
      </c>
      <c r="AI63" s="56">
        <v>21600</v>
      </c>
      <c r="AJ63" s="58">
        <v>25821.619199999997</v>
      </c>
      <c r="AK63" s="59">
        <v>0</v>
      </c>
      <c r="AL63" s="59">
        <f t="shared" si="1"/>
        <v>1299133.4399999999</v>
      </c>
      <c r="AM63" s="56"/>
      <c r="AN63" s="56">
        <v>147628.79999999999</v>
      </c>
      <c r="AO63" s="56">
        <v>0</v>
      </c>
      <c r="AP63" s="59">
        <v>0</v>
      </c>
      <c r="AQ63" s="59">
        <v>0</v>
      </c>
      <c r="AR63" s="59">
        <v>0</v>
      </c>
      <c r="AS63" s="59">
        <v>0</v>
      </c>
      <c r="AT63" s="59">
        <v>0</v>
      </c>
      <c r="AU63" s="59">
        <v>0</v>
      </c>
      <c r="AV63" s="59">
        <v>0</v>
      </c>
      <c r="AW63" s="59">
        <v>0</v>
      </c>
      <c r="AX63" s="59">
        <v>54184.69</v>
      </c>
      <c r="AY63" s="59">
        <v>8116.468684559999</v>
      </c>
      <c r="AZ63" s="20" t="str">
        <f>VLOOKUP(C63,'[2]Mercer_Level Mapping'!$B$3:$F$17,4,0)</f>
        <v>S3</v>
      </c>
      <c r="BA63" s="20" t="str">
        <f>VLOOKUP(B63,'[2]Job Mapping'!$B$2:$I$43,8,0)</f>
        <v>Data Science</v>
      </c>
      <c r="BC63" s="56"/>
      <c r="BD63" s="56"/>
      <c r="BE63" s="56"/>
      <c r="BF63" s="56"/>
      <c r="BG63" s="56"/>
      <c r="BH63" s="56"/>
      <c r="BI63" s="56"/>
      <c r="BJ63" s="56"/>
      <c r="BK63" s="56"/>
      <c r="BL63" s="56"/>
    </row>
    <row r="64" spans="1:64" ht="13" x14ac:dyDescent="0.3">
      <c r="A64" s="54">
        <v>57</v>
      </c>
      <c r="B64" s="55" t="s">
        <v>88</v>
      </c>
      <c r="C64" s="55" t="s">
        <v>49</v>
      </c>
      <c r="D64" s="56"/>
      <c r="E64" s="55" t="s">
        <v>105</v>
      </c>
      <c r="F64" s="57" t="s">
        <v>106</v>
      </c>
      <c r="G64" s="56"/>
      <c r="H64" s="57" t="s">
        <v>64</v>
      </c>
      <c r="I64" s="56"/>
      <c r="J64" s="56"/>
      <c r="K64" s="56" t="s">
        <v>205</v>
      </c>
      <c r="L64" s="57" t="s">
        <v>114</v>
      </c>
      <c r="M64" s="55">
        <v>2000</v>
      </c>
      <c r="N64" s="55">
        <v>2023</v>
      </c>
      <c r="O64" s="56"/>
      <c r="P64" s="55" t="s">
        <v>126</v>
      </c>
      <c r="Q64" s="56"/>
      <c r="R64" s="56"/>
      <c r="S64" s="56"/>
      <c r="T64" s="58">
        <v>482916</v>
      </c>
      <c r="U64" s="59">
        <v>0</v>
      </c>
      <c r="V64" s="58">
        <v>120000</v>
      </c>
      <c r="W64" s="58">
        <v>289752</v>
      </c>
      <c r="X64" s="59">
        <v>0</v>
      </c>
      <c r="Y64" s="58">
        <v>0</v>
      </c>
      <c r="Z64" s="59">
        <v>0</v>
      </c>
      <c r="AA64" s="58">
        <v>269796</v>
      </c>
      <c r="AB64" s="59">
        <v>0</v>
      </c>
      <c r="AC64" s="59">
        <v>0</v>
      </c>
      <c r="AD64" s="59">
        <v>0</v>
      </c>
      <c r="AE64" s="59">
        <v>0</v>
      </c>
      <c r="AF64" s="59">
        <v>0</v>
      </c>
      <c r="AG64" s="59">
        <v>0</v>
      </c>
      <c r="AH64" s="59">
        <f t="shared" si="0"/>
        <v>1162464</v>
      </c>
      <c r="AI64" s="56">
        <v>21600</v>
      </c>
      <c r="AJ64" s="58">
        <v>23228.259599999998</v>
      </c>
      <c r="AK64" s="59">
        <v>0</v>
      </c>
      <c r="AL64" s="59">
        <f t="shared" si="1"/>
        <v>1207292.2596</v>
      </c>
      <c r="AM64" s="56"/>
      <c r="AN64" s="56">
        <v>132799.70000000001</v>
      </c>
      <c r="AO64" s="56">
        <v>0</v>
      </c>
      <c r="AP64" s="59">
        <v>0</v>
      </c>
      <c r="AQ64" s="59">
        <v>0</v>
      </c>
      <c r="AR64" s="59">
        <v>0</v>
      </c>
      <c r="AS64" s="59">
        <v>0</v>
      </c>
      <c r="AT64" s="59">
        <v>0</v>
      </c>
      <c r="AU64" s="59">
        <v>0</v>
      </c>
      <c r="AV64" s="59">
        <v>0</v>
      </c>
      <c r="AW64" s="59">
        <v>0</v>
      </c>
      <c r="AX64" s="59">
        <v>86180.34</v>
      </c>
      <c r="AY64" s="59">
        <v>7872.9599999999991</v>
      </c>
      <c r="AZ64" s="20" t="str">
        <f>VLOOKUP(C64,'[2]Mercer_Level Mapping'!$B$3:$F$17,4,0)</f>
        <v>S3</v>
      </c>
      <c r="BA64" s="20" t="str">
        <f>VLOOKUP(B64,'[2]Job Mapping'!$B$2:$I$43,8,0)</f>
        <v>Data Science</v>
      </c>
      <c r="BC64" s="56"/>
      <c r="BD64" s="56"/>
      <c r="BE64" s="56"/>
      <c r="BF64" s="56"/>
      <c r="BG64" s="56"/>
      <c r="BH64" s="56"/>
      <c r="BI64" s="56"/>
      <c r="BJ64" s="56"/>
      <c r="BK64" s="56"/>
      <c r="BL64" s="56"/>
    </row>
    <row r="65" spans="1:64" ht="13" x14ac:dyDescent="0.3">
      <c r="A65" s="54">
        <v>36</v>
      </c>
      <c r="B65" s="55" t="s">
        <v>88</v>
      </c>
      <c r="C65" s="55" t="s">
        <v>49</v>
      </c>
      <c r="D65" s="56"/>
      <c r="E65" s="55" t="s">
        <v>105</v>
      </c>
      <c r="F65" s="57" t="s">
        <v>106</v>
      </c>
      <c r="G65" s="56"/>
      <c r="H65" s="57" t="s">
        <v>64</v>
      </c>
      <c r="I65" s="56"/>
      <c r="J65" s="56"/>
      <c r="K65" s="56" t="s">
        <v>205</v>
      </c>
      <c r="L65" s="57" t="s">
        <v>114</v>
      </c>
      <c r="M65" s="55">
        <v>1999</v>
      </c>
      <c r="N65" s="55">
        <v>2023</v>
      </c>
      <c r="O65" s="56"/>
      <c r="P65" s="55" t="s">
        <v>126</v>
      </c>
      <c r="Q65" s="56"/>
      <c r="R65" s="56"/>
      <c r="S65" s="56"/>
      <c r="T65" s="58">
        <v>482172</v>
      </c>
      <c r="U65" s="59">
        <v>0</v>
      </c>
      <c r="V65" s="58">
        <v>120000</v>
      </c>
      <c r="W65" s="58">
        <v>289303.2</v>
      </c>
      <c r="X65" s="59">
        <v>0</v>
      </c>
      <c r="Y65" s="58">
        <v>0</v>
      </c>
      <c r="Z65" s="59">
        <v>0</v>
      </c>
      <c r="AA65" s="58">
        <v>269172</v>
      </c>
      <c r="AB65" s="59">
        <v>0</v>
      </c>
      <c r="AC65" s="59">
        <v>0</v>
      </c>
      <c r="AD65" s="59">
        <v>0</v>
      </c>
      <c r="AE65" s="59">
        <v>0</v>
      </c>
      <c r="AF65" s="59">
        <v>0</v>
      </c>
      <c r="AG65" s="59">
        <v>0</v>
      </c>
      <c r="AH65" s="59">
        <f t="shared" si="0"/>
        <v>1160647.2</v>
      </c>
      <c r="AI65" s="56">
        <v>21600</v>
      </c>
      <c r="AJ65" s="58">
        <v>23192.4732</v>
      </c>
      <c r="AK65" s="59">
        <v>0</v>
      </c>
      <c r="AL65" s="59">
        <f t="shared" si="1"/>
        <v>1205439.6731999998</v>
      </c>
      <c r="AM65" s="56"/>
      <c r="AN65" s="56">
        <v>132597.29999999999</v>
      </c>
      <c r="AO65" s="56">
        <v>0</v>
      </c>
      <c r="AP65" s="59">
        <v>0</v>
      </c>
      <c r="AQ65" s="59">
        <v>0</v>
      </c>
      <c r="AR65" s="59">
        <v>0</v>
      </c>
      <c r="AS65" s="59">
        <v>0</v>
      </c>
      <c r="AT65" s="59">
        <v>0</v>
      </c>
      <c r="AU65" s="59">
        <v>0</v>
      </c>
      <c r="AV65" s="59">
        <v>0</v>
      </c>
      <c r="AW65" s="59">
        <v>0</v>
      </c>
      <c r="AX65" s="59">
        <v>66325.88</v>
      </c>
      <c r="AY65" s="59">
        <v>7872.9599999999991</v>
      </c>
      <c r="AZ65" s="20" t="str">
        <f>VLOOKUP(C65,'[2]Mercer_Level Mapping'!$B$3:$F$17,4,0)</f>
        <v>S3</v>
      </c>
      <c r="BA65" s="20" t="str">
        <f>VLOOKUP(B65,'[2]Job Mapping'!$B$2:$I$43,8,0)</f>
        <v>Data Science</v>
      </c>
      <c r="BC65" s="56"/>
      <c r="BD65" s="56"/>
      <c r="BE65" s="56"/>
      <c r="BF65" s="56"/>
      <c r="BG65" s="56"/>
      <c r="BH65" s="56"/>
      <c r="BI65" s="56"/>
      <c r="BJ65" s="56"/>
      <c r="BK65" s="56"/>
      <c r="BL65" s="56"/>
    </row>
    <row r="66" spans="1:64" ht="13" x14ac:dyDescent="0.3">
      <c r="A66" s="54">
        <v>78</v>
      </c>
      <c r="B66" s="55" t="s">
        <v>92</v>
      </c>
      <c r="C66" s="55" t="s">
        <v>48</v>
      </c>
      <c r="D66" s="56"/>
      <c r="E66" s="55" t="s">
        <v>111</v>
      </c>
      <c r="F66" s="57" t="s">
        <v>106</v>
      </c>
      <c r="G66" s="56"/>
      <c r="H66" s="57" t="s">
        <v>65</v>
      </c>
      <c r="I66" s="56"/>
      <c r="J66" s="56"/>
      <c r="K66" s="56" t="s">
        <v>205</v>
      </c>
      <c r="L66" s="57" t="s">
        <v>114</v>
      </c>
      <c r="M66" s="55">
        <v>1988</v>
      </c>
      <c r="N66" s="55">
        <v>2023</v>
      </c>
      <c r="O66" s="56"/>
      <c r="P66" s="55" t="s">
        <v>126</v>
      </c>
      <c r="Q66" s="56"/>
      <c r="R66" s="56"/>
      <c r="S66" s="56"/>
      <c r="T66" s="58">
        <v>480000</v>
      </c>
      <c r="U66" s="59">
        <v>0</v>
      </c>
      <c r="V66" s="58">
        <v>120000</v>
      </c>
      <c r="W66" s="58">
        <v>288000</v>
      </c>
      <c r="X66" s="59">
        <v>0</v>
      </c>
      <c r="Y66" s="58">
        <v>0</v>
      </c>
      <c r="Z66" s="59">
        <v>0</v>
      </c>
      <c r="AA66" s="58">
        <v>267312</v>
      </c>
      <c r="AB66" s="59">
        <v>0</v>
      </c>
      <c r="AC66" s="59">
        <v>0</v>
      </c>
      <c r="AD66" s="59">
        <v>0</v>
      </c>
      <c r="AE66" s="59">
        <v>0</v>
      </c>
      <c r="AF66" s="59">
        <v>0</v>
      </c>
      <c r="AG66" s="59">
        <v>0</v>
      </c>
      <c r="AH66" s="59">
        <f t="shared" si="0"/>
        <v>1155312</v>
      </c>
      <c r="AI66" s="56">
        <v>21600</v>
      </c>
      <c r="AJ66" s="58">
        <v>23087.999999999996</v>
      </c>
      <c r="AK66" s="59">
        <v>0</v>
      </c>
      <c r="AL66" s="59">
        <f t="shared" si="1"/>
        <v>1200000</v>
      </c>
      <c r="AM66" s="56"/>
      <c r="AN66" s="56">
        <v>132000</v>
      </c>
      <c r="AO66" s="56">
        <v>0</v>
      </c>
      <c r="AP66" s="59">
        <v>0</v>
      </c>
      <c r="AQ66" s="59">
        <v>0</v>
      </c>
      <c r="AR66" s="59">
        <v>0</v>
      </c>
      <c r="AS66" s="59">
        <v>0</v>
      </c>
      <c r="AT66" s="59">
        <v>0</v>
      </c>
      <c r="AU66" s="59">
        <v>0</v>
      </c>
      <c r="AV66" s="59">
        <v>0</v>
      </c>
      <c r="AW66" s="59">
        <v>0</v>
      </c>
      <c r="AX66" s="59">
        <v>121889.8787295082</v>
      </c>
      <c r="AY66" s="59">
        <v>7872.9599999999991</v>
      </c>
      <c r="AZ66" s="20" t="str">
        <f>VLOOKUP(C66,'[2]Mercer_Level Mapping'!$B$3:$F$17,5,0)</f>
        <v>M1</v>
      </c>
      <c r="BA66" s="20" t="str">
        <f>VLOOKUP(B66,'[2]Job Mapping'!$B$2:$I$43,8,0)</f>
        <v>Supply Chain Planning (Outsourcing &amp; Global Capability Centers)</v>
      </c>
      <c r="BC66" s="56"/>
      <c r="BD66" s="56"/>
      <c r="BE66" s="56"/>
      <c r="BF66" s="56"/>
      <c r="BG66" s="56"/>
      <c r="BH66" s="56"/>
      <c r="BI66" s="56"/>
      <c r="BJ66" s="56"/>
      <c r="BK66" s="56"/>
      <c r="BL66" s="56"/>
    </row>
    <row r="67" spans="1:64" ht="13" x14ac:dyDescent="0.3">
      <c r="A67" s="54">
        <v>39</v>
      </c>
      <c r="B67" s="55" t="s">
        <v>92</v>
      </c>
      <c r="C67" s="55" t="s">
        <v>48</v>
      </c>
      <c r="D67" s="56"/>
      <c r="E67" s="55" t="s">
        <v>111</v>
      </c>
      <c r="F67" s="57" t="s">
        <v>106</v>
      </c>
      <c r="G67" s="56"/>
      <c r="H67" s="57" t="s">
        <v>65</v>
      </c>
      <c r="I67" s="56"/>
      <c r="J67" s="56"/>
      <c r="K67" s="56" t="s">
        <v>205</v>
      </c>
      <c r="L67" s="57" t="s">
        <v>114</v>
      </c>
      <c r="M67" s="55">
        <v>1992</v>
      </c>
      <c r="N67" s="55">
        <v>2023</v>
      </c>
      <c r="O67" s="56"/>
      <c r="P67" s="55" t="s">
        <v>126</v>
      </c>
      <c r="Q67" s="56"/>
      <c r="R67" s="56"/>
      <c r="S67" s="56"/>
      <c r="T67" s="58">
        <v>471360</v>
      </c>
      <c r="U67" s="59">
        <v>0</v>
      </c>
      <c r="V67" s="58">
        <v>120000</v>
      </c>
      <c r="W67" s="58">
        <v>282810.71999999997</v>
      </c>
      <c r="X67" s="59">
        <v>0</v>
      </c>
      <c r="Y67" s="58">
        <v>0</v>
      </c>
      <c r="Z67" s="59">
        <v>0</v>
      </c>
      <c r="AA67" s="58">
        <v>259956</v>
      </c>
      <c r="AB67" s="59">
        <v>0</v>
      </c>
      <c r="AC67" s="59">
        <v>0</v>
      </c>
      <c r="AD67" s="59">
        <v>0</v>
      </c>
      <c r="AE67" s="59">
        <v>0</v>
      </c>
      <c r="AF67" s="59">
        <v>0</v>
      </c>
      <c r="AG67" s="59">
        <v>0</v>
      </c>
      <c r="AH67" s="59">
        <f t="shared" si="0"/>
        <v>1134126.72</v>
      </c>
      <c r="AI67" s="56">
        <v>21600</v>
      </c>
      <c r="AJ67" s="58">
        <v>22672.415999999997</v>
      </c>
      <c r="AK67" s="59">
        <v>0</v>
      </c>
      <c r="AL67" s="59">
        <f t="shared" si="1"/>
        <v>1178399.1359999999</v>
      </c>
      <c r="AM67" s="56"/>
      <c r="AN67" s="56">
        <v>129621.58</v>
      </c>
      <c r="AO67" s="56">
        <v>0</v>
      </c>
      <c r="AP67" s="59">
        <v>0</v>
      </c>
      <c r="AQ67" s="59">
        <v>0</v>
      </c>
      <c r="AR67" s="59">
        <v>0</v>
      </c>
      <c r="AS67" s="59">
        <v>0</v>
      </c>
      <c r="AT67" s="59">
        <v>0</v>
      </c>
      <c r="AU67" s="59">
        <v>0</v>
      </c>
      <c r="AV67" s="59">
        <v>0</v>
      </c>
      <c r="AW67" s="59">
        <v>0</v>
      </c>
      <c r="AX67" s="59">
        <v>252185.21</v>
      </c>
      <c r="AY67" s="59">
        <v>7872.9599999999991</v>
      </c>
      <c r="AZ67" s="20" t="str">
        <f>VLOOKUP(C67,'[2]Mercer_Level Mapping'!$B$3:$F$17,5,0)</f>
        <v>M1</v>
      </c>
      <c r="BA67" s="20" t="str">
        <f>VLOOKUP(B67,'[2]Job Mapping'!$B$2:$I$43,8,0)</f>
        <v>Supply Chain Planning (Outsourcing &amp; Global Capability Centers)</v>
      </c>
      <c r="BC67" s="56"/>
      <c r="BD67" s="56"/>
      <c r="BE67" s="56"/>
      <c r="BF67" s="56"/>
      <c r="BG67" s="56"/>
      <c r="BH67" s="56"/>
      <c r="BI67" s="56"/>
      <c r="BJ67" s="56"/>
      <c r="BK67" s="56"/>
      <c r="BL67" s="56"/>
    </row>
    <row r="68" spans="1:64" ht="13" x14ac:dyDescent="0.3">
      <c r="A68" s="54">
        <v>71</v>
      </c>
      <c r="B68" s="55" t="s">
        <v>93</v>
      </c>
      <c r="C68" s="55" t="s">
        <v>56</v>
      </c>
      <c r="D68" s="56"/>
      <c r="E68" s="55" t="s">
        <v>108</v>
      </c>
      <c r="F68" s="57" t="s">
        <v>106</v>
      </c>
      <c r="G68" s="56"/>
      <c r="H68" s="57" t="s">
        <v>64</v>
      </c>
      <c r="I68" s="56"/>
      <c r="J68" s="56"/>
      <c r="K68" s="56" t="s">
        <v>205</v>
      </c>
      <c r="L68" s="57" t="s">
        <v>114</v>
      </c>
      <c r="M68" s="55">
        <v>1990</v>
      </c>
      <c r="N68" s="55">
        <v>2023</v>
      </c>
      <c r="O68" s="56"/>
      <c r="P68" s="55" t="s">
        <v>126</v>
      </c>
      <c r="Q68" s="56"/>
      <c r="R68" s="56"/>
      <c r="S68" s="56"/>
      <c r="T68" s="58">
        <v>460000</v>
      </c>
      <c r="U68" s="59">
        <v>0</v>
      </c>
      <c r="V68" s="58">
        <v>120000</v>
      </c>
      <c r="W68" s="58">
        <v>276000</v>
      </c>
      <c r="X68" s="59">
        <v>0</v>
      </c>
      <c r="Y68" s="58">
        <v>0</v>
      </c>
      <c r="Z68" s="59">
        <v>0</v>
      </c>
      <c r="AA68" s="58">
        <v>250274</v>
      </c>
      <c r="AB68" s="59">
        <v>0</v>
      </c>
      <c r="AC68" s="59">
        <v>0</v>
      </c>
      <c r="AD68" s="59">
        <v>0</v>
      </c>
      <c r="AE68" s="59">
        <v>0</v>
      </c>
      <c r="AF68" s="59">
        <v>0</v>
      </c>
      <c r="AG68" s="59">
        <v>0</v>
      </c>
      <c r="AH68" s="59">
        <f t="shared" si="0"/>
        <v>1106274</v>
      </c>
      <c r="AI68" s="56">
        <v>21600</v>
      </c>
      <c r="AJ68" s="58">
        <v>22126</v>
      </c>
      <c r="AK68" s="59">
        <v>0</v>
      </c>
      <c r="AL68" s="59">
        <f t="shared" si="1"/>
        <v>1150000</v>
      </c>
      <c r="AM68" s="56"/>
      <c r="AN68" s="56">
        <v>126500</v>
      </c>
      <c r="AO68" s="56">
        <v>0</v>
      </c>
      <c r="AP68" s="59">
        <v>0</v>
      </c>
      <c r="AQ68" s="59">
        <v>0</v>
      </c>
      <c r="AR68" s="59">
        <v>0</v>
      </c>
      <c r="AS68" s="59">
        <v>0</v>
      </c>
      <c r="AT68" s="59">
        <v>0</v>
      </c>
      <c r="AU68" s="59">
        <v>0</v>
      </c>
      <c r="AV68" s="59">
        <v>0</v>
      </c>
      <c r="AW68" s="59">
        <v>0</v>
      </c>
      <c r="AX68" s="59">
        <v>141857.86000000004</v>
      </c>
      <c r="AY68" s="59">
        <v>7872.9599999999991</v>
      </c>
      <c r="AZ68" s="20">
        <f>VLOOKUP(C68,'[2]Mercer_Level Mapping'!$B$3:$F$17,5,0)</f>
        <v>0</v>
      </c>
      <c r="BA68" s="20" t="str">
        <f>VLOOKUP(B68,'[2]Job Mapping'!$B$2:$I$43,8,0)</f>
        <v>Financial Planning &amp; Analysis</v>
      </c>
      <c r="BC68" s="56"/>
      <c r="BD68" s="56"/>
      <c r="BE68" s="56"/>
      <c r="BF68" s="56"/>
      <c r="BG68" s="56"/>
      <c r="BH68" s="56"/>
      <c r="BI68" s="56"/>
      <c r="BJ68" s="56"/>
      <c r="BK68" s="56"/>
      <c r="BL68" s="56"/>
    </row>
    <row r="69" spans="1:64" ht="13" x14ac:dyDescent="0.3">
      <c r="A69" s="54">
        <v>113</v>
      </c>
      <c r="B69" s="55" t="s">
        <v>94</v>
      </c>
      <c r="C69" s="55" t="s">
        <v>49</v>
      </c>
      <c r="D69" s="56"/>
      <c r="E69" s="55" t="s">
        <v>105</v>
      </c>
      <c r="F69" s="57" t="s">
        <v>106</v>
      </c>
      <c r="G69" s="56"/>
      <c r="H69" s="57" t="s">
        <v>64</v>
      </c>
      <c r="I69" s="56"/>
      <c r="J69" s="56"/>
      <c r="K69" s="56" t="s">
        <v>205</v>
      </c>
      <c r="L69" s="57" t="s">
        <v>114</v>
      </c>
      <c r="M69" s="55">
        <v>1999</v>
      </c>
      <c r="N69" s="55">
        <v>2024</v>
      </c>
      <c r="O69" s="56"/>
      <c r="P69" s="55" t="s">
        <v>126</v>
      </c>
      <c r="Q69" s="56"/>
      <c r="R69" s="56"/>
      <c r="S69" s="56"/>
      <c r="T69" s="58">
        <v>460000</v>
      </c>
      <c r="U69" s="59">
        <v>0</v>
      </c>
      <c r="V69" s="58">
        <v>120000</v>
      </c>
      <c r="W69" s="58">
        <v>276000</v>
      </c>
      <c r="X69" s="59">
        <v>0</v>
      </c>
      <c r="Y69" s="58">
        <v>0</v>
      </c>
      <c r="Z69" s="59">
        <v>0</v>
      </c>
      <c r="AA69" s="58">
        <v>250274</v>
      </c>
      <c r="AB69" s="59">
        <v>0</v>
      </c>
      <c r="AC69" s="59">
        <v>0</v>
      </c>
      <c r="AD69" s="59">
        <v>0</v>
      </c>
      <c r="AE69" s="59">
        <v>0</v>
      </c>
      <c r="AF69" s="59">
        <v>0</v>
      </c>
      <c r="AG69" s="59">
        <v>0</v>
      </c>
      <c r="AH69" s="59">
        <f t="shared" si="0"/>
        <v>1106274</v>
      </c>
      <c r="AI69" s="56">
        <v>21600</v>
      </c>
      <c r="AJ69" s="58">
        <v>22126</v>
      </c>
      <c r="AK69" s="59">
        <v>0</v>
      </c>
      <c r="AL69" s="59">
        <f t="shared" si="1"/>
        <v>1150000</v>
      </c>
      <c r="AM69" s="56"/>
      <c r="AN69" s="56">
        <v>126500</v>
      </c>
      <c r="AO69" s="56">
        <v>0</v>
      </c>
      <c r="AP69" s="59">
        <v>0</v>
      </c>
      <c r="AQ69" s="59">
        <v>0</v>
      </c>
      <c r="AR69" s="59">
        <v>0</v>
      </c>
      <c r="AS69" s="59">
        <v>0</v>
      </c>
      <c r="AT69" s="59">
        <v>0</v>
      </c>
      <c r="AU69" s="59">
        <v>0</v>
      </c>
      <c r="AV69" s="59">
        <v>0</v>
      </c>
      <c r="AW69" s="59">
        <v>0</v>
      </c>
      <c r="AX69" s="59">
        <v>105938</v>
      </c>
      <c r="AY69" s="59">
        <v>7872.9599999999991</v>
      </c>
      <c r="AZ69" s="20" t="str">
        <f>VLOOKUP(C69,'[2]Mercer_Level Mapping'!$B$3:$F$17,4,0)</f>
        <v>S3</v>
      </c>
      <c r="BA69" s="20" t="str">
        <f>VLOOKUP(B69,'[2]Job Mapping'!$B$2:$I$43,8,0)</f>
        <v>Business Intelligence (BI) Data Analysis</v>
      </c>
      <c r="BC69" s="56"/>
      <c r="BD69" s="56"/>
      <c r="BE69" s="56"/>
      <c r="BF69" s="56"/>
      <c r="BG69" s="56"/>
      <c r="BH69" s="56"/>
      <c r="BI69" s="56"/>
      <c r="BJ69" s="56"/>
      <c r="BK69" s="56"/>
      <c r="BL69" s="56"/>
    </row>
    <row r="70" spans="1:64" ht="13" x14ac:dyDescent="0.3">
      <c r="A70" s="54">
        <v>64</v>
      </c>
      <c r="B70" s="55" t="s">
        <v>94</v>
      </c>
      <c r="C70" s="55" t="s">
        <v>49</v>
      </c>
      <c r="D70" s="56"/>
      <c r="E70" s="55" t="s">
        <v>105</v>
      </c>
      <c r="F70" s="57" t="s">
        <v>106</v>
      </c>
      <c r="G70" s="56"/>
      <c r="H70" s="57" t="s">
        <v>64</v>
      </c>
      <c r="I70" s="56"/>
      <c r="J70" s="56"/>
      <c r="K70" s="56" t="s">
        <v>205</v>
      </c>
      <c r="L70" s="57" t="s">
        <v>114</v>
      </c>
      <c r="M70" s="55">
        <v>1999</v>
      </c>
      <c r="N70" s="55">
        <v>2023</v>
      </c>
      <c r="O70" s="56"/>
      <c r="P70" s="55" t="s">
        <v>126</v>
      </c>
      <c r="Q70" s="56"/>
      <c r="R70" s="56"/>
      <c r="S70" s="56"/>
      <c r="T70" s="58">
        <v>440000</v>
      </c>
      <c r="U70" s="59">
        <v>0</v>
      </c>
      <c r="V70" s="58">
        <v>120000</v>
      </c>
      <c r="W70" s="58">
        <v>264000</v>
      </c>
      <c r="X70" s="59">
        <v>0</v>
      </c>
      <c r="Y70" s="58">
        <v>0</v>
      </c>
      <c r="Z70" s="59">
        <v>0</v>
      </c>
      <c r="AA70" s="58">
        <v>233236</v>
      </c>
      <c r="AB70" s="59">
        <v>0</v>
      </c>
      <c r="AC70" s="59">
        <v>0</v>
      </c>
      <c r="AD70" s="59">
        <v>0</v>
      </c>
      <c r="AE70" s="59">
        <v>0</v>
      </c>
      <c r="AF70" s="59">
        <v>0</v>
      </c>
      <c r="AG70" s="59">
        <v>0</v>
      </c>
      <c r="AH70" s="59">
        <f t="shared" ref="AH70:AH121" si="2">SUM(T70:AG70)</f>
        <v>1057236</v>
      </c>
      <c r="AI70" s="56">
        <v>21600</v>
      </c>
      <c r="AJ70" s="58">
        <v>21164</v>
      </c>
      <c r="AK70" s="59">
        <v>0</v>
      </c>
      <c r="AL70" s="59">
        <f t="shared" ref="AL70:AL121" si="3">SUM(AH70:AK70)</f>
        <v>1100000</v>
      </c>
      <c r="AM70" s="56"/>
      <c r="AN70" s="56">
        <v>121000</v>
      </c>
      <c r="AO70" s="56">
        <v>0</v>
      </c>
      <c r="AP70" s="59">
        <v>0</v>
      </c>
      <c r="AQ70" s="59">
        <v>0</v>
      </c>
      <c r="AR70" s="59">
        <v>0</v>
      </c>
      <c r="AS70" s="59">
        <v>0</v>
      </c>
      <c r="AT70" s="59">
        <v>0</v>
      </c>
      <c r="AU70" s="59">
        <v>0</v>
      </c>
      <c r="AV70" s="59">
        <v>0</v>
      </c>
      <c r="AW70" s="59">
        <v>0</v>
      </c>
      <c r="AX70" s="59">
        <v>106034.79999999999</v>
      </c>
      <c r="AY70" s="59">
        <v>7872.9599999999991</v>
      </c>
      <c r="AZ70" s="20" t="str">
        <f>VLOOKUP(C70,'[2]Mercer_Level Mapping'!$B$3:$F$17,4,0)</f>
        <v>S3</v>
      </c>
      <c r="BA70" s="20" t="str">
        <f>VLOOKUP(B70,'[2]Job Mapping'!$B$2:$I$43,8,0)</f>
        <v>Business Intelligence (BI) Data Analysis</v>
      </c>
      <c r="BC70" s="56"/>
      <c r="BD70" s="56"/>
      <c r="BE70" s="56"/>
      <c r="BF70" s="56"/>
      <c r="BG70" s="56"/>
      <c r="BH70" s="56"/>
      <c r="BI70" s="56"/>
      <c r="BJ70" s="56"/>
      <c r="BK70" s="56"/>
      <c r="BL70" s="56"/>
    </row>
    <row r="71" spans="1:64" ht="13" x14ac:dyDescent="0.3">
      <c r="A71" s="54">
        <v>108</v>
      </c>
      <c r="B71" s="55" t="s">
        <v>95</v>
      </c>
      <c r="C71" s="55" t="s">
        <v>56</v>
      </c>
      <c r="D71" s="56"/>
      <c r="E71" s="55" t="s">
        <v>111</v>
      </c>
      <c r="F71" s="57" t="s">
        <v>106</v>
      </c>
      <c r="G71" s="56"/>
      <c r="H71" s="57" t="s">
        <v>64</v>
      </c>
      <c r="I71" s="56"/>
      <c r="J71" s="56"/>
      <c r="K71" s="56" t="s">
        <v>205</v>
      </c>
      <c r="L71" s="57" t="s">
        <v>114</v>
      </c>
      <c r="M71" s="55">
        <v>1997</v>
      </c>
      <c r="N71" s="55">
        <v>2023</v>
      </c>
      <c r="O71" s="56"/>
      <c r="P71" s="55" t="s">
        <v>126</v>
      </c>
      <c r="Q71" s="56"/>
      <c r="R71" s="56"/>
      <c r="S71" s="56"/>
      <c r="T71" s="58">
        <v>440000</v>
      </c>
      <c r="U71" s="59">
        <v>0</v>
      </c>
      <c r="V71" s="58">
        <v>120000</v>
      </c>
      <c r="W71" s="58">
        <v>264000</v>
      </c>
      <c r="X71" s="59">
        <v>0</v>
      </c>
      <c r="Y71" s="58">
        <v>0</v>
      </c>
      <c r="Z71" s="59">
        <v>0</v>
      </c>
      <c r="AA71" s="58">
        <v>233236</v>
      </c>
      <c r="AB71" s="59">
        <v>0</v>
      </c>
      <c r="AC71" s="59">
        <v>0</v>
      </c>
      <c r="AD71" s="59">
        <v>0</v>
      </c>
      <c r="AE71" s="59">
        <v>0</v>
      </c>
      <c r="AF71" s="59">
        <v>0</v>
      </c>
      <c r="AG71" s="59">
        <v>0</v>
      </c>
      <c r="AH71" s="59">
        <f t="shared" si="2"/>
        <v>1057236</v>
      </c>
      <c r="AI71" s="56">
        <v>21600</v>
      </c>
      <c r="AJ71" s="58">
        <v>21164</v>
      </c>
      <c r="AK71" s="59">
        <v>0</v>
      </c>
      <c r="AL71" s="59">
        <f t="shared" si="3"/>
        <v>1100000</v>
      </c>
      <c r="AM71" s="56"/>
      <c r="AN71" s="56">
        <v>121000</v>
      </c>
      <c r="AO71" s="56">
        <v>0</v>
      </c>
      <c r="AP71" s="59">
        <v>0</v>
      </c>
      <c r="AQ71" s="59">
        <v>0</v>
      </c>
      <c r="AR71" s="59">
        <v>0</v>
      </c>
      <c r="AS71" s="59">
        <v>0</v>
      </c>
      <c r="AT71" s="59">
        <v>0</v>
      </c>
      <c r="AU71" s="59">
        <v>0</v>
      </c>
      <c r="AV71" s="59">
        <v>0</v>
      </c>
      <c r="AW71" s="59">
        <v>0</v>
      </c>
      <c r="AX71" s="59">
        <v>105938</v>
      </c>
      <c r="AY71" s="59">
        <v>7872.9599999999991</v>
      </c>
      <c r="AZ71" s="20">
        <f>VLOOKUP(C71,'[2]Mercer_Level Mapping'!$B$3:$F$17,5,0)</f>
        <v>0</v>
      </c>
      <c r="BA71" s="20" t="str">
        <f>VLOOKUP(B71,'[2]Job Mapping'!$B$2:$I$43,8,0)</f>
        <v>Business Intelligence (BI) Data Analysis</v>
      </c>
      <c r="BC71" s="56"/>
      <c r="BD71" s="56"/>
      <c r="BE71" s="56"/>
      <c r="BF71" s="56"/>
      <c r="BG71" s="56"/>
      <c r="BH71" s="56"/>
      <c r="BI71" s="56"/>
      <c r="BJ71" s="56"/>
      <c r="BK71" s="56"/>
      <c r="BL71" s="56"/>
    </row>
    <row r="72" spans="1:64" ht="13" x14ac:dyDescent="0.3">
      <c r="A72" s="54">
        <v>87</v>
      </c>
      <c r="B72" s="55" t="s">
        <v>94</v>
      </c>
      <c r="C72" s="55" t="s">
        <v>49</v>
      </c>
      <c r="D72" s="56"/>
      <c r="E72" s="55" t="s">
        <v>105</v>
      </c>
      <c r="F72" s="57" t="s">
        <v>106</v>
      </c>
      <c r="G72" s="56"/>
      <c r="H72" s="57" t="s">
        <v>64</v>
      </c>
      <c r="I72" s="56"/>
      <c r="J72" s="56"/>
      <c r="K72" s="56" t="s">
        <v>205</v>
      </c>
      <c r="L72" s="57" t="s">
        <v>114</v>
      </c>
      <c r="M72" s="55">
        <v>1996</v>
      </c>
      <c r="N72" s="55">
        <v>2023</v>
      </c>
      <c r="O72" s="56"/>
      <c r="P72" s="55" t="s">
        <v>126</v>
      </c>
      <c r="Q72" s="56"/>
      <c r="R72" s="56"/>
      <c r="S72" s="56"/>
      <c r="T72" s="58">
        <v>436100</v>
      </c>
      <c r="U72" s="59">
        <v>0</v>
      </c>
      <c r="V72" s="58">
        <v>120000</v>
      </c>
      <c r="W72" s="58">
        <v>261660</v>
      </c>
      <c r="X72" s="59">
        <v>0</v>
      </c>
      <c r="Y72" s="58">
        <v>0</v>
      </c>
      <c r="Z72" s="59">
        <v>0</v>
      </c>
      <c r="AA72" s="58">
        <v>229914</v>
      </c>
      <c r="AB72" s="59">
        <v>0</v>
      </c>
      <c r="AC72" s="59">
        <v>0</v>
      </c>
      <c r="AD72" s="59">
        <v>0</v>
      </c>
      <c r="AE72" s="59">
        <v>0</v>
      </c>
      <c r="AF72" s="59">
        <v>0</v>
      </c>
      <c r="AG72" s="59">
        <v>0</v>
      </c>
      <c r="AH72" s="59">
        <f t="shared" si="2"/>
        <v>1047674</v>
      </c>
      <c r="AI72" s="56">
        <v>21600</v>
      </c>
      <c r="AJ72" s="58">
        <v>20976.409999999996</v>
      </c>
      <c r="AK72" s="59">
        <v>0</v>
      </c>
      <c r="AL72" s="59">
        <f t="shared" si="3"/>
        <v>1090250.4099999999</v>
      </c>
      <c r="AM72" s="56"/>
      <c r="AN72" s="56">
        <v>119928</v>
      </c>
      <c r="AO72" s="56">
        <v>0</v>
      </c>
      <c r="AP72" s="59">
        <v>0</v>
      </c>
      <c r="AQ72" s="59">
        <v>0</v>
      </c>
      <c r="AR72" s="59">
        <v>0</v>
      </c>
      <c r="AS72" s="59">
        <v>0</v>
      </c>
      <c r="AT72" s="59">
        <v>0</v>
      </c>
      <c r="AU72" s="59">
        <v>0</v>
      </c>
      <c r="AV72" s="59">
        <v>0</v>
      </c>
      <c r="AW72" s="59">
        <v>0</v>
      </c>
      <c r="AX72" s="59">
        <v>45746.10188196721</v>
      </c>
      <c r="AY72" s="59">
        <v>7872.9599999999991</v>
      </c>
      <c r="AZ72" s="20" t="str">
        <f>VLOOKUP(C72,'[2]Mercer_Level Mapping'!$B$3:$F$17,4,0)</f>
        <v>S3</v>
      </c>
      <c r="BA72" s="20" t="str">
        <f>VLOOKUP(B72,'[2]Job Mapping'!$B$2:$I$43,8,0)</f>
        <v>Business Intelligence (BI) Data Analysis</v>
      </c>
      <c r="BC72" s="56"/>
      <c r="BD72" s="56"/>
      <c r="BE72" s="56"/>
      <c r="BF72" s="56"/>
      <c r="BG72" s="56"/>
      <c r="BH72" s="56"/>
      <c r="BI72" s="56"/>
      <c r="BJ72" s="56"/>
      <c r="BK72" s="56"/>
      <c r="BL72" s="56"/>
    </row>
    <row r="73" spans="1:64" ht="13" x14ac:dyDescent="0.3">
      <c r="A73" s="54">
        <v>107</v>
      </c>
      <c r="B73" s="55" t="s">
        <v>96</v>
      </c>
      <c r="C73" s="55" t="s">
        <v>48</v>
      </c>
      <c r="D73" s="56"/>
      <c r="E73" s="55" t="s">
        <v>111</v>
      </c>
      <c r="F73" s="57" t="s">
        <v>106</v>
      </c>
      <c r="G73" s="56"/>
      <c r="H73" s="57" t="s">
        <v>65</v>
      </c>
      <c r="I73" s="56"/>
      <c r="J73" s="56"/>
      <c r="K73" s="56" t="s">
        <v>205</v>
      </c>
      <c r="L73" s="57" t="s">
        <v>114</v>
      </c>
      <c r="M73" s="55">
        <v>1988</v>
      </c>
      <c r="N73" s="55">
        <v>2023</v>
      </c>
      <c r="O73" s="56"/>
      <c r="P73" s="55" t="s">
        <v>127</v>
      </c>
      <c r="Q73" s="56"/>
      <c r="R73" s="56"/>
      <c r="S73" s="56"/>
      <c r="T73" s="58">
        <v>432432</v>
      </c>
      <c r="U73" s="59">
        <v>0</v>
      </c>
      <c r="V73" s="58">
        <v>120000</v>
      </c>
      <c r="W73" s="58">
        <v>259459</v>
      </c>
      <c r="X73" s="59">
        <v>0</v>
      </c>
      <c r="Y73" s="58">
        <v>0</v>
      </c>
      <c r="Z73" s="59">
        <v>0</v>
      </c>
      <c r="AA73" s="58">
        <v>226789</v>
      </c>
      <c r="AB73" s="59">
        <v>0</v>
      </c>
      <c r="AC73" s="59">
        <v>0</v>
      </c>
      <c r="AD73" s="59">
        <v>0</v>
      </c>
      <c r="AE73" s="59">
        <v>0</v>
      </c>
      <c r="AF73" s="59">
        <v>0</v>
      </c>
      <c r="AG73" s="59">
        <v>0</v>
      </c>
      <c r="AH73" s="59">
        <f t="shared" si="2"/>
        <v>1038680</v>
      </c>
      <c r="AI73" s="56">
        <v>21600</v>
      </c>
      <c r="AJ73" s="58">
        <v>20799.979200000002</v>
      </c>
      <c r="AK73" s="59">
        <v>0</v>
      </c>
      <c r="AL73" s="59">
        <f t="shared" si="3"/>
        <v>1081079.9791999999</v>
      </c>
      <c r="AM73" s="56"/>
      <c r="AN73" s="56">
        <v>118920</v>
      </c>
      <c r="AO73" s="56">
        <v>0</v>
      </c>
      <c r="AP73" s="59">
        <v>0</v>
      </c>
      <c r="AQ73" s="59">
        <v>0</v>
      </c>
      <c r="AR73" s="59">
        <v>0</v>
      </c>
      <c r="AS73" s="59">
        <v>0</v>
      </c>
      <c r="AT73" s="59">
        <v>0</v>
      </c>
      <c r="AU73" s="59">
        <v>0</v>
      </c>
      <c r="AV73" s="59">
        <v>0</v>
      </c>
      <c r="AW73" s="59">
        <v>0</v>
      </c>
      <c r="AX73" s="59">
        <v>90436</v>
      </c>
      <c r="AY73" s="59">
        <v>7872.9599999999991</v>
      </c>
      <c r="AZ73" s="20" t="str">
        <f>VLOOKUP(C73,'[2]Mercer_Level Mapping'!$B$3:$F$17,5,0)</f>
        <v>M1</v>
      </c>
      <c r="BA73" s="20" t="str">
        <f>VLOOKUP(B73,'[2]Job Mapping'!$B$2:$I$43,8,0)</f>
        <v>Accounts Payable/Receivable (Outsourcing &amp; Global Capability Centers)</v>
      </c>
      <c r="BC73" s="56"/>
      <c r="BD73" s="56"/>
      <c r="BE73" s="56"/>
      <c r="BF73" s="56"/>
      <c r="BG73" s="56"/>
      <c r="BH73" s="56"/>
      <c r="BI73" s="56"/>
      <c r="BJ73" s="56"/>
      <c r="BK73" s="56"/>
      <c r="BL73" s="56"/>
    </row>
    <row r="74" spans="1:64" ht="13" x14ac:dyDescent="0.3">
      <c r="A74" s="54">
        <v>41</v>
      </c>
      <c r="B74" s="55" t="s">
        <v>97</v>
      </c>
      <c r="C74" s="55" t="s">
        <v>55</v>
      </c>
      <c r="D74" s="56"/>
      <c r="E74" s="55" t="s">
        <v>111</v>
      </c>
      <c r="F74" s="57" t="s">
        <v>106</v>
      </c>
      <c r="G74" s="56"/>
      <c r="H74" s="57" t="s">
        <v>64</v>
      </c>
      <c r="I74" s="56"/>
      <c r="J74" s="56"/>
      <c r="K74" s="56" t="s">
        <v>205</v>
      </c>
      <c r="L74" s="57" t="s">
        <v>114</v>
      </c>
      <c r="M74" s="55">
        <v>1993</v>
      </c>
      <c r="N74" s="55">
        <v>2023</v>
      </c>
      <c r="O74" s="56"/>
      <c r="P74" s="55" t="s">
        <v>127</v>
      </c>
      <c r="Q74" s="56"/>
      <c r="R74" s="56"/>
      <c r="S74" s="56"/>
      <c r="T74" s="58">
        <v>410640</v>
      </c>
      <c r="U74" s="59">
        <v>0</v>
      </c>
      <c r="V74" s="58">
        <v>0</v>
      </c>
      <c r="W74" s="58">
        <v>246378.23999999999</v>
      </c>
      <c r="X74" s="59">
        <v>0</v>
      </c>
      <c r="Y74" s="58">
        <v>0</v>
      </c>
      <c r="Z74" s="59">
        <v>0</v>
      </c>
      <c r="AA74" s="58">
        <v>328224</v>
      </c>
      <c r="AB74" s="59">
        <v>0</v>
      </c>
      <c r="AC74" s="59">
        <v>0</v>
      </c>
      <c r="AD74" s="59">
        <v>0</v>
      </c>
      <c r="AE74" s="59">
        <v>0</v>
      </c>
      <c r="AF74" s="59">
        <v>0</v>
      </c>
      <c r="AG74" s="59">
        <v>0</v>
      </c>
      <c r="AH74" s="59">
        <f t="shared" si="2"/>
        <v>985242.24</v>
      </c>
      <c r="AI74" s="56">
        <v>21600</v>
      </c>
      <c r="AJ74" s="58">
        <v>19751.784</v>
      </c>
      <c r="AK74" s="59">
        <v>0</v>
      </c>
      <c r="AL74" s="59">
        <f t="shared" si="3"/>
        <v>1026594.024</v>
      </c>
      <c r="AM74" s="56"/>
      <c r="AN74" s="56">
        <v>112923.36</v>
      </c>
      <c r="AO74" s="56">
        <v>0</v>
      </c>
      <c r="AP74" s="59">
        <v>0</v>
      </c>
      <c r="AQ74" s="59">
        <v>0</v>
      </c>
      <c r="AR74" s="59">
        <v>0</v>
      </c>
      <c r="AS74" s="59">
        <v>0</v>
      </c>
      <c r="AT74" s="59">
        <v>0</v>
      </c>
      <c r="AU74" s="59">
        <v>0</v>
      </c>
      <c r="AV74" s="59">
        <v>0</v>
      </c>
      <c r="AW74" s="59">
        <v>0</v>
      </c>
      <c r="AX74" s="59">
        <v>80123.396024590154</v>
      </c>
      <c r="AY74" s="59">
        <v>7872.9599999999991</v>
      </c>
      <c r="AZ74" s="20" t="str">
        <f>VLOOKUP(C74,'[2]Mercer_Level Mapping'!$B$3:$F$17,4,0)</f>
        <v>S2</v>
      </c>
      <c r="BA74" s="20" t="str">
        <f>VLOOKUP(B74,'[2]Job Mapping'!$B$2:$I$43,8,0)</f>
        <v>Supply Chain Planning (Outsourcing &amp; Global Capability Centers)</v>
      </c>
      <c r="BC74" s="56"/>
      <c r="BD74" s="56"/>
      <c r="BE74" s="56"/>
      <c r="BF74" s="56"/>
      <c r="BG74" s="56"/>
      <c r="BH74" s="56"/>
      <c r="BI74" s="56"/>
      <c r="BJ74" s="56"/>
      <c r="BK74" s="56"/>
      <c r="BL74" s="56"/>
    </row>
    <row r="75" spans="1:64" ht="13" x14ac:dyDescent="0.3">
      <c r="A75" s="54">
        <v>69</v>
      </c>
      <c r="B75" s="55" t="s">
        <v>98</v>
      </c>
      <c r="C75" s="55" t="s">
        <v>56</v>
      </c>
      <c r="D75" s="56"/>
      <c r="E75" s="55" t="s">
        <v>113</v>
      </c>
      <c r="F75" s="57" t="s">
        <v>106</v>
      </c>
      <c r="G75" s="56"/>
      <c r="H75" s="57" t="s">
        <v>64</v>
      </c>
      <c r="I75" s="56"/>
      <c r="J75" s="56"/>
      <c r="K75" s="56" t="s">
        <v>205</v>
      </c>
      <c r="L75" s="57" t="s">
        <v>114</v>
      </c>
      <c r="M75" s="55">
        <v>1990</v>
      </c>
      <c r="N75" s="55">
        <v>2023</v>
      </c>
      <c r="O75" s="56"/>
      <c r="P75" s="55" t="s">
        <v>126</v>
      </c>
      <c r="Q75" s="56"/>
      <c r="R75" s="56"/>
      <c r="S75" s="56"/>
      <c r="T75" s="58">
        <v>380000</v>
      </c>
      <c r="U75" s="59">
        <v>0</v>
      </c>
      <c r="V75" s="58">
        <v>120000</v>
      </c>
      <c r="W75" s="58">
        <v>228000</v>
      </c>
      <c r="X75" s="59">
        <v>0</v>
      </c>
      <c r="Y75" s="58">
        <v>0</v>
      </c>
      <c r="Z75" s="59">
        <v>0</v>
      </c>
      <c r="AA75" s="58">
        <v>182122</v>
      </c>
      <c r="AB75" s="59">
        <v>0</v>
      </c>
      <c r="AC75" s="59">
        <v>0</v>
      </c>
      <c r="AD75" s="59">
        <v>0</v>
      </c>
      <c r="AE75" s="59">
        <v>0</v>
      </c>
      <c r="AF75" s="59">
        <v>0</v>
      </c>
      <c r="AG75" s="59">
        <v>0</v>
      </c>
      <c r="AH75" s="59">
        <f t="shared" si="2"/>
        <v>910122</v>
      </c>
      <c r="AI75" s="56">
        <v>21600</v>
      </c>
      <c r="AJ75" s="58">
        <v>18278</v>
      </c>
      <c r="AK75" s="59">
        <v>0</v>
      </c>
      <c r="AL75" s="59">
        <f t="shared" si="3"/>
        <v>950000</v>
      </c>
      <c r="AM75" s="56"/>
      <c r="AN75" s="56">
        <v>104500</v>
      </c>
      <c r="AO75" s="56">
        <v>0</v>
      </c>
      <c r="AP75" s="59">
        <v>0</v>
      </c>
      <c r="AQ75" s="59">
        <v>0</v>
      </c>
      <c r="AR75" s="59">
        <v>0</v>
      </c>
      <c r="AS75" s="59">
        <v>0</v>
      </c>
      <c r="AT75" s="59">
        <v>0</v>
      </c>
      <c r="AU75" s="59">
        <v>0</v>
      </c>
      <c r="AV75" s="59">
        <v>0</v>
      </c>
      <c r="AW75" s="59">
        <v>0</v>
      </c>
      <c r="AX75" s="59">
        <v>70928.930000000022</v>
      </c>
      <c r="AY75" s="59">
        <v>7872.9599999999991</v>
      </c>
      <c r="AZ75" s="20">
        <f>VLOOKUP(C75,'[2]Mercer_Level Mapping'!$B$3:$F$17,5,0)</f>
        <v>0</v>
      </c>
      <c r="BA75" s="20" t="str">
        <f>VLOOKUP(B75,'[2]Job Mapping'!$B$2:$I$43,8,0)</f>
        <v>General Office Administration &amp; Secretarial Management</v>
      </c>
      <c r="BC75" s="56"/>
      <c r="BD75" s="56"/>
      <c r="BE75" s="56"/>
      <c r="BF75" s="56"/>
      <c r="BG75" s="56"/>
      <c r="BH75" s="56"/>
      <c r="BI75" s="56"/>
      <c r="BJ75" s="56"/>
      <c r="BK75" s="56"/>
      <c r="BL75" s="56"/>
    </row>
    <row r="76" spans="1:64" ht="13" x14ac:dyDescent="0.3">
      <c r="A76" s="54">
        <v>88</v>
      </c>
      <c r="B76" s="55" t="s">
        <v>99</v>
      </c>
      <c r="C76" s="55" t="s">
        <v>56</v>
      </c>
      <c r="D76" s="56"/>
      <c r="E76" s="55" t="s">
        <v>111</v>
      </c>
      <c r="F76" s="57" t="s">
        <v>106</v>
      </c>
      <c r="G76" s="56"/>
      <c r="H76" s="57" t="s">
        <v>64</v>
      </c>
      <c r="I76" s="56"/>
      <c r="J76" s="56"/>
      <c r="K76" s="56" t="s">
        <v>205</v>
      </c>
      <c r="L76" s="57" t="s">
        <v>114</v>
      </c>
      <c r="M76" s="55">
        <v>1989</v>
      </c>
      <c r="N76" s="55">
        <v>2023</v>
      </c>
      <c r="O76" s="56"/>
      <c r="P76" s="55" t="s">
        <v>126</v>
      </c>
      <c r="Q76" s="56"/>
      <c r="R76" s="56"/>
      <c r="S76" s="56"/>
      <c r="T76" s="58">
        <v>360360</v>
      </c>
      <c r="U76" s="59">
        <v>0</v>
      </c>
      <c r="V76" s="58">
        <v>120000</v>
      </c>
      <c r="W76" s="58">
        <v>216216</v>
      </c>
      <c r="X76" s="59">
        <v>0</v>
      </c>
      <c r="Y76" s="58">
        <v>0</v>
      </c>
      <c r="Z76" s="59">
        <v>0</v>
      </c>
      <c r="AA76" s="58">
        <v>165390.99995999999</v>
      </c>
      <c r="AB76" s="59">
        <v>0</v>
      </c>
      <c r="AC76" s="59">
        <v>0</v>
      </c>
      <c r="AD76" s="59">
        <v>0</v>
      </c>
      <c r="AE76" s="59">
        <v>0</v>
      </c>
      <c r="AF76" s="59">
        <v>0</v>
      </c>
      <c r="AG76" s="59">
        <v>0</v>
      </c>
      <c r="AH76" s="59">
        <f t="shared" si="2"/>
        <v>861966.99995999993</v>
      </c>
      <c r="AI76" s="56">
        <v>21600</v>
      </c>
      <c r="AJ76" s="58">
        <v>17333.315999999999</v>
      </c>
      <c r="AK76" s="59">
        <v>0</v>
      </c>
      <c r="AL76" s="59">
        <f t="shared" si="3"/>
        <v>900900.31595999992</v>
      </c>
      <c r="AM76" s="56"/>
      <c r="AN76" s="56">
        <v>99100</v>
      </c>
      <c r="AO76" s="56">
        <v>0</v>
      </c>
      <c r="AP76" s="59">
        <v>0</v>
      </c>
      <c r="AQ76" s="59">
        <v>0</v>
      </c>
      <c r="AR76" s="59">
        <v>0</v>
      </c>
      <c r="AS76" s="59">
        <v>0</v>
      </c>
      <c r="AT76" s="59">
        <v>0</v>
      </c>
      <c r="AU76" s="59">
        <v>0</v>
      </c>
      <c r="AV76" s="59">
        <v>0</v>
      </c>
      <c r="AW76" s="59">
        <v>0</v>
      </c>
      <c r="AX76" s="59">
        <v>95644.967414754094</v>
      </c>
      <c r="AY76" s="59">
        <v>7872.9599999999991</v>
      </c>
      <c r="AZ76" s="20">
        <f>VLOOKUP(C76,'[2]Mercer_Level Mapping'!$B$3:$F$17,5,0)</f>
        <v>0</v>
      </c>
      <c r="BA76" s="20" t="str">
        <f>VLOOKUP(B76,'[2]Job Mapping'!$B$2:$I$43,8,0)</f>
        <v>General IT User Support</v>
      </c>
      <c r="BC76" s="56"/>
      <c r="BD76" s="56"/>
      <c r="BE76" s="56"/>
      <c r="BF76" s="56"/>
      <c r="BG76" s="56"/>
      <c r="BH76" s="56"/>
      <c r="BI76" s="56"/>
      <c r="BJ76" s="56"/>
      <c r="BK76" s="56"/>
      <c r="BL76" s="56"/>
    </row>
    <row r="77" spans="1:64" ht="13" x14ac:dyDescent="0.3">
      <c r="A77" s="54">
        <v>43</v>
      </c>
      <c r="B77" s="55" t="s">
        <v>97</v>
      </c>
      <c r="C77" s="55" t="s">
        <v>55</v>
      </c>
      <c r="D77" s="56"/>
      <c r="E77" s="55" t="s">
        <v>111</v>
      </c>
      <c r="F77" s="57" t="s">
        <v>106</v>
      </c>
      <c r="G77" s="56"/>
      <c r="H77" s="57" t="s">
        <v>64</v>
      </c>
      <c r="I77" s="56"/>
      <c r="J77" s="56"/>
      <c r="K77" s="56" t="s">
        <v>205</v>
      </c>
      <c r="L77" s="57" t="s">
        <v>114</v>
      </c>
      <c r="M77" s="55">
        <v>1992</v>
      </c>
      <c r="N77" s="55">
        <v>2023</v>
      </c>
      <c r="O77" s="56"/>
      <c r="P77" s="55" t="s">
        <v>126</v>
      </c>
      <c r="Q77" s="56"/>
      <c r="R77" s="56"/>
      <c r="S77" s="56"/>
      <c r="T77" s="58">
        <v>305592</v>
      </c>
      <c r="U77" s="59">
        <v>0</v>
      </c>
      <c r="V77" s="58">
        <v>0</v>
      </c>
      <c r="W77" s="58">
        <v>183360</v>
      </c>
      <c r="X77" s="59">
        <v>0</v>
      </c>
      <c r="Y77" s="58">
        <v>0</v>
      </c>
      <c r="Z77" s="59">
        <v>0</v>
      </c>
      <c r="AA77" s="58">
        <v>238740</v>
      </c>
      <c r="AB77" s="59">
        <v>0</v>
      </c>
      <c r="AC77" s="59">
        <v>0</v>
      </c>
      <c r="AD77" s="59">
        <v>0</v>
      </c>
      <c r="AE77" s="59">
        <v>0</v>
      </c>
      <c r="AF77" s="59">
        <v>0</v>
      </c>
      <c r="AG77" s="59">
        <v>0</v>
      </c>
      <c r="AH77" s="59">
        <f t="shared" si="2"/>
        <v>727692</v>
      </c>
      <c r="AI77" s="56">
        <v>21600</v>
      </c>
      <c r="AJ77" s="58">
        <v>14698.975199999997</v>
      </c>
      <c r="AK77" s="59">
        <v>0</v>
      </c>
      <c r="AL77" s="59">
        <f t="shared" si="3"/>
        <v>763990.97519999999</v>
      </c>
      <c r="AM77" s="56"/>
      <c r="AN77" s="56">
        <v>84036.04</v>
      </c>
      <c r="AO77" s="56">
        <v>0</v>
      </c>
      <c r="AP77" s="59">
        <v>0</v>
      </c>
      <c r="AQ77" s="59">
        <v>0</v>
      </c>
      <c r="AR77" s="59">
        <v>0</v>
      </c>
      <c r="AS77" s="59">
        <v>0</v>
      </c>
      <c r="AT77" s="59">
        <v>0</v>
      </c>
      <c r="AU77" s="59">
        <v>0</v>
      </c>
      <c r="AV77" s="59">
        <v>0</v>
      </c>
      <c r="AW77" s="59">
        <v>0</v>
      </c>
      <c r="AX77" s="59">
        <v>97662.739999999991</v>
      </c>
      <c r="AY77" s="59">
        <v>7872.9599999999991</v>
      </c>
      <c r="AZ77" s="20" t="str">
        <f>VLOOKUP(C77,'[2]Mercer_Level Mapping'!$B$3:$F$17,4,0)</f>
        <v>S2</v>
      </c>
      <c r="BA77" s="20" t="str">
        <f>VLOOKUP(B77,'[2]Job Mapping'!$B$2:$I$43,8,0)</f>
        <v>Supply Chain Planning (Outsourcing &amp; Global Capability Centers)</v>
      </c>
      <c r="BC77" s="56"/>
      <c r="BD77" s="56"/>
      <c r="BE77" s="56"/>
      <c r="BF77" s="56"/>
      <c r="BG77" s="56"/>
      <c r="BH77" s="56"/>
      <c r="BI77" s="56"/>
      <c r="BJ77" s="56"/>
      <c r="BK77" s="56"/>
      <c r="BL77" s="56"/>
    </row>
    <row r="78" spans="1:64" ht="13" x14ac:dyDescent="0.3">
      <c r="A78" s="54">
        <v>116</v>
      </c>
      <c r="B78" s="55" t="s">
        <v>97</v>
      </c>
      <c r="C78" s="55" t="s">
        <v>55</v>
      </c>
      <c r="D78" s="56"/>
      <c r="E78" s="55" t="s">
        <v>111</v>
      </c>
      <c r="F78" s="57" t="s">
        <v>106</v>
      </c>
      <c r="G78" s="56"/>
      <c r="H78" s="57" t="s">
        <v>64</v>
      </c>
      <c r="I78" s="56"/>
      <c r="J78" s="56"/>
      <c r="K78" s="56" t="s">
        <v>205</v>
      </c>
      <c r="L78" s="57" t="s">
        <v>114</v>
      </c>
      <c r="M78" s="55">
        <v>1996</v>
      </c>
      <c r="N78" s="55">
        <v>2024</v>
      </c>
      <c r="O78" s="56"/>
      <c r="P78" s="55" t="s">
        <v>126</v>
      </c>
      <c r="Q78" s="56"/>
      <c r="R78" s="56"/>
      <c r="S78" s="56"/>
      <c r="T78" s="58">
        <v>297297</v>
      </c>
      <c r="U78" s="59">
        <v>0</v>
      </c>
      <c r="V78" s="58">
        <v>0</v>
      </c>
      <c r="W78" s="58">
        <v>178378</v>
      </c>
      <c r="X78" s="59">
        <v>0</v>
      </c>
      <c r="Y78" s="58">
        <v>0</v>
      </c>
      <c r="Z78" s="59">
        <v>0</v>
      </c>
      <c r="AA78" s="58">
        <v>231668</v>
      </c>
      <c r="AB78" s="59">
        <v>0</v>
      </c>
      <c r="AC78" s="59">
        <v>0</v>
      </c>
      <c r="AD78" s="59">
        <v>0</v>
      </c>
      <c r="AE78" s="59">
        <v>0</v>
      </c>
      <c r="AF78" s="59">
        <v>0</v>
      </c>
      <c r="AG78" s="59">
        <v>0</v>
      </c>
      <c r="AH78" s="59">
        <f t="shared" si="2"/>
        <v>707343</v>
      </c>
      <c r="AI78" s="56">
        <v>21600</v>
      </c>
      <c r="AJ78" s="58">
        <v>14299.985700000001</v>
      </c>
      <c r="AK78" s="59">
        <v>0</v>
      </c>
      <c r="AL78" s="59">
        <f t="shared" si="3"/>
        <v>743242.98569999996</v>
      </c>
      <c r="AM78" s="56"/>
      <c r="AN78" s="56">
        <v>81757</v>
      </c>
      <c r="AO78" s="56">
        <v>0</v>
      </c>
      <c r="AP78" s="59">
        <v>0</v>
      </c>
      <c r="AQ78" s="59">
        <v>0</v>
      </c>
      <c r="AR78" s="59">
        <v>0</v>
      </c>
      <c r="AS78" s="59">
        <v>0</v>
      </c>
      <c r="AT78" s="59">
        <v>0</v>
      </c>
      <c r="AU78" s="59">
        <v>0</v>
      </c>
      <c r="AV78" s="59">
        <v>0</v>
      </c>
      <c r="AW78" s="59">
        <v>0</v>
      </c>
      <c r="AX78" s="59">
        <v>105938</v>
      </c>
      <c r="AY78" s="59">
        <v>7872.9599999999991</v>
      </c>
      <c r="AZ78" s="20" t="str">
        <f>VLOOKUP(C78,'[2]Mercer_Level Mapping'!$B$3:$F$17,4,0)</f>
        <v>S2</v>
      </c>
      <c r="BA78" s="20" t="str">
        <f>VLOOKUP(B78,'[2]Job Mapping'!$B$2:$I$43,8,0)</f>
        <v>Supply Chain Planning (Outsourcing &amp; Global Capability Centers)</v>
      </c>
      <c r="BC78" s="56"/>
      <c r="BD78" s="56"/>
      <c r="BE78" s="56"/>
      <c r="BF78" s="56"/>
      <c r="BG78" s="56"/>
      <c r="BH78" s="56"/>
      <c r="BI78" s="56"/>
      <c r="BJ78" s="56"/>
      <c r="BK78" s="56"/>
      <c r="BL78" s="56"/>
    </row>
    <row r="79" spans="1:64" ht="13" x14ac:dyDescent="0.3">
      <c r="A79" s="54">
        <v>94</v>
      </c>
      <c r="B79" s="55" t="s">
        <v>94</v>
      </c>
      <c r="C79" s="55" t="s">
        <v>49</v>
      </c>
      <c r="D79" s="56"/>
      <c r="E79" s="55" t="s">
        <v>105</v>
      </c>
      <c r="F79" s="57" t="s">
        <v>106</v>
      </c>
      <c r="G79" s="56"/>
      <c r="H79" s="57" t="s">
        <v>64</v>
      </c>
      <c r="I79" s="56"/>
      <c r="J79" s="56"/>
      <c r="K79" s="56" t="s">
        <v>205</v>
      </c>
      <c r="L79" s="57" t="s">
        <v>114</v>
      </c>
      <c r="M79" s="55">
        <v>2000</v>
      </c>
      <c r="N79" s="55">
        <v>2023</v>
      </c>
      <c r="O79" s="56"/>
      <c r="P79" s="55" t="s">
        <v>126</v>
      </c>
      <c r="Q79" s="56"/>
      <c r="R79" s="56"/>
      <c r="S79" s="56"/>
      <c r="T79" s="58">
        <v>280000</v>
      </c>
      <c r="U79" s="59">
        <v>0</v>
      </c>
      <c r="V79" s="58">
        <v>120000</v>
      </c>
      <c r="W79" s="58">
        <v>168000</v>
      </c>
      <c r="X79" s="59">
        <v>0</v>
      </c>
      <c r="Y79" s="58">
        <v>0</v>
      </c>
      <c r="Z79" s="59">
        <v>0</v>
      </c>
      <c r="AA79" s="58">
        <v>96932</v>
      </c>
      <c r="AB79" s="59">
        <v>0</v>
      </c>
      <c r="AC79" s="59">
        <v>0</v>
      </c>
      <c r="AD79" s="59">
        <v>0</v>
      </c>
      <c r="AE79" s="59">
        <v>0</v>
      </c>
      <c r="AF79" s="59">
        <v>0</v>
      </c>
      <c r="AG79" s="59">
        <v>0</v>
      </c>
      <c r="AH79" s="59">
        <f t="shared" si="2"/>
        <v>664932</v>
      </c>
      <c r="AI79" s="56">
        <v>21600</v>
      </c>
      <c r="AJ79" s="58">
        <v>13468</v>
      </c>
      <c r="AK79" s="59">
        <v>0</v>
      </c>
      <c r="AL79" s="59">
        <f t="shared" si="3"/>
        <v>700000</v>
      </c>
      <c r="AM79" s="56"/>
      <c r="AN79" s="56">
        <v>77000</v>
      </c>
      <c r="AO79" s="56">
        <v>0</v>
      </c>
      <c r="AP79" s="59">
        <v>0</v>
      </c>
      <c r="AQ79" s="59">
        <v>0</v>
      </c>
      <c r="AR79" s="59">
        <v>0</v>
      </c>
      <c r="AS79" s="59">
        <v>0</v>
      </c>
      <c r="AT79" s="59">
        <v>0</v>
      </c>
      <c r="AU79" s="59">
        <v>0</v>
      </c>
      <c r="AV79" s="59">
        <v>0</v>
      </c>
      <c r="AW79" s="59">
        <v>0</v>
      </c>
      <c r="AX79" s="59">
        <v>42489.097864480871</v>
      </c>
      <c r="AY79" s="59">
        <v>7872.9599999999991</v>
      </c>
      <c r="AZ79" s="20" t="str">
        <f>VLOOKUP(C79,'[2]Mercer_Level Mapping'!$B$3:$F$17,4,0)</f>
        <v>S3</v>
      </c>
      <c r="BA79" s="20" t="str">
        <f>VLOOKUP(B79,'[2]Job Mapping'!$B$2:$I$43,8,0)</f>
        <v>Business Intelligence (BI) Data Analysis</v>
      </c>
      <c r="BC79" s="56"/>
      <c r="BD79" s="56"/>
      <c r="BE79" s="56"/>
      <c r="BF79" s="56"/>
      <c r="BG79" s="56"/>
      <c r="BH79" s="56"/>
      <c r="BI79" s="56"/>
      <c r="BJ79" s="56"/>
      <c r="BK79" s="56"/>
      <c r="BL79" s="56"/>
    </row>
    <row r="80" spans="1:64" ht="13" x14ac:dyDescent="0.3">
      <c r="A80" s="54">
        <v>40</v>
      </c>
      <c r="B80" s="55" t="s">
        <v>67</v>
      </c>
      <c r="C80" s="55" t="s">
        <v>56</v>
      </c>
      <c r="D80" s="56"/>
      <c r="E80" s="55" t="s">
        <v>111</v>
      </c>
      <c r="F80" s="57" t="s">
        <v>106</v>
      </c>
      <c r="G80" s="56"/>
      <c r="H80" s="57" t="s">
        <v>64</v>
      </c>
      <c r="I80" s="56"/>
      <c r="J80" s="56"/>
      <c r="K80" s="56" t="s">
        <v>205</v>
      </c>
      <c r="L80" s="57" t="s">
        <v>114</v>
      </c>
      <c r="M80" s="55">
        <v>1995</v>
      </c>
      <c r="N80" s="55">
        <v>2023</v>
      </c>
      <c r="O80" s="56"/>
      <c r="P80" s="55" t="s">
        <v>126</v>
      </c>
      <c r="Q80" s="56"/>
      <c r="R80" s="56"/>
      <c r="S80" s="56"/>
      <c r="T80" s="58">
        <v>270270.40000000002</v>
      </c>
      <c r="U80" s="59">
        <v>0</v>
      </c>
      <c r="V80" s="58">
        <v>120000</v>
      </c>
      <c r="W80" s="58">
        <v>162162.23999999999</v>
      </c>
      <c r="X80" s="59">
        <v>0</v>
      </c>
      <c r="Y80" s="58">
        <v>0</v>
      </c>
      <c r="Z80" s="59">
        <v>0</v>
      </c>
      <c r="AA80" s="58">
        <v>88643.353759999969</v>
      </c>
      <c r="AB80" s="59">
        <v>0</v>
      </c>
      <c r="AC80" s="59">
        <v>0</v>
      </c>
      <c r="AD80" s="59">
        <v>0</v>
      </c>
      <c r="AE80" s="59">
        <v>0</v>
      </c>
      <c r="AF80" s="59">
        <v>0</v>
      </c>
      <c r="AG80" s="59">
        <v>0</v>
      </c>
      <c r="AH80" s="59">
        <f t="shared" si="2"/>
        <v>641075.99375999998</v>
      </c>
      <c r="AI80" s="56">
        <v>21600</v>
      </c>
      <c r="AJ80" s="58">
        <v>13000.006239999999</v>
      </c>
      <c r="AK80" s="59">
        <v>0</v>
      </c>
      <c r="AL80" s="59">
        <f t="shared" si="3"/>
        <v>675676</v>
      </c>
      <c r="AM80" s="56"/>
      <c r="AN80" s="56">
        <v>74324.36</v>
      </c>
      <c r="AO80" s="56">
        <v>0</v>
      </c>
      <c r="AP80" s="59">
        <v>0</v>
      </c>
      <c r="AQ80" s="59">
        <v>0</v>
      </c>
      <c r="AR80" s="59">
        <v>0</v>
      </c>
      <c r="AS80" s="59">
        <v>0</v>
      </c>
      <c r="AT80" s="59">
        <v>0</v>
      </c>
      <c r="AU80" s="59">
        <v>0</v>
      </c>
      <c r="AV80" s="59">
        <v>0</v>
      </c>
      <c r="AW80" s="59">
        <v>0</v>
      </c>
      <c r="AX80" s="59">
        <v>65281.33</v>
      </c>
      <c r="AY80" s="59">
        <v>7872.9599999999991</v>
      </c>
      <c r="AZ80" s="20">
        <f>VLOOKUP(C80,'[2]Mercer_Level Mapping'!$B$3:$F$17,5,0)</f>
        <v>0</v>
      </c>
      <c r="BA80" s="20" t="str">
        <f>VLOOKUP(B80,'[2]Job Mapping'!$B$2:$I$43,8,0)</f>
        <v>Data Analytics</v>
      </c>
      <c r="BC80" s="56"/>
      <c r="BD80" s="56"/>
      <c r="BE80" s="56"/>
      <c r="BF80" s="56"/>
      <c r="BG80" s="56"/>
      <c r="BH80" s="56"/>
      <c r="BI80" s="56"/>
      <c r="BJ80" s="56"/>
      <c r="BK80" s="56"/>
      <c r="BL80" s="56"/>
    </row>
    <row r="81" spans="1:64" ht="13" x14ac:dyDescent="0.3">
      <c r="A81" s="54">
        <v>42</v>
      </c>
      <c r="B81" s="55" t="s">
        <v>97</v>
      </c>
      <c r="C81" s="55" t="s">
        <v>55</v>
      </c>
      <c r="D81" s="56"/>
      <c r="E81" s="55" t="s">
        <v>111</v>
      </c>
      <c r="F81" s="57" t="s">
        <v>106</v>
      </c>
      <c r="G81" s="56"/>
      <c r="H81" s="57" t="s">
        <v>64</v>
      </c>
      <c r="I81" s="56"/>
      <c r="J81" s="56"/>
      <c r="K81" s="56" t="s">
        <v>205</v>
      </c>
      <c r="L81" s="57" t="s">
        <v>114</v>
      </c>
      <c r="M81" s="55">
        <v>1995</v>
      </c>
      <c r="N81" s="55">
        <v>2023</v>
      </c>
      <c r="O81" s="56"/>
      <c r="P81" s="55" t="s">
        <v>126</v>
      </c>
      <c r="Q81" s="56"/>
      <c r="R81" s="56"/>
      <c r="S81" s="56"/>
      <c r="T81" s="58">
        <v>255324</v>
      </c>
      <c r="U81" s="59">
        <v>0</v>
      </c>
      <c r="V81" s="58">
        <v>0</v>
      </c>
      <c r="W81" s="58">
        <v>153189.35999999999</v>
      </c>
      <c r="X81" s="59">
        <v>0</v>
      </c>
      <c r="Y81" s="58">
        <v>0</v>
      </c>
      <c r="Z81" s="59">
        <v>0</v>
      </c>
      <c r="AA81" s="58">
        <v>195912</v>
      </c>
      <c r="AB81" s="59">
        <v>0</v>
      </c>
      <c r="AC81" s="59">
        <v>0</v>
      </c>
      <c r="AD81" s="59">
        <v>0</v>
      </c>
      <c r="AE81" s="59">
        <v>0</v>
      </c>
      <c r="AF81" s="59">
        <v>0</v>
      </c>
      <c r="AG81" s="59">
        <v>0</v>
      </c>
      <c r="AH81" s="59">
        <f t="shared" si="2"/>
        <v>604425.36</v>
      </c>
      <c r="AI81" s="56">
        <v>21600</v>
      </c>
      <c r="AJ81" s="58">
        <v>12281.0844</v>
      </c>
      <c r="AK81" s="59">
        <v>0</v>
      </c>
      <c r="AL81" s="59">
        <f t="shared" si="3"/>
        <v>638306.44440000004</v>
      </c>
      <c r="AM81" s="56"/>
      <c r="AN81" s="56">
        <v>70211.789999999994</v>
      </c>
      <c r="AO81" s="56">
        <v>0</v>
      </c>
      <c r="AP81" s="59">
        <v>0</v>
      </c>
      <c r="AQ81" s="59">
        <v>0</v>
      </c>
      <c r="AR81" s="59">
        <v>0</v>
      </c>
      <c r="AS81" s="59">
        <v>0</v>
      </c>
      <c r="AT81" s="59">
        <v>0</v>
      </c>
      <c r="AU81" s="59">
        <v>0</v>
      </c>
      <c r="AV81" s="59">
        <v>0</v>
      </c>
      <c r="AW81" s="59">
        <v>0</v>
      </c>
      <c r="AX81" s="59">
        <v>11482.4</v>
      </c>
      <c r="AY81" s="59">
        <v>7872.9599999999991</v>
      </c>
      <c r="AZ81" s="20" t="str">
        <f>VLOOKUP(C81,'[2]Mercer_Level Mapping'!$B$3:$F$17,4,0)</f>
        <v>S2</v>
      </c>
      <c r="BA81" s="20" t="str">
        <f>VLOOKUP(B81,'[2]Job Mapping'!$B$2:$I$43,8,0)</f>
        <v>Supply Chain Planning (Outsourcing &amp; Global Capability Centers)</v>
      </c>
      <c r="BC81" s="56"/>
      <c r="BD81" s="56"/>
      <c r="BE81" s="56"/>
      <c r="BF81" s="56"/>
      <c r="BG81" s="56"/>
      <c r="BH81" s="56"/>
      <c r="BI81" s="56"/>
      <c r="BJ81" s="56"/>
      <c r="BK81" s="56"/>
      <c r="BL81" s="56"/>
    </row>
    <row r="82" spans="1:64" ht="13" x14ac:dyDescent="0.3">
      <c r="A82" s="54">
        <v>80</v>
      </c>
      <c r="B82" s="55" t="s">
        <v>100</v>
      </c>
      <c r="C82" s="55" t="s">
        <v>56</v>
      </c>
      <c r="D82" s="56"/>
      <c r="E82" s="55" t="s">
        <v>111</v>
      </c>
      <c r="F82" s="57" t="s">
        <v>106</v>
      </c>
      <c r="G82" s="56"/>
      <c r="H82" s="57" t="s">
        <v>64</v>
      </c>
      <c r="I82" s="56"/>
      <c r="J82" s="56"/>
      <c r="K82" s="56" t="s">
        <v>205</v>
      </c>
      <c r="L82" s="57" t="s">
        <v>114</v>
      </c>
      <c r="M82" s="55">
        <v>1999</v>
      </c>
      <c r="N82" s="55">
        <v>2023</v>
      </c>
      <c r="O82" s="56"/>
      <c r="P82" s="55" t="s">
        <v>127</v>
      </c>
      <c r="Q82" s="56"/>
      <c r="R82" s="56"/>
      <c r="S82" s="56"/>
      <c r="T82" s="58">
        <v>252252</v>
      </c>
      <c r="U82" s="59">
        <v>0</v>
      </c>
      <c r="V82" s="58">
        <v>120000</v>
      </c>
      <c r="W82" s="58">
        <v>151351</v>
      </c>
      <c r="X82" s="59">
        <v>0</v>
      </c>
      <c r="Y82" s="58">
        <v>0</v>
      </c>
      <c r="Z82" s="59">
        <v>0</v>
      </c>
      <c r="AA82" s="58">
        <v>73294</v>
      </c>
      <c r="AB82" s="59">
        <v>0</v>
      </c>
      <c r="AC82" s="59">
        <v>0</v>
      </c>
      <c r="AD82" s="59">
        <v>0</v>
      </c>
      <c r="AE82" s="59">
        <v>0</v>
      </c>
      <c r="AF82" s="59">
        <v>0</v>
      </c>
      <c r="AG82" s="59">
        <v>0</v>
      </c>
      <c r="AH82" s="59">
        <f t="shared" si="2"/>
        <v>596897</v>
      </c>
      <c r="AI82" s="56">
        <v>21600</v>
      </c>
      <c r="AJ82" s="58">
        <v>12133.3212</v>
      </c>
      <c r="AK82" s="59">
        <v>0</v>
      </c>
      <c r="AL82" s="59">
        <f t="shared" si="3"/>
        <v>630630.32120000001</v>
      </c>
      <c r="AM82" s="56"/>
      <c r="AN82" s="56">
        <v>69370</v>
      </c>
      <c r="AO82" s="56">
        <v>0</v>
      </c>
      <c r="AP82" s="59">
        <v>0</v>
      </c>
      <c r="AQ82" s="59">
        <v>0</v>
      </c>
      <c r="AR82" s="59">
        <v>0</v>
      </c>
      <c r="AS82" s="59">
        <v>0</v>
      </c>
      <c r="AT82" s="59">
        <v>0</v>
      </c>
      <c r="AU82" s="59">
        <v>0</v>
      </c>
      <c r="AV82" s="59">
        <v>0</v>
      </c>
      <c r="AW82" s="59">
        <v>0</v>
      </c>
      <c r="AX82" s="59">
        <v>90116.334040983609</v>
      </c>
      <c r="AY82" s="59">
        <v>7872.9599999999991</v>
      </c>
      <c r="AZ82" s="20">
        <f>VLOOKUP(C82,'[2]Mercer_Level Mapping'!$B$3:$F$17,5,0)</f>
        <v>0</v>
      </c>
      <c r="BA82" s="20" t="str">
        <f>VLOOKUP(B82,'[2]Job Mapping'!$B$2:$I$43,8,0)</f>
        <v>Data Analytics</v>
      </c>
      <c r="BC82" s="56"/>
      <c r="BD82" s="56"/>
      <c r="BE82" s="56"/>
      <c r="BF82" s="56"/>
      <c r="BG82" s="56"/>
      <c r="BH82" s="56"/>
      <c r="BI82" s="56"/>
      <c r="BJ82" s="56"/>
      <c r="BK82" s="56"/>
      <c r="BL82" s="56"/>
    </row>
    <row r="83" spans="1:64" ht="13" x14ac:dyDescent="0.3">
      <c r="A83" s="54">
        <v>101</v>
      </c>
      <c r="B83" s="55" t="s">
        <v>101</v>
      </c>
      <c r="C83" s="55" t="s">
        <v>55</v>
      </c>
      <c r="D83" s="56"/>
      <c r="E83" s="55" t="s">
        <v>111</v>
      </c>
      <c r="F83" s="57" t="s">
        <v>106</v>
      </c>
      <c r="G83" s="56"/>
      <c r="H83" s="57" t="s">
        <v>64</v>
      </c>
      <c r="I83" s="56"/>
      <c r="J83" s="56"/>
      <c r="K83" s="56" t="s">
        <v>205</v>
      </c>
      <c r="L83" s="57" t="s">
        <v>114</v>
      </c>
      <c r="M83" s="55">
        <v>1994</v>
      </c>
      <c r="N83" s="55">
        <v>2023</v>
      </c>
      <c r="O83" s="56"/>
      <c r="P83" s="55" t="s">
        <v>126</v>
      </c>
      <c r="Q83" s="56"/>
      <c r="R83" s="56"/>
      <c r="S83" s="56"/>
      <c r="T83" s="58">
        <v>252252</v>
      </c>
      <c r="U83" s="59">
        <v>0</v>
      </c>
      <c r="V83" s="58">
        <v>120000</v>
      </c>
      <c r="W83" s="58">
        <v>151351</v>
      </c>
      <c r="X83" s="59">
        <v>0</v>
      </c>
      <c r="Y83" s="58">
        <v>0</v>
      </c>
      <c r="Z83" s="59">
        <v>0</v>
      </c>
      <c r="AA83" s="58">
        <v>73294</v>
      </c>
      <c r="AB83" s="59">
        <v>0</v>
      </c>
      <c r="AC83" s="59">
        <v>0</v>
      </c>
      <c r="AD83" s="59">
        <v>0</v>
      </c>
      <c r="AE83" s="59">
        <v>0</v>
      </c>
      <c r="AF83" s="59">
        <v>0</v>
      </c>
      <c r="AG83" s="59">
        <v>0</v>
      </c>
      <c r="AH83" s="59">
        <f t="shared" si="2"/>
        <v>596897</v>
      </c>
      <c r="AI83" s="56">
        <v>21600</v>
      </c>
      <c r="AJ83" s="58">
        <v>12133.3212</v>
      </c>
      <c r="AK83" s="59">
        <v>0</v>
      </c>
      <c r="AL83" s="59">
        <f t="shared" si="3"/>
        <v>630630.32120000001</v>
      </c>
      <c r="AM83" s="56"/>
      <c r="AN83" s="56">
        <v>69370</v>
      </c>
      <c r="AO83" s="56">
        <v>0</v>
      </c>
      <c r="AP83" s="59">
        <v>0</v>
      </c>
      <c r="AQ83" s="59">
        <v>0</v>
      </c>
      <c r="AR83" s="59">
        <v>0</v>
      </c>
      <c r="AS83" s="59">
        <v>0</v>
      </c>
      <c r="AT83" s="59">
        <v>0</v>
      </c>
      <c r="AU83" s="59">
        <v>0</v>
      </c>
      <c r="AV83" s="59">
        <v>0</v>
      </c>
      <c r="AW83" s="59">
        <v>0</v>
      </c>
      <c r="AX83" s="59">
        <v>37790</v>
      </c>
      <c r="AY83" s="59">
        <v>7872.9599999999991</v>
      </c>
      <c r="AZ83" s="20" t="str">
        <f>VLOOKUP(C83,'[2]Mercer_Level Mapping'!$B$3:$F$17,4,0)</f>
        <v>S2</v>
      </c>
      <c r="BA83" s="20" t="str">
        <f>VLOOKUP(B83,'[2]Job Mapping'!$B$2:$I$43,8,0)</f>
        <v>Supply Chain Planning (Outsourcing &amp; Global Capability Centers)</v>
      </c>
      <c r="BC83" s="56"/>
      <c r="BD83" s="56"/>
      <c r="BE83" s="56"/>
      <c r="BF83" s="56"/>
      <c r="BG83" s="56"/>
      <c r="BH83" s="56"/>
      <c r="BI83" s="56"/>
      <c r="BJ83" s="56"/>
      <c r="BK83" s="56"/>
      <c r="BL83" s="56"/>
    </row>
    <row r="84" spans="1:64" ht="13" x14ac:dyDescent="0.3">
      <c r="A84" s="54">
        <v>112</v>
      </c>
      <c r="B84" s="55" t="s">
        <v>102</v>
      </c>
      <c r="C84" s="55" t="s">
        <v>55</v>
      </c>
      <c r="D84" s="56"/>
      <c r="E84" s="55" t="s">
        <v>111</v>
      </c>
      <c r="F84" s="57" t="s">
        <v>106</v>
      </c>
      <c r="G84" s="56"/>
      <c r="H84" s="57" t="s">
        <v>64</v>
      </c>
      <c r="I84" s="56"/>
      <c r="J84" s="56"/>
      <c r="K84" s="56" t="s">
        <v>205</v>
      </c>
      <c r="L84" s="57" t="s">
        <v>114</v>
      </c>
      <c r="M84" s="55">
        <v>2000</v>
      </c>
      <c r="N84" s="55">
        <v>2023</v>
      </c>
      <c r="O84" s="56"/>
      <c r="P84" s="55" t="s">
        <v>127</v>
      </c>
      <c r="Q84" s="56"/>
      <c r="R84" s="56"/>
      <c r="S84" s="56"/>
      <c r="T84" s="58">
        <v>252252</v>
      </c>
      <c r="U84" s="59">
        <v>0</v>
      </c>
      <c r="V84" s="58">
        <v>120000</v>
      </c>
      <c r="W84" s="58">
        <v>151351</v>
      </c>
      <c r="X84" s="59">
        <v>0</v>
      </c>
      <c r="Y84" s="58">
        <v>0</v>
      </c>
      <c r="Z84" s="59">
        <v>0</v>
      </c>
      <c r="AA84" s="58">
        <v>73294</v>
      </c>
      <c r="AB84" s="59">
        <v>0</v>
      </c>
      <c r="AC84" s="59">
        <v>0</v>
      </c>
      <c r="AD84" s="59">
        <v>0</v>
      </c>
      <c r="AE84" s="59">
        <v>0</v>
      </c>
      <c r="AF84" s="59">
        <v>0</v>
      </c>
      <c r="AG84" s="59">
        <v>0</v>
      </c>
      <c r="AH84" s="59">
        <f t="shared" si="2"/>
        <v>596897</v>
      </c>
      <c r="AI84" s="56">
        <v>21600</v>
      </c>
      <c r="AJ84" s="58">
        <v>12133.3212</v>
      </c>
      <c r="AK84" s="59">
        <v>0</v>
      </c>
      <c r="AL84" s="59">
        <f t="shared" si="3"/>
        <v>630630.32120000001</v>
      </c>
      <c r="AM84" s="56"/>
      <c r="AN84" s="56">
        <v>69370</v>
      </c>
      <c r="AO84" s="56">
        <v>0</v>
      </c>
      <c r="AP84" s="59">
        <v>0</v>
      </c>
      <c r="AQ84" s="59">
        <v>0</v>
      </c>
      <c r="AR84" s="59">
        <v>0</v>
      </c>
      <c r="AS84" s="59">
        <v>0</v>
      </c>
      <c r="AT84" s="59">
        <v>0</v>
      </c>
      <c r="AU84" s="59">
        <v>0</v>
      </c>
      <c r="AV84" s="59">
        <v>0</v>
      </c>
      <c r="AW84" s="59">
        <v>0</v>
      </c>
      <c r="AX84" s="59">
        <v>105938</v>
      </c>
      <c r="AY84" s="59">
        <v>7872.9599999999991</v>
      </c>
      <c r="AZ84" s="20" t="str">
        <f>VLOOKUP(C84,'[2]Mercer_Level Mapping'!$B$3:$F$17,4,0)</f>
        <v>S2</v>
      </c>
      <c r="BA84" s="20" t="str">
        <f>VLOOKUP(B84,'[2]Job Mapping'!$B$2:$I$43,8,0)</f>
        <v>Business Intelligence (BI) Data Analysis</v>
      </c>
      <c r="BC84" s="56"/>
      <c r="BD84" s="56"/>
      <c r="BE84" s="56"/>
      <c r="BF84" s="56"/>
      <c r="BG84" s="56"/>
      <c r="BH84" s="56"/>
      <c r="BI84" s="56"/>
      <c r="BJ84" s="56"/>
      <c r="BK84" s="56"/>
      <c r="BL84" s="56"/>
    </row>
    <row r="85" spans="1:64" ht="13" x14ac:dyDescent="0.3">
      <c r="A85" s="54">
        <v>37</v>
      </c>
      <c r="B85" s="55" t="s">
        <v>97</v>
      </c>
      <c r="C85" s="55" t="s">
        <v>55</v>
      </c>
      <c r="D85" s="56"/>
      <c r="E85" s="55" t="s">
        <v>111</v>
      </c>
      <c r="F85" s="57" t="s">
        <v>106</v>
      </c>
      <c r="G85" s="56"/>
      <c r="H85" s="57" t="s">
        <v>64</v>
      </c>
      <c r="I85" s="56"/>
      <c r="J85" s="56"/>
      <c r="K85" s="56" t="s">
        <v>205</v>
      </c>
      <c r="L85" s="57" t="s">
        <v>114</v>
      </c>
      <c r="M85" s="55">
        <v>2001</v>
      </c>
      <c r="N85" s="55">
        <v>2023</v>
      </c>
      <c r="O85" s="56"/>
      <c r="P85" s="55" t="s">
        <v>126</v>
      </c>
      <c r="Q85" s="56"/>
      <c r="R85" s="56"/>
      <c r="S85" s="56"/>
      <c r="T85" s="58">
        <v>235675.60000000003</v>
      </c>
      <c r="U85" s="59">
        <v>0</v>
      </c>
      <c r="V85" s="58">
        <v>0</v>
      </c>
      <c r="W85" s="58">
        <v>141405.35999999999</v>
      </c>
      <c r="X85" s="59">
        <v>0</v>
      </c>
      <c r="Y85" s="58">
        <v>0</v>
      </c>
      <c r="Z85" s="59">
        <v>0</v>
      </c>
      <c r="AA85" s="58">
        <v>179184</v>
      </c>
      <c r="AB85" s="59">
        <v>0</v>
      </c>
      <c r="AC85" s="59">
        <v>0</v>
      </c>
      <c r="AD85" s="59">
        <v>0</v>
      </c>
      <c r="AE85" s="59">
        <v>0</v>
      </c>
      <c r="AF85" s="59">
        <v>0</v>
      </c>
      <c r="AG85" s="59">
        <v>0</v>
      </c>
      <c r="AH85" s="59">
        <f t="shared" si="2"/>
        <v>556264.95999999996</v>
      </c>
      <c r="AI85" s="56">
        <v>21600</v>
      </c>
      <c r="AJ85" s="58">
        <v>11335.996360000001</v>
      </c>
      <c r="AK85" s="59">
        <v>0</v>
      </c>
      <c r="AL85" s="59">
        <f t="shared" si="3"/>
        <v>589200.95635999995</v>
      </c>
      <c r="AM85" s="56"/>
      <c r="AN85" s="56">
        <v>64810.79</v>
      </c>
      <c r="AO85" s="56">
        <v>0</v>
      </c>
      <c r="AP85" s="59">
        <v>0</v>
      </c>
      <c r="AQ85" s="59">
        <v>0</v>
      </c>
      <c r="AR85" s="59">
        <v>0</v>
      </c>
      <c r="AS85" s="59">
        <v>0</v>
      </c>
      <c r="AT85" s="59">
        <v>0</v>
      </c>
      <c r="AU85" s="59">
        <v>0</v>
      </c>
      <c r="AV85" s="59">
        <v>0</v>
      </c>
      <c r="AW85" s="59">
        <v>0</v>
      </c>
      <c r="AX85" s="59">
        <v>54184.69</v>
      </c>
      <c r="AY85" s="59">
        <v>7872.9599999999991</v>
      </c>
      <c r="AZ85" s="20" t="str">
        <f>VLOOKUP(C85,'[2]Mercer_Level Mapping'!$B$3:$F$17,4,0)</f>
        <v>S2</v>
      </c>
      <c r="BA85" s="20" t="str">
        <f>VLOOKUP(B85,'[2]Job Mapping'!$B$2:$I$43,8,0)</f>
        <v>Supply Chain Planning (Outsourcing &amp; Global Capability Centers)</v>
      </c>
      <c r="BC85" s="56"/>
      <c r="BD85" s="56"/>
      <c r="BE85" s="56"/>
      <c r="BF85" s="56"/>
      <c r="BG85" s="56"/>
      <c r="BH85" s="56"/>
      <c r="BI85" s="56"/>
      <c r="BJ85" s="56"/>
      <c r="BK85" s="56"/>
      <c r="BL85" s="56"/>
    </row>
    <row r="86" spans="1:64" ht="13" x14ac:dyDescent="0.3">
      <c r="A86" s="54">
        <v>47</v>
      </c>
      <c r="B86" s="55" t="s">
        <v>97</v>
      </c>
      <c r="C86" s="55" t="s">
        <v>55</v>
      </c>
      <c r="D86" s="56"/>
      <c r="E86" s="55" t="s">
        <v>111</v>
      </c>
      <c r="F86" s="57" t="s">
        <v>106</v>
      </c>
      <c r="G86" s="56"/>
      <c r="H86" s="57" t="s">
        <v>64</v>
      </c>
      <c r="I86" s="56"/>
      <c r="J86" s="56"/>
      <c r="K86" s="56" t="s">
        <v>205</v>
      </c>
      <c r="L86" s="57" t="s">
        <v>114</v>
      </c>
      <c r="M86" s="55">
        <v>1996</v>
      </c>
      <c r="N86" s="55">
        <v>2023</v>
      </c>
      <c r="O86" s="56"/>
      <c r="P86" s="55" t="s">
        <v>126</v>
      </c>
      <c r="Q86" s="56"/>
      <c r="R86" s="56"/>
      <c r="S86" s="56"/>
      <c r="T86" s="58">
        <v>235675.60000000003</v>
      </c>
      <c r="U86" s="59">
        <v>0</v>
      </c>
      <c r="V86" s="58">
        <v>0</v>
      </c>
      <c r="W86" s="58">
        <v>141405.35999999999</v>
      </c>
      <c r="X86" s="59">
        <v>0</v>
      </c>
      <c r="Y86" s="58">
        <v>0</v>
      </c>
      <c r="Z86" s="59">
        <v>0</v>
      </c>
      <c r="AA86" s="58">
        <v>179184</v>
      </c>
      <c r="AB86" s="59">
        <v>0</v>
      </c>
      <c r="AC86" s="59">
        <v>0</v>
      </c>
      <c r="AD86" s="59">
        <v>0</v>
      </c>
      <c r="AE86" s="59">
        <v>0</v>
      </c>
      <c r="AF86" s="59">
        <v>0</v>
      </c>
      <c r="AG86" s="59">
        <v>0</v>
      </c>
      <c r="AH86" s="59">
        <f t="shared" si="2"/>
        <v>556264.95999999996</v>
      </c>
      <c r="AI86" s="56">
        <v>21600</v>
      </c>
      <c r="AJ86" s="58">
        <v>11335.996360000001</v>
      </c>
      <c r="AK86" s="59">
        <v>0</v>
      </c>
      <c r="AL86" s="59">
        <f t="shared" si="3"/>
        <v>589200.95635999995</v>
      </c>
      <c r="AM86" s="56"/>
      <c r="AN86" s="56">
        <v>64810.79</v>
      </c>
      <c r="AO86" s="56">
        <v>0</v>
      </c>
      <c r="AP86" s="59">
        <v>0</v>
      </c>
      <c r="AQ86" s="59">
        <v>0</v>
      </c>
      <c r="AR86" s="59">
        <v>0</v>
      </c>
      <c r="AS86" s="59">
        <v>0</v>
      </c>
      <c r="AT86" s="59">
        <v>0</v>
      </c>
      <c r="AU86" s="59">
        <v>0</v>
      </c>
      <c r="AV86" s="59">
        <v>0</v>
      </c>
      <c r="AW86" s="59">
        <v>0</v>
      </c>
      <c r="AX86" s="59">
        <v>66325.88</v>
      </c>
      <c r="AY86" s="59">
        <v>7872.9599999999991</v>
      </c>
      <c r="AZ86" s="20" t="str">
        <f>VLOOKUP(C86,'[2]Mercer_Level Mapping'!$B$3:$F$17,4,0)</f>
        <v>S2</v>
      </c>
      <c r="BA86" s="20" t="str">
        <f>VLOOKUP(B86,'[2]Job Mapping'!$B$2:$I$43,8,0)</f>
        <v>Supply Chain Planning (Outsourcing &amp; Global Capability Centers)</v>
      </c>
      <c r="BC86" s="56"/>
      <c r="BD86" s="56"/>
      <c r="BE86" s="56"/>
      <c r="BF86" s="56"/>
      <c r="BG86" s="56"/>
      <c r="BH86" s="56"/>
      <c r="BI86" s="56"/>
      <c r="BJ86" s="56"/>
      <c r="BK86" s="56"/>
      <c r="BL86" s="56"/>
    </row>
    <row r="87" spans="1:64" ht="13" x14ac:dyDescent="0.3">
      <c r="A87" s="54">
        <v>50</v>
      </c>
      <c r="B87" s="55" t="s">
        <v>103</v>
      </c>
      <c r="C87" s="55" t="s">
        <v>55</v>
      </c>
      <c r="D87" s="56"/>
      <c r="E87" s="55" t="s">
        <v>111</v>
      </c>
      <c r="F87" s="57" t="s">
        <v>106</v>
      </c>
      <c r="G87" s="56"/>
      <c r="H87" s="57" t="s">
        <v>64</v>
      </c>
      <c r="I87" s="56"/>
      <c r="J87" s="56"/>
      <c r="K87" s="56" t="s">
        <v>205</v>
      </c>
      <c r="L87" s="57" t="s">
        <v>114</v>
      </c>
      <c r="M87" s="55">
        <v>1996</v>
      </c>
      <c r="N87" s="55">
        <v>2023</v>
      </c>
      <c r="O87" s="56"/>
      <c r="P87" s="55" t="s">
        <v>126</v>
      </c>
      <c r="Q87" s="56"/>
      <c r="R87" s="56"/>
      <c r="S87" s="56"/>
      <c r="T87" s="58">
        <v>235675.60000000003</v>
      </c>
      <c r="U87" s="59">
        <v>0</v>
      </c>
      <c r="V87" s="58">
        <v>120000</v>
      </c>
      <c r="W87" s="58">
        <v>141405.35999999999</v>
      </c>
      <c r="X87" s="59">
        <v>0</v>
      </c>
      <c r="Y87" s="58">
        <v>0</v>
      </c>
      <c r="Z87" s="59">
        <v>0</v>
      </c>
      <c r="AA87" s="58">
        <v>59184</v>
      </c>
      <c r="AB87" s="59">
        <v>0</v>
      </c>
      <c r="AC87" s="59">
        <v>0</v>
      </c>
      <c r="AD87" s="59">
        <v>0</v>
      </c>
      <c r="AE87" s="59">
        <v>0</v>
      </c>
      <c r="AF87" s="59">
        <v>0</v>
      </c>
      <c r="AG87" s="59">
        <v>0</v>
      </c>
      <c r="AH87" s="59">
        <f t="shared" si="2"/>
        <v>556264.95999999996</v>
      </c>
      <c r="AI87" s="56">
        <v>21600</v>
      </c>
      <c r="AJ87" s="58">
        <v>11335.996360000001</v>
      </c>
      <c r="AK87" s="59">
        <v>0</v>
      </c>
      <c r="AL87" s="59">
        <f t="shared" si="3"/>
        <v>589200.95635999995</v>
      </c>
      <c r="AM87" s="56"/>
      <c r="AN87" s="56">
        <v>64810.79</v>
      </c>
      <c r="AO87" s="56">
        <v>0</v>
      </c>
      <c r="AP87" s="59">
        <v>0</v>
      </c>
      <c r="AQ87" s="59">
        <v>0</v>
      </c>
      <c r="AR87" s="59">
        <v>0</v>
      </c>
      <c r="AS87" s="59">
        <v>0</v>
      </c>
      <c r="AT87" s="59">
        <v>0</v>
      </c>
      <c r="AU87" s="59">
        <v>0</v>
      </c>
      <c r="AV87" s="59">
        <v>0</v>
      </c>
      <c r="AW87" s="59">
        <v>0</v>
      </c>
      <c r="AX87" s="59">
        <v>66325.88</v>
      </c>
      <c r="AY87" s="59">
        <v>7872.9599999999991</v>
      </c>
      <c r="AZ87" s="20" t="str">
        <f>VLOOKUP(C87,'[2]Mercer_Level Mapping'!$B$3:$F$17,4,0)</f>
        <v>S2</v>
      </c>
      <c r="BA87" s="20" t="str">
        <f>VLOOKUP(B87,'[2]Job Mapping'!$B$2:$I$43,8,0)</f>
        <v>Accounts Payable/Receivable (Outsourcing &amp; Global Capability Centers)</v>
      </c>
      <c r="BC87" s="56"/>
      <c r="BD87" s="56"/>
      <c r="BE87" s="56"/>
      <c r="BF87" s="56"/>
      <c r="BG87" s="56"/>
      <c r="BH87" s="56"/>
      <c r="BI87" s="56"/>
      <c r="BJ87" s="56"/>
      <c r="BK87" s="56"/>
      <c r="BL87" s="56"/>
    </row>
    <row r="88" spans="1:64" ht="13" x14ac:dyDescent="0.3">
      <c r="A88" s="54">
        <v>54</v>
      </c>
      <c r="B88" s="55" t="s">
        <v>103</v>
      </c>
      <c r="C88" s="55" t="s">
        <v>55</v>
      </c>
      <c r="D88" s="56"/>
      <c r="E88" s="55" t="s">
        <v>111</v>
      </c>
      <c r="F88" s="57" t="s">
        <v>106</v>
      </c>
      <c r="G88" s="56"/>
      <c r="H88" s="57" t="s">
        <v>64</v>
      </c>
      <c r="I88" s="56"/>
      <c r="J88" s="56"/>
      <c r="K88" s="56" t="s">
        <v>205</v>
      </c>
      <c r="L88" s="57" t="s">
        <v>114</v>
      </c>
      <c r="M88" s="55">
        <v>1996</v>
      </c>
      <c r="N88" s="55">
        <v>2023</v>
      </c>
      <c r="O88" s="56"/>
      <c r="P88" s="55" t="s">
        <v>126</v>
      </c>
      <c r="Q88" s="56"/>
      <c r="R88" s="56"/>
      <c r="S88" s="56"/>
      <c r="T88" s="58">
        <v>235675.60000000003</v>
      </c>
      <c r="U88" s="59">
        <v>0</v>
      </c>
      <c r="V88" s="58">
        <v>120000</v>
      </c>
      <c r="W88" s="58">
        <v>141405.35999999999</v>
      </c>
      <c r="X88" s="59">
        <v>0</v>
      </c>
      <c r="Y88" s="58">
        <v>0</v>
      </c>
      <c r="Z88" s="59">
        <v>0</v>
      </c>
      <c r="AA88" s="58">
        <v>59184</v>
      </c>
      <c r="AB88" s="59">
        <v>0</v>
      </c>
      <c r="AC88" s="59">
        <v>0</v>
      </c>
      <c r="AD88" s="59">
        <v>0</v>
      </c>
      <c r="AE88" s="59">
        <v>0</v>
      </c>
      <c r="AF88" s="59">
        <v>0</v>
      </c>
      <c r="AG88" s="59">
        <v>0</v>
      </c>
      <c r="AH88" s="59">
        <f t="shared" si="2"/>
        <v>556264.95999999996</v>
      </c>
      <c r="AI88" s="56">
        <v>21600</v>
      </c>
      <c r="AJ88" s="58">
        <v>11335.996360000001</v>
      </c>
      <c r="AK88" s="59">
        <v>0</v>
      </c>
      <c r="AL88" s="59">
        <f t="shared" si="3"/>
        <v>589200.95635999995</v>
      </c>
      <c r="AM88" s="56"/>
      <c r="AN88" s="56">
        <v>64810.79</v>
      </c>
      <c r="AO88" s="56">
        <v>0</v>
      </c>
      <c r="AP88" s="59">
        <v>0</v>
      </c>
      <c r="AQ88" s="59">
        <v>0</v>
      </c>
      <c r="AR88" s="59">
        <v>0</v>
      </c>
      <c r="AS88" s="59">
        <v>0</v>
      </c>
      <c r="AT88" s="59">
        <v>0</v>
      </c>
      <c r="AU88" s="59">
        <v>0</v>
      </c>
      <c r="AV88" s="59">
        <v>0</v>
      </c>
      <c r="AW88" s="59">
        <v>0</v>
      </c>
      <c r="AX88" s="59">
        <v>66325.88</v>
      </c>
      <c r="AY88" s="59">
        <v>7872.9599999999991</v>
      </c>
      <c r="AZ88" s="20" t="str">
        <f>VLOOKUP(C88,'[2]Mercer_Level Mapping'!$B$3:$F$17,4,0)</f>
        <v>S2</v>
      </c>
      <c r="BA88" s="20" t="str">
        <f>VLOOKUP(B88,'[2]Job Mapping'!$B$2:$I$43,8,0)</f>
        <v>Accounts Payable/Receivable (Outsourcing &amp; Global Capability Centers)</v>
      </c>
      <c r="BC88" s="56"/>
      <c r="BD88" s="56"/>
      <c r="BE88" s="56"/>
      <c r="BF88" s="56"/>
      <c r="BG88" s="56"/>
      <c r="BH88" s="56"/>
      <c r="BI88" s="56"/>
      <c r="BJ88" s="56"/>
      <c r="BK88" s="56"/>
      <c r="BL88" s="56"/>
    </row>
    <row r="89" spans="1:64" ht="13" x14ac:dyDescent="0.3">
      <c r="A89" s="54">
        <v>56</v>
      </c>
      <c r="B89" s="55" t="s">
        <v>104</v>
      </c>
      <c r="C89" s="55" t="s">
        <v>55</v>
      </c>
      <c r="D89" s="56"/>
      <c r="E89" s="55" t="s">
        <v>111</v>
      </c>
      <c r="F89" s="57" t="s">
        <v>106</v>
      </c>
      <c r="G89" s="56"/>
      <c r="H89" s="57" t="s">
        <v>64</v>
      </c>
      <c r="I89" s="56"/>
      <c r="J89" s="56"/>
      <c r="K89" s="56" t="s">
        <v>205</v>
      </c>
      <c r="L89" s="57" t="s">
        <v>114</v>
      </c>
      <c r="M89" s="55">
        <v>1991</v>
      </c>
      <c r="N89" s="55">
        <v>2023</v>
      </c>
      <c r="O89" s="56"/>
      <c r="P89" s="55" t="s">
        <v>126</v>
      </c>
      <c r="Q89" s="56"/>
      <c r="R89" s="56"/>
      <c r="S89" s="56"/>
      <c r="T89" s="58">
        <v>235675.60000000003</v>
      </c>
      <c r="U89" s="59">
        <v>0</v>
      </c>
      <c r="V89" s="58">
        <v>120000</v>
      </c>
      <c r="W89" s="58">
        <v>141405.35999999999</v>
      </c>
      <c r="X89" s="59">
        <v>0</v>
      </c>
      <c r="Y89" s="58">
        <v>0</v>
      </c>
      <c r="Z89" s="59">
        <v>0</v>
      </c>
      <c r="AA89" s="58">
        <v>59184</v>
      </c>
      <c r="AB89" s="59">
        <v>0</v>
      </c>
      <c r="AC89" s="59">
        <v>0</v>
      </c>
      <c r="AD89" s="59">
        <v>0</v>
      </c>
      <c r="AE89" s="59">
        <v>0</v>
      </c>
      <c r="AF89" s="59">
        <v>0</v>
      </c>
      <c r="AG89" s="59">
        <v>0</v>
      </c>
      <c r="AH89" s="59">
        <f t="shared" si="2"/>
        <v>556264.95999999996</v>
      </c>
      <c r="AI89" s="56">
        <v>21600</v>
      </c>
      <c r="AJ89" s="58">
        <v>11335.996360000001</v>
      </c>
      <c r="AK89" s="59">
        <v>0</v>
      </c>
      <c r="AL89" s="59">
        <f t="shared" si="3"/>
        <v>589200.95635999995</v>
      </c>
      <c r="AM89" s="56"/>
      <c r="AN89" s="56">
        <v>64810.79</v>
      </c>
      <c r="AO89" s="56">
        <v>0</v>
      </c>
      <c r="AP89" s="59">
        <v>0</v>
      </c>
      <c r="AQ89" s="59">
        <v>0</v>
      </c>
      <c r="AR89" s="59">
        <v>0</v>
      </c>
      <c r="AS89" s="59">
        <v>0</v>
      </c>
      <c r="AT89" s="59">
        <v>0</v>
      </c>
      <c r="AU89" s="59">
        <v>0</v>
      </c>
      <c r="AV89" s="59">
        <v>0</v>
      </c>
      <c r="AW89" s="59">
        <v>0</v>
      </c>
      <c r="AX89" s="59">
        <v>109145.14</v>
      </c>
      <c r="AY89" s="59">
        <v>7872.9599999999991</v>
      </c>
      <c r="AZ89" s="20" t="str">
        <f>VLOOKUP(C89,'[2]Mercer_Level Mapping'!$B$3:$F$17,4,0)</f>
        <v>S2</v>
      </c>
      <c r="BA89" s="20" t="str">
        <f>VLOOKUP(B89,'[2]Job Mapping'!$B$2:$I$43,8,0)</f>
        <v>Supply Chain Planning (Outsourcing &amp; Global Capability Centers)</v>
      </c>
      <c r="BC89" s="56"/>
      <c r="BD89" s="56"/>
      <c r="BE89" s="56"/>
      <c r="BF89" s="56"/>
      <c r="BG89" s="56"/>
      <c r="BH89" s="56"/>
      <c r="BI89" s="56"/>
      <c r="BJ89" s="56"/>
      <c r="BK89" s="56"/>
      <c r="BL89" s="56"/>
    </row>
    <row r="90" spans="1:64" ht="13" x14ac:dyDescent="0.3">
      <c r="A90" s="54">
        <v>45</v>
      </c>
      <c r="B90" s="55" t="s">
        <v>97</v>
      </c>
      <c r="C90" s="55" t="s">
        <v>55</v>
      </c>
      <c r="D90" s="56"/>
      <c r="E90" s="55" t="s">
        <v>111</v>
      </c>
      <c r="F90" s="57" t="s">
        <v>106</v>
      </c>
      <c r="G90" s="56"/>
      <c r="H90" s="57" t="s">
        <v>64</v>
      </c>
      <c r="I90" s="56"/>
      <c r="J90" s="56"/>
      <c r="K90" s="56" t="s">
        <v>205</v>
      </c>
      <c r="L90" s="57" t="s">
        <v>114</v>
      </c>
      <c r="M90" s="55">
        <v>1998</v>
      </c>
      <c r="N90" s="55">
        <v>2023</v>
      </c>
      <c r="O90" s="56"/>
      <c r="P90" s="55" t="s">
        <v>126</v>
      </c>
      <c r="Q90" s="56"/>
      <c r="R90" s="56"/>
      <c r="S90" s="56"/>
      <c r="T90" s="58">
        <v>223891.60000000003</v>
      </c>
      <c r="U90" s="59">
        <v>0</v>
      </c>
      <c r="V90" s="58">
        <v>0</v>
      </c>
      <c r="W90" s="58">
        <v>134334.96</v>
      </c>
      <c r="X90" s="59">
        <v>0</v>
      </c>
      <c r="Y90" s="58">
        <v>0</v>
      </c>
      <c r="Z90" s="59">
        <v>0</v>
      </c>
      <c r="AA90" s="58">
        <v>169140</v>
      </c>
      <c r="AB90" s="59">
        <v>0</v>
      </c>
      <c r="AC90" s="59">
        <v>0</v>
      </c>
      <c r="AD90" s="59">
        <v>0</v>
      </c>
      <c r="AE90" s="59">
        <v>0</v>
      </c>
      <c r="AF90" s="59">
        <v>0</v>
      </c>
      <c r="AG90" s="59">
        <v>0</v>
      </c>
      <c r="AH90" s="59">
        <f t="shared" si="2"/>
        <v>527366.56000000006</v>
      </c>
      <c r="AI90" s="56">
        <v>21600</v>
      </c>
      <c r="AJ90" s="58">
        <v>10769.185960000001</v>
      </c>
      <c r="AK90" s="59">
        <v>0</v>
      </c>
      <c r="AL90" s="59">
        <f t="shared" si="3"/>
        <v>559735.74596000009</v>
      </c>
      <c r="AM90" s="56"/>
      <c r="AN90" s="56">
        <v>61570.19</v>
      </c>
      <c r="AO90" s="56">
        <v>0</v>
      </c>
      <c r="AP90" s="59">
        <v>0</v>
      </c>
      <c r="AQ90" s="59">
        <v>0</v>
      </c>
      <c r="AR90" s="59">
        <v>0</v>
      </c>
      <c r="AS90" s="59">
        <v>0</v>
      </c>
      <c r="AT90" s="59">
        <v>0</v>
      </c>
      <c r="AU90" s="59">
        <v>0</v>
      </c>
      <c r="AV90" s="59">
        <v>0</v>
      </c>
      <c r="AW90" s="59">
        <v>0</v>
      </c>
      <c r="AX90" s="59">
        <v>86180.34</v>
      </c>
      <c r="AY90" s="59">
        <v>7872.9599999999991</v>
      </c>
      <c r="AZ90" s="20" t="str">
        <f>VLOOKUP(C90,'[2]Mercer_Level Mapping'!$B$3:$F$17,4,0)</f>
        <v>S2</v>
      </c>
      <c r="BA90" s="20" t="str">
        <f>VLOOKUP(B90,'[2]Job Mapping'!$B$2:$I$43,8,0)</f>
        <v>Supply Chain Planning (Outsourcing &amp; Global Capability Centers)</v>
      </c>
      <c r="BC90" s="56"/>
      <c r="BD90" s="56"/>
      <c r="BE90" s="56"/>
      <c r="BF90" s="56"/>
      <c r="BG90" s="56"/>
      <c r="BH90" s="56"/>
      <c r="BI90" s="56"/>
      <c r="BJ90" s="56"/>
      <c r="BK90" s="56"/>
      <c r="BL90" s="56"/>
    </row>
    <row r="91" spans="1:64" ht="13" x14ac:dyDescent="0.3">
      <c r="A91" s="54">
        <v>59</v>
      </c>
      <c r="B91" s="55" t="s">
        <v>97</v>
      </c>
      <c r="C91" s="55" t="s">
        <v>55</v>
      </c>
      <c r="D91" s="56"/>
      <c r="E91" s="55" t="s">
        <v>111</v>
      </c>
      <c r="F91" s="57" t="s">
        <v>106</v>
      </c>
      <c r="G91" s="56"/>
      <c r="H91" s="57" t="s">
        <v>64</v>
      </c>
      <c r="I91" s="56"/>
      <c r="J91" s="56"/>
      <c r="K91" s="56" t="s">
        <v>205</v>
      </c>
      <c r="L91" s="57" t="s">
        <v>114</v>
      </c>
      <c r="M91" s="55">
        <v>1994</v>
      </c>
      <c r="N91" s="55">
        <v>2023</v>
      </c>
      <c r="O91" s="56"/>
      <c r="P91" s="55" t="s">
        <v>126</v>
      </c>
      <c r="Q91" s="56"/>
      <c r="R91" s="56"/>
      <c r="S91" s="56"/>
      <c r="T91" s="58">
        <v>216216</v>
      </c>
      <c r="U91" s="59">
        <v>0</v>
      </c>
      <c r="V91" s="58">
        <v>0</v>
      </c>
      <c r="W91" s="58">
        <v>129730</v>
      </c>
      <c r="X91" s="59">
        <v>0</v>
      </c>
      <c r="Y91" s="58">
        <v>0</v>
      </c>
      <c r="Z91" s="59">
        <v>0</v>
      </c>
      <c r="AA91" s="58">
        <v>162595</v>
      </c>
      <c r="AB91" s="59">
        <v>0</v>
      </c>
      <c r="AC91" s="59">
        <v>0</v>
      </c>
      <c r="AD91" s="59">
        <v>0</v>
      </c>
      <c r="AE91" s="59">
        <v>0</v>
      </c>
      <c r="AF91" s="59">
        <v>0</v>
      </c>
      <c r="AG91" s="59">
        <v>0</v>
      </c>
      <c r="AH91" s="59">
        <f t="shared" si="2"/>
        <v>508541</v>
      </c>
      <c r="AI91" s="56">
        <v>21600</v>
      </c>
      <c r="AJ91" s="58">
        <v>10399.989600000001</v>
      </c>
      <c r="AK91" s="59">
        <v>0</v>
      </c>
      <c r="AL91" s="59">
        <f t="shared" si="3"/>
        <v>540540.98959999997</v>
      </c>
      <c r="AM91" s="56"/>
      <c r="AN91" s="56">
        <v>59459</v>
      </c>
      <c r="AO91" s="56">
        <v>0</v>
      </c>
      <c r="AP91" s="59">
        <v>0</v>
      </c>
      <c r="AQ91" s="59">
        <v>0</v>
      </c>
      <c r="AR91" s="59">
        <v>0</v>
      </c>
      <c r="AS91" s="59">
        <v>0</v>
      </c>
      <c r="AT91" s="59">
        <v>0</v>
      </c>
      <c r="AU91" s="59">
        <v>0</v>
      </c>
      <c r="AV91" s="59">
        <v>0</v>
      </c>
      <c r="AW91" s="59">
        <v>0</v>
      </c>
      <c r="AX91" s="59">
        <v>86180.34</v>
      </c>
      <c r="AY91" s="59">
        <v>7872.9599999999991</v>
      </c>
      <c r="AZ91" s="20" t="str">
        <f>VLOOKUP(C91,'[2]Mercer_Level Mapping'!$B$3:$F$17,4,0)</f>
        <v>S2</v>
      </c>
      <c r="BA91" s="20" t="str">
        <f>VLOOKUP(B91,'[2]Job Mapping'!$B$2:$I$43,8,0)</f>
        <v>Supply Chain Planning (Outsourcing &amp; Global Capability Centers)</v>
      </c>
      <c r="BC91" s="56"/>
      <c r="BD91" s="56"/>
      <c r="BE91" s="56"/>
      <c r="BF91" s="56"/>
      <c r="BG91" s="56"/>
      <c r="BH91" s="56"/>
      <c r="BI91" s="56"/>
      <c r="BJ91" s="56"/>
      <c r="BK91" s="56"/>
      <c r="BL91" s="56"/>
    </row>
    <row r="92" spans="1:64" ht="13" x14ac:dyDescent="0.3">
      <c r="A92" s="54">
        <v>62</v>
      </c>
      <c r="B92" s="55" t="s">
        <v>97</v>
      </c>
      <c r="C92" s="55" t="s">
        <v>55</v>
      </c>
      <c r="D92" s="56"/>
      <c r="E92" s="55" t="s">
        <v>111</v>
      </c>
      <c r="F92" s="57" t="s">
        <v>106</v>
      </c>
      <c r="G92" s="56"/>
      <c r="H92" s="57" t="s">
        <v>64</v>
      </c>
      <c r="I92" s="56"/>
      <c r="J92" s="56"/>
      <c r="K92" s="56" t="s">
        <v>205</v>
      </c>
      <c r="L92" s="57" t="s">
        <v>114</v>
      </c>
      <c r="M92" s="55">
        <v>1998</v>
      </c>
      <c r="N92" s="55">
        <v>2023</v>
      </c>
      <c r="O92" s="56"/>
      <c r="P92" s="55" t="s">
        <v>126</v>
      </c>
      <c r="Q92" s="56"/>
      <c r="R92" s="56"/>
      <c r="S92" s="56"/>
      <c r="T92" s="58">
        <v>216216</v>
      </c>
      <c r="U92" s="59">
        <v>0</v>
      </c>
      <c r="V92" s="58">
        <v>0</v>
      </c>
      <c r="W92" s="58">
        <v>129730</v>
      </c>
      <c r="X92" s="59">
        <v>0</v>
      </c>
      <c r="Y92" s="58">
        <v>0</v>
      </c>
      <c r="Z92" s="59">
        <v>0</v>
      </c>
      <c r="AA92" s="58">
        <v>162595</v>
      </c>
      <c r="AB92" s="59">
        <v>0</v>
      </c>
      <c r="AC92" s="59">
        <v>0</v>
      </c>
      <c r="AD92" s="59">
        <v>0</v>
      </c>
      <c r="AE92" s="59">
        <v>0</v>
      </c>
      <c r="AF92" s="59">
        <v>0</v>
      </c>
      <c r="AG92" s="59">
        <v>0</v>
      </c>
      <c r="AH92" s="59">
        <f t="shared" si="2"/>
        <v>508541</v>
      </c>
      <c r="AI92" s="56">
        <v>21600</v>
      </c>
      <c r="AJ92" s="58">
        <v>10399.989600000001</v>
      </c>
      <c r="AK92" s="59">
        <v>0</v>
      </c>
      <c r="AL92" s="59">
        <f t="shared" si="3"/>
        <v>540540.98959999997</v>
      </c>
      <c r="AM92" s="56"/>
      <c r="AN92" s="56">
        <v>59459</v>
      </c>
      <c r="AO92" s="56">
        <v>0</v>
      </c>
      <c r="AP92" s="59">
        <v>0</v>
      </c>
      <c r="AQ92" s="59">
        <v>0</v>
      </c>
      <c r="AR92" s="59">
        <v>0</v>
      </c>
      <c r="AS92" s="59">
        <v>0</v>
      </c>
      <c r="AT92" s="59">
        <v>0</v>
      </c>
      <c r="AU92" s="59">
        <v>0</v>
      </c>
      <c r="AV92" s="59">
        <v>0</v>
      </c>
      <c r="AW92" s="59">
        <v>0</v>
      </c>
      <c r="AX92" s="59">
        <v>66325.88</v>
      </c>
      <c r="AY92" s="59">
        <v>7872.9599999999991</v>
      </c>
      <c r="AZ92" s="20" t="str">
        <f>VLOOKUP(C92,'[2]Mercer_Level Mapping'!$B$3:$F$17,4,0)</f>
        <v>S2</v>
      </c>
      <c r="BA92" s="20" t="str">
        <f>VLOOKUP(B92,'[2]Job Mapping'!$B$2:$I$43,8,0)</f>
        <v>Supply Chain Planning (Outsourcing &amp; Global Capability Centers)</v>
      </c>
      <c r="BC92" s="56"/>
      <c r="BD92" s="56"/>
      <c r="BE92" s="56"/>
      <c r="BF92" s="56"/>
      <c r="BG92" s="56"/>
      <c r="BH92" s="56"/>
      <c r="BI92" s="56"/>
      <c r="BJ92" s="56"/>
      <c r="BK92" s="56"/>
      <c r="BL92" s="56"/>
    </row>
    <row r="93" spans="1:64" ht="13" x14ac:dyDescent="0.3">
      <c r="A93" s="54">
        <v>74</v>
      </c>
      <c r="B93" s="55" t="s">
        <v>97</v>
      </c>
      <c r="C93" s="55" t="s">
        <v>55</v>
      </c>
      <c r="D93" s="56"/>
      <c r="E93" s="55" t="s">
        <v>111</v>
      </c>
      <c r="F93" s="57" t="s">
        <v>106</v>
      </c>
      <c r="G93" s="56"/>
      <c r="H93" s="57" t="s">
        <v>64</v>
      </c>
      <c r="I93" s="56"/>
      <c r="J93" s="56"/>
      <c r="K93" s="56" t="s">
        <v>205</v>
      </c>
      <c r="L93" s="57" t="s">
        <v>114</v>
      </c>
      <c r="M93" s="55">
        <v>1996</v>
      </c>
      <c r="N93" s="55">
        <v>2023</v>
      </c>
      <c r="O93" s="56"/>
      <c r="P93" s="55" t="s">
        <v>126</v>
      </c>
      <c r="Q93" s="56"/>
      <c r="R93" s="56"/>
      <c r="S93" s="56"/>
      <c r="T93" s="58">
        <v>216216</v>
      </c>
      <c r="U93" s="59">
        <v>0</v>
      </c>
      <c r="V93" s="58">
        <v>0</v>
      </c>
      <c r="W93" s="58">
        <v>129730</v>
      </c>
      <c r="X93" s="59">
        <v>0</v>
      </c>
      <c r="Y93" s="58">
        <v>0</v>
      </c>
      <c r="Z93" s="59">
        <v>0</v>
      </c>
      <c r="AA93" s="58">
        <v>162595</v>
      </c>
      <c r="AB93" s="59">
        <v>0</v>
      </c>
      <c r="AC93" s="59">
        <v>0</v>
      </c>
      <c r="AD93" s="59">
        <v>0</v>
      </c>
      <c r="AE93" s="59">
        <v>0</v>
      </c>
      <c r="AF93" s="59">
        <v>0</v>
      </c>
      <c r="AG93" s="59">
        <v>0</v>
      </c>
      <c r="AH93" s="59">
        <f t="shared" si="2"/>
        <v>508541</v>
      </c>
      <c r="AI93" s="56">
        <v>21600</v>
      </c>
      <c r="AJ93" s="58">
        <v>10399.989600000001</v>
      </c>
      <c r="AK93" s="59">
        <v>0</v>
      </c>
      <c r="AL93" s="59">
        <f t="shared" si="3"/>
        <v>540540.98959999997</v>
      </c>
      <c r="AM93" s="56"/>
      <c r="AN93" s="56">
        <v>59459</v>
      </c>
      <c r="AO93" s="56">
        <v>0</v>
      </c>
      <c r="AP93" s="59">
        <v>0</v>
      </c>
      <c r="AQ93" s="59">
        <v>0</v>
      </c>
      <c r="AR93" s="59">
        <v>0</v>
      </c>
      <c r="AS93" s="59">
        <v>0</v>
      </c>
      <c r="AT93" s="59">
        <v>0</v>
      </c>
      <c r="AU93" s="59">
        <v>0</v>
      </c>
      <c r="AV93" s="59">
        <v>0</v>
      </c>
      <c r="AW93" s="59">
        <v>0</v>
      </c>
      <c r="AX93" s="59">
        <v>86180.34</v>
      </c>
      <c r="AY93" s="59">
        <v>7872.9599999999991</v>
      </c>
      <c r="AZ93" s="20" t="str">
        <f>VLOOKUP(C93,'[2]Mercer_Level Mapping'!$B$3:$F$17,4,0)</f>
        <v>S2</v>
      </c>
      <c r="BA93" s="20" t="str">
        <f>VLOOKUP(B93,'[2]Job Mapping'!$B$2:$I$43,8,0)</f>
        <v>Supply Chain Planning (Outsourcing &amp; Global Capability Centers)</v>
      </c>
      <c r="BC93" s="56"/>
      <c r="BD93" s="56"/>
      <c r="BE93" s="56"/>
      <c r="BF93" s="56"/>
      <c r="BG93" s="56"/>
      <c r="BH93" s="56"/>
      <c r="BI93" s="56"/>
      <c r="BJ93" s="56"/>
      <c r="BK93" s="56"/>
      <c r="BL93" s="56"/>
    </row>
    <row r="94" spans="1:64" ht="13" x14ac:dyDescent="0.3">
      <c r="A94" s="54">
        <v>63</v>
      </c>
      <c r="B94" s="55" t="s">
        <v>97</v>
      </c>
      <c r="C94" s="55" t="s">
        <v>55</v>
      </c>
      <c r="D94" s="56"/>
      <c r="E94" s="55" t="s">
        <v>111</v>
      </c>
      <c r="F94" s="57" t="s">
        <v>106</v>
      </c>
      <c r="G94" s="56"/>
      <c r="H94" s="57" t="s">
        <v>64</v>
      </c>
      <c r="I94" s="56"/>
      <c r="J94" s="56"/>
      <c r="K94" s="56" t="s">
        <v>205</v>
      </c>
      <c r="L94" s="57" t="s">
        <v>114</v>
      </c>
      <c r="M94" s="55">
        <v>1997</v>
      </c>
      <c r="N94" s="55">
        <v>2023</v>
      </c>
      <c r="O94" s="56"/>
      <c r="P94" s="55" t="s">
        <v>126</v>
      </c>
      <c r="Q94" s="56"/>
      <c r="R94" s="56"/>
      <c r="S94" s="56"/>
      <c r="T94" s="58">
        <v>216216</v>
      </c>
      <c r="U94" s="59">
        <v>0</v>
      </c>
      <c r="V94" s="58">
        <v>0</v>
      </c>
      <c r="W94" s="58">
        <v>129730</v>
      </c>
      <c r="X94" s="59">
        <v>0</v>
      </c>
      <c r="Y94" s="58">
        <v>0</v>
      </c>
      <c r="Z94" s="59">
        <v>0</v>
      </c>
      <c r="AA94" s="58">
        <v>162594</v>
      </c>
      <c r="AB94" s="59">
        <v>0</v>
      </c>
      <c r="AC94" s="59">
        <v>0</v>
      </c>
      <c r="AD94" s="59">
        <v>0</v>
      </c>
      <c r="AE94" s="59">
        <v>0</v>
      </c>
      <c r="AF94" s="59">
        <v>0</v>
      </c>
      <c r="AG94" s="59">
        <v>0</v>
      </c>
      <c r="AH94" s="59">
        <f t="shared" si="2"/>
        <v>508540</v>
      </c>
      <c r="AI94" s="56">
        <v>21600</v>
      </c>
      <c r="AJ94" s="58">
        <v>10399.989600000001</v>
      </c>
      <c r="AK94" s="59">
        <v>0</v>
      </c>
      <c r="AL94" s="59">
        <f t="shared" si="3"/>
        <v>540539.98959999997</v>
      </c>
      <c r="AM94" s="56"/>
      <c r="AN94" s="56">
        <v>59460</v>
      </c>
      <c r="AO94" s="56">
        <v>0</v>
      </c>
      <c r="AP94" s="59">
        <v>0</v>
      </c>
      <c r="AQ94" s="59">
        <v>0</v>
      </c>
      <c r="AR94" s="59">
        <v>0</v>
      </c>
      <c r="AS94" s="59">
        <v>0</v>
      </c>
      <c r="AT94" s="59">
        <v>0</v>
      </c>
      <c r="AU94" s="59">
        <v>0</v>
      </c>
      <c r="AV94" s="59">
        <v>0</v>
      </c>
      <c r="AW94" s="59">
        <v>0</v>
      </c>
      <c r="AX94" s="59">
        <v>54184.69</v>
      </c>
      <c r="AY94" s="59">
        <v>7872.9599999999991</v>
      </c>
      <c r="AZ94" s="20" t="str">
        <f>VLOOKUP(C94,'[2]Mercer_Level Mapping'!$B$3:$F$17,4,0)</f>
        <v>S2</v>
      </c>
      <c r="BA94" s="20" t="str">
        <f>VLOOKUP(B94,'[2]Job Mapping'!$B$2:$I$43,8,0)</f>
        <v>Supply Chain Planning (Outsourcing &amp; Global Capability Centers)</v>
      </c>
      <c r="BC94" s="56"/>
      <c r="BD94" s="56"/>
      <c r="BE94" s="56"/>
      <c r="BF94" s="56"/>
      <c r="BG94" s="56"/>
      <c r="BH94" s="56"/>
      <c r="BI94" s="56"/>
      <c r="BJ94" s="56"/>
      <c r="BK94" s="56"/>
      <c r="BL94" s="56"/>
    </row>
    <row r="95" spans="1:64" ht="13" x14ac:dyDescent="0.3">
      <c r="A95" s="54">
        <v>67</v>
      </c>
      <c r="B95" s="55" t="s">
        <v>104</v>
      </c>
      <c r="C95" s="55" t="s">
        <v>55</v>
      </c>
      <c r="D95" s="56"/>
      <c r="E95" s="55" t="s">
        <v>111</v>
      </c>
      <c r="F95" s="57" t="s">
        <v>106</v>
      </c>
      <c r="G95" s="56"/>
      <c r="H95" s="57" t="s">
        <v>64</v>
      </c>
      <c r="I95" s="56"/>
      <c r="J95" s="56"/>
      <c r="K95" s="56" t="s">
        <v>205</v>
      </c>
      <c r="L95" s="57" t="s">
        <v>114</v>
      </c>
      <c r="M95" s="55">
        <v>1996</v>
      </c>
      <c r="N95" s="55">
        <v>2023</v>
      </c>
      <c r="O95" s="56"/>
      <c r="P95" s="55" t="s">
        <v>126</v>
      </c>
      <c r="Q95" s="56"/>
      <c r="R95" s="56"/>
      <c r="S95" s="56"/>
      <c r="T95" s="58">
        <v>216216</v>
      </c>
      <c r="U95" s="59">
        <v>0</v>
      </c>
      <c r="V95" s="58">
        <v>120000</v>
      </c>
      <c r="W95" s="58">
        <v>129730</v>
      </c>
      <c r="X95" s="59">
        <v>0</v>
      </c>
      <c r="Y95" s="58">
        <v>0</v>
      </c>
      <c r="Z95" s="59">
        <v>0</v>
      </c>
      <c r="AA95" s="58">
        <v>42594</v>
      </c>
      <c r="AB95" s="59">
        <v>0</v>
      </c>
      <c r="AC95" s="59">
        <v>0</v>
      </c>
      <c r="AD95" s="59">
        <v>0</v>
      </c>
      <c r="AE95" s="59">
        <v>0</v>
      </c>
      <c r="AF95" s="59">
        <v>0</v>
      </c>
      <c r="AG95" s="59">
        <v>0</v>
      </c>
      <c r="AH95" s="59">
        <f t="shared" si="2"/>
        <v>508540</v>
      </c>
      <c r="AI95" s="56">
        <v>21600</v>
      </c>
      <c r="AJ95" s="58">
        <v>10399.989600000001</v>
      </c>
      <c r="AK95" s="59">
        <v>0</v>
      </c>
      <c r="AL95" s="59">
        <f t="shared" si="3"/>
        <v>540539.98959999997</v>
      </c>
      <c r="AM95" s="56"/>
      <c r="AN95" s="56">
        <v>59460</v>
      </c>
      <c r="AO95" s="56">
        <v>0</v>
      </c>
      <c r="AP95" s="59">
        <v>0</v>
      </c>
      <c r="AQ95" s="59">
        <v>0</v>
      </c>
      <c r="AR95" s="59">
        <v>0</v>
      </c>
      <c r="AS95" s="59">
        <v>0</v>
      </c>
      <c r="AT95" s="59">
        <v>0</v>
      </c>
      <c r="AU95" s="59">
        <v>0</v>
      </c>
      <c r="AV95" s="59">
        <v>0</v>
      </c>
      <c r="AW95" s="59">
        <v>0</v>
      </c>
      <c r="AX95" s="59">
        <v>54184.69</v>
      </c>
      <c r="AY95" s="59">
        <v>7872.9599999999991</v>
      </c>
      <c r="AZ95" s="20" t="str">
        <f>VLOOKUP(C95,'[2]Mercer_Level Mapping'!$B$3:$F$17,4,0)</f>
        <v>S2</v>
      </c>
      <c r="BA95" s="20" t="str">
        <f>VLOOKUP(B95,'[2]Job Mapping'!$B$2:$I$43,8,0)</f>
        <v>Supply Chain Planning (Outsourcing &amp; Global Capability Centers)</v>
      </c>
      <c r="BC95" s="56"/>
      <c r="BD95" s="56"/>
      <c r="BE95" s="56"/>
      <c r="BF95" s="56"/>
      <c r="BG95" s="56"/>
      <c r="BH95" s="56"/>
      <c r="BI95" s="56"/>
      <c r="BJ95" s="56"/>
      <c r="BK95" s="56"/>
      <c r="BL95" s="56"/>
    </row>
    <row r="96" spans="1:64" ht="13" x14ac:dyDescent="0.3">
      <c r="A96" s="54">
        <v>76</v>
      </c>
      <c r="B96" s="55" t="s">
        <v>103</v>
      </c>
      <c r="C96" s="55" t="s">
        <v>55</v>
      </c>
      <c r="D96" s="56"/>
      <c r="E96" s="55" t="s">
        <v>111</v>
      </c>
      <c r="F96" s="57" t="s">
        <v>106</v>
      </c>
      <c r="G96" s="56"/>
      <c r="H96" s="57" t="s">
        <v>64</v>
      </c>
      <c r="I96" s="56"/>
      <c r="J96" s="56"/>
      <c r="K96" s="56" t="s">
        <v>205</v>
      </c>
      <c r="L96" s="57" t="s">
        <v>114</v>
      </c>
      <c r="M96" s="55">
        <v>1998</v>
      </c>
      <c r="N96" s="55">
        <v>2023</v>
      </c>
      <c r="O96" s="56"/>
      <c r="P96" s="55" t="s">
        <v>126</v>
      </c>
      <c r="Q96" s="56"/>
      <c r="R96" s="56"/>
      <c r="S96" s="56"/>
      <c r="T96" s="58">
        <v>216216</v>
      </c>
      <c r="U96" s="59">
        <v>0</v>
      </c>
      <c r="V96" s="58">
        <v>120000</v>
      </c>
      <c r="W96" s="58">
        <v>129730</v>
      </c>
      <c r="X96" s="59">
        <v>0</v>
      </c>
      <c r="Y96" s="58">
        <v>0</v>
      </c>
      <c r="Z96" s="59">
        <v>0</v>
      </c>
      <c r="AA96" s="58">
        <v>42594</v>
      </c>
      <c r="AB96" s="59">
        <v>0</v>
      </c>
      <c r="AC96" s="59">
        <v>0</v>
      </c>
      <c r="AD96" s="59">
        <v>0</v>
      </c>
      <c r="AE96" s="59">
        <v>0</v>
      </c>
      <c r="AF96" s="59">
        <v>0</v>
      </c>
      <c r="AG96" s="59">
        <v>0</v>
      </c>
      <c r="AH96" s="59">
        <f t="shared" si="2"/>
        <v>508540</v>
      </c>
      <c r="AI96" s="56">
        <v>21600</v>
      </c>
      <c r="AJ96" s="58">
        <v>10399.989600000001</v>
      </c>
      <c r="AK96" s="59">
        <v>0</v>
      </c>
      <c r="AL96" s="59">
        <f t="shared" si="3"/>
        <v>540539.98959999997</v>
      </c>
      <c r="AM96" s="56"/>
      <c r="AN96" s="56">
        <v>59460</v>
      </c>
      <c r="AO96" s="56">
        <v>0</v>
      </c>
      <c r="AP96" s="59">
        <v>0</v>
      </c>
      <c r="AQ96" s="59">
        <v>0</v>
      </c>
      <c r="AR96" s="59">
        <v>0</v>
      </c>
      <c r="AS96" s="59">
        <v>0</v>
      </c>
      <c r="AT96" s="59">
        <v>0</v>
      </c>
      <c r="AU96" s="59">
        <v>0</v>
      </c>
      <c r="AV96" s="59">
        <v>0</v>
      </c>
      <c r="AW96" s="59">
        <v>0</v>
      </c>
      <c r="AX96" s="59">
        <v>86180.353000000003</v>
      </c>
      <c r="AY96" s="59">
        <v>7872.9599999999991</v>
      </c>
      <c r="AZ96" s="20" t="str">
        <f>VLOOKUP(C96,'[2]Mercer_Level Mapping'!$B$3:$F$17,4,0)</f>
        <v>S2</v>
      </c>
      <c r="BA96" s="20" t="str">
        <f>VLOOKUP(B96,'[2]Job Mapping'!$B$2:$I$43,8,0)</f>
        <v>Accounts Payable/Receivable (Outsourcing &amp; Global Capability Centers)</v>
      </c>
      <c r="BC96" s="56"/>
      <c r="BD96" s="56"/>
      <c r="BE96" s="56"/>
      <c r="BF96" s="56"/>
      <c r="BG96" s="56"/>
      <c r="BH96" s="56"/>
      <c r="BI96" s="56"/>
      <c r="BJ96" s="56"/>
      <c r="BK96" s="56"/>
      <c r="BL96" s="56"/>
    </row>
    <row r="97" spans="1:64" ht="13" x14ac:dyDescent="0.3">
      <c r="A97" s="54">
        <v>77</v>
      </c>
      <c r="B97" s="55" t="s">
        <v>104</v>
      </c>
      <c r="C97" s="55" t="s">
        <v>55</v>
      </c>
      <c r="D97" s="56"/>
      <c r="E97" s="55" t="s">
        <v>111</v>
      </c>
      <c r="F97" s="57" t="s">
        <v>106</v>
      </c>
      <c r="G97" s="56"/>
      <c r="H97" s="57" t="s">
        <v>64</v>
      </c>
      <c r="I97" s="56"/>
      <c r="J97" s="56"/>
      <c r="K97" s="56" t="s">
        <v>205</v>
      </c>
      <c r="L97" s="57" t="s">
        <v>114</v>
      </c>
      <c r="M97" s="55">
        <v>1998</v>
      </c>
      <c r="N97" s="55">
        <v>2023</v>
      </c>
      <c r="O97" s="56"/>
      <c r="P97" s="55" t="s">
        <v>126</v>
      </c>
      <c r="Q97" s="56"/>
      <c r="R97" s="56"/>
      <c r="S97" s="56"/>
      <c r="T97" s="58">
        <v>216216</v>
      </c>
      <c r="U97" s="59">
        <v>0</v>
      </c>
      <c r="V97" s="58">
        <v>120000</v>
      </c>
      <c r="W97" s="58">
        <v>129730</v>
      </c>
      <c r="X97" s="59">
        <v>0</v>
      </c>
      <c r="Y97" s="58">
        <v>0</v>
      </c>
      <c r="Z97" s="59">
        <v>0</v>
      </c>
      <c r="AA97" s="58">
        <v>42594</v>
      </c>
      <c r="AB97" s="59">
        <v>0</v>
      </c>
      <c r="AC97" s="59">
        <v>0</v>
      </c>
      <c r="AD97" s="59">
        <v>0</v>
      </c>
      <c r="AE97" s="59">
        <v>0</v>
      </c>
      <c r="AF97" s="59">
        <v>0</v>
      </c>
      <c r="AG97" s="59">
        <v>0</v>
      </c>
      <c r="AH97" s="59">
        <f t="shared" si="2"/>
        <v>508540</v>
      </c>
      <c r="AI97" s="56">
        <v>21600</v>
      </c>
      <c r="AJ97" s="58">
        <v>10399.989600000001</v>
      </c>
      <c r="AK97" s="59">
        <v>0</v>
      </c>
      <c r="AL97" s="59">
        <f t="shared" si="3"/>
        <v>540539.98959999997</v>
      </c>
      <c r="AM97" s="56"/>
      <c r="AN97" s="56">
        <v>59460</v>
      </c>
      <c r="AO97" s="56">
        <v>0</v>
      </c>
      <c r="AP97" s="59">
        <v>0</v>
      </c>
      <c r="AQ97" s="59">
        <v>0</v>
      </c>
      <c r="AR97" s="59">
        <v>0</v>
      </c>
      <c r="AS97" s="59">
        <v>0</v>
      </c>
      <c r="AT97" s="59">
        <v>0</v>
      </c>
      <c r="AU97" s="59">
        <v>0</v>
      </c>
      <c r="AV97" s="59">
        <v>0</v>
      </c>
      <c r="AW97" s="59">
        <v>0</v>
      </c>
      <c r="AX97" s="59">
        <v>106034.8088</v>
      </c>
      <c r="AY97" s="59">
        <v>7872.9599999999991</v>
      </c>
      <c r="AZ97" s="20" t="str">
        <f>VLOOKUP(C97,'[2]Mercer_Level Mapping'!$B$3:$F$17,4,0)</f>
        <v>S2</v>
      </c>
      <c r="BA97" s="20" t="str">
        <f>VLOOKUP(B97,'[2]Job Mapping'!$B$2:$I$43,8,0)</f>
        <v>Supply Chain Planning (Outsourcing &amp; Global Capability Centers)</v>
      </c>
      <c r="BC97" s="56"/>
      <c r="BD97" s="56"/>
      <c r="BE97" s="56"/>
      <c r="BF97" s="56"/>
      <c r="BG97" s="56"/>
      <c r="BH97" s="56"/>
      <c r="BI97" s="56"/>
      <c r="BJ97" s="56"/>
      <c r="BK97" s="56"/>
      <c r="BL97" s="56"/>
    </row>
    <row r="98" spans="1:64" ht="13" x14ac:dyDescent="0.3">
      <c r="A98" s="54">
        <v>79</v>
      </c>
      <c r="B98" s="55" t="s">
        <v>104</v>
      </c>
      <c r="C98" s="55" t="s">
        <v>55</v>
      </c>
      <c r="D98" s="56"/>
      <c r="E98" s="55" t="s">
        <v>111</v>
      </c>
      <c r="F98" s="57" t="s">
        <v>106</v>
      </c>
      <c r="G98" s="56"/>
      <c r="H98" s="57" t="s">
        <v>64</v>
      </c>
      <c r="I98" s="56"/>
      <c r="J98" s="56"/>
      <c r="K98" s="56" t="s">
        <v>205</v>
      </c>
      <c r="L98" s="57" t="s">
        <v>114</v>
      </c>
      <c r="M98" s="55">
        <v>1998</v>
      </c>
      <c r="N98" s="55">
        <v>2023</v>
      </c>
      <c r="O98" s="56"/>
      <c r="P98" s="55" t="s">
        <v>126</v>
      </c>
      <c r="Q98" s="56"/>
      <c r="R98" s="56"/>
      <c r="S98" s="56"/>
      <c r="T98" s="58">
        <v>216216</v>
      </c>
      <c r="U98" s="59">
        <v>0</v>
      </c>
      <c r="V98" s="58">
        <v>120000</v>
      </c>
      <c r="W98" s="58">
        <v>129730</v>
      </c>
      <c r="X98" s="59">
        <v>0</v>
      </c>
      <c r="Y98" s="58">
        <v>0</v>
      </c>
      <c r="Z98" s="59">
        <v>0</v>
      </c>
      <c r="AA98" s="58">
        <v>42594</v>
      </c>
      <c r="AB98" s="59">
        <v>0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f t="shared" si="2"/>
        <v>508540</v>
      </c>
      <c r="AI98" s="56">
        <v>21600</v>
      </c>
      <c r="AJ98" s="58">
        <v>10399.989600000001</v>
      </c>
      <c r="AK98" s="59">
        <v>0</v>
      </c>
      <c r="AL98" s="59">
        <f t="shared" si="3"/>
        <v>540539.98959999997</v>
      </c>
      <c r="AM98" s="56"/>
      <c r="AN98" s="56">
        <v>59460</v>
      </c>
      <c r="AO98" s="56">
        <v>0</v>
      </c>
      <c r="AP98" s="59">
        <v>0</v>
      </c>
      <c r="AQ98" s="59">
        <v>0</v>
      </c>
      <c r="AR98" s="59">
        <v>0</v>
      </c>
      <c r="AS98" s="59">
        <v>0</v>
      </c>
      <c r="AT98" s="59">
        <v>0</v>
      </c>
      <c r="AU98" s="59">
        <v>0</v>
      </c>
      <c r="AV98" s="59">
        <v>0</v>
      </c>
      <c r="AW98" s="59">
        <v>0</v>
      </c>
      <c r="AX98" s="59">
        <v>91309.433659016388</v>
      </c>
      <c r="AY98" s="59">
        <v>7872.9599999999991</v>
      </c>
      <c r="AZ98" s="20" t="str">
        <f>VLOOKUP(C98,'[2]Mercer_Level Mapping'!$B$3:$F$17,4,0)</f>
        <v>S2</v>
      </c>
      <c r="BA98" s="20" t="str">
        <f>VLOOKUP(B98,'[2]Job Mapping'!$B$2:$I$43,8,0)</f>
        <v>Supply Chain Planning (Outsourcing &amp; Global Capability Centers)</v>
      </c>
      <c r="BC98" s="56"/>
      <c r="BD98" s="56"/>
      <c r="BE98" s="56"/>
      <c r="BF98" s="56"/>
      <c r="BG98" s="56"/>
      <c r="BH98" s="56"/>
      <c r="BI98" s="56"/>
      <c r="BJ98" s="56"/>
      <c r="BK98" s="56"/>
      <c r="BL98" s="56"/>
    </row>
    <row r="99" spans="1:64" ht="13" x14ac:dyDescent="0.3">
      <c r="A99" s="54">
        <v>81</v>
      </c>
      <c r="B99" s="55" t="s">
        <v>104</v>
      </c>
      <c r="C99" s="55" t="s">
        <v>55</v>
      </c>
      <c r="D99" s="56"/>
      <c r="E99" s="55" t="s">
        <v>111</v>
      </c>
      <c r="F99" s="57" t="s">
        <v>106</v>
      </c>
      <c r="G99" s="56"/>
      <c r="H99" s="57" t="s">
        <v>64</v>
      </c>
      <c r="I99" s="56"/>
      <c r="J99" s="56"/>
      <c r="K99" s="56" t="s">
        <v>205</v>
      </c>
      <c r="L99" s="57" t="s">
        <v>114</v>
      </c>
      <c r="M99" s="55">
        <v>1996</v>
      </c>
      <c r="N99" s="55">
        <v>2023</v>
      </c>
      <c r="O99" s="56"/>
      <c r="P99" s="55" t="s">
        <v>127</v>
      </c>
      <c r="Q99" s="56"/>
      <c r="R99" s="56"/>
      <c r="S99" s="56"/>
      <c r="T99" s="58">
        <v>216216</v>
      </c>
      <c r="U99" s="59">
        <v>0</v>
      </c>
      <c r="V99" s="58">
        <v>120000</v>
      </c>
      <c r="W99" s="58">
        <v>129730</v>
      </c>
      <c r="X99" s="59">
        <v>0</v>
      </c>
      <c r="Y99" s="58">
        <v>0</v>
      </c>
      <c r="Z99" s="59">
        <v>0</v>
      </c>
      <c r="AA99" s="58">
        <v>42594</v>
      </c>
      <c r="AB99" s="59">
        <v>0</v>
      </c>
      <c r="AC99" s="59">
        <v>0</v>
      </c>
      <c r="AD99" s="59">
        <v>0</v>
      </c>
      <c r="AE99" s="59">
        <v>0</v>
      </c>
      <c r="AF99" s="59">
        <v>0</v>
      </c>
      <c r="AG99" s="59">
        <v>0</v>
      </c>
      <c r="AH99" s="59">
        <f t="shared" si="2"/>
        <v>508540</v>
      </c>
      <c r="AI99" s="56">
        <v>21600</v>
      </c>
      <c r="AJ99" s="58">
        <v>10399.989600000001</v>
      </c>
      <c r="AK99" s="59">
        <v>0</v>
      </c>
      <c r="AL99" s="59">
        <f t="shared" si="3"/>
        <v>540539.98959999997</v>
      </c>
      <c r="AM99" s="56"/>
      <c r="AN99" s="56">
        <v>59460</v>
      </c>
      <c r="AO99" s="56">
        <v>0</v>
      </c>
      <c r="AP99" s="59">
        <v>0</v>
      </c>
      <c r="AQ99" s="59">
        <v>0</v>
      </c>
      <c r="AR99" s="59">
        <v>0</v>
      </c>
      <c r="AS99" s="59">
        <v>0</v>
      </c>
      <c r="AT99" s="59">
        <v>0</v>
      </c>
      <c r="AU99" s="59">
        <v>0</v>
      </c>
      <c r="AV99" s="59">
        <v>0</v>
      </c>
      <c r="AW99" s="59">
        <v>0</v>
      </c>
      <c r="AX99" s="59">
        <v>55996.456726229502</v>
      </c>
      <c r="AY99" s="59">
        <v>7872.9599999999991</v>
      </c>
      <c r="AZ99" s="20" t="str">
        <f>VLOOKUP(C99,'[2]Mercer_Level Mapping'!$B$3:$F$17,4,0)</f>
        <v>S2</v>
      </c>
      <c r="BA99" s="20" t="str">
        <f>VLOOKUP(B99,'[2]Job Mapping'!$B$2:$I$43,8,0)</f>
        <v>Supply Chain Planning (Outsourcing &amp; Global Capability Centers)</v>
      </c>
      <c r="BC99" s="56"/>
      <c r="BD99" s="56"/>
      <c r="BE99" s="56"/>
      <c r="BF99" s="56"/>
      <c r="BG99" s="56"/>
      <c r="BH99" s="56"/>
      <c r="BI99" s="56"/>
      <c r="BJ99" s="56"/>
      <c r="BK99" s="56"/>
      <c r="BL99" s="56"/>
    </row>
    <row r="100" spans="1:64" ht="13" x14ac:dyDescent="0.3">
      <c r="A100" s="54">
        <v>82</v>
      </c>
      <c r="B100" s="55" t="s">
        <v>97</v>
      </c>
      <c r="C100" s="55" t="s">
        <v>55</v>
      </c>
      <c r="D100" s="56"/>
      <c r="E100" s="55" t="s">
        <v>111</v>
      </c>
      <c r="F100" s="57" t="s">
        <v>106</v>
      </c>
      <c r="G100" s="56"/>
      <c r="H100" s="57" t="s">
        <v>64</v>
      </c>
      <c r="I100" s="56"/>
      <c r="J100" s="56"/>
      <c r="K100" s="56" t="s">
        <v>205</v>
      </c>
      <c r="L100" s="57" t="s">
        <v>114</v>
      </c>
      <c r="M100" s="55">
        <v>2000</v>
      </c>
      <c r="N100" s="55">
        <v>2023</v>
      </c>
      <c r="O100" s="56"/>
      <c r="P100" s="55" t="s">
        <v>126</v>
      </c>
      <c r="Q100" s="56"/>
      <c r="R100" s="56"/>
      <c r="S100" s="56"/>
      <c r="T100" s="58">
        <v>216216</v>
      </c>
      <c r="U100" s="59">
        <v>0</v>
      </c>
      <c r="V100" s="58">
        <v>0</v>
      </c>
      <c r="W100" s="58">
        <v>129730</v>
      </c>
      <c r="X100" s="59">
        <v>0</v>
      </c>
      <c r="Y100" s="58">
        <v>0</v>
      </c>
      <c r="Z100" s="59">
        <v>0</v>
      </c>
      <c r="AA100" s="58">
        <v>162594</v>
      </c>
      <c r="AB100" s="59">
        <v>0</v>
      </c>
      <c r="AC100" s="59">
        <v>0</v>
      </c>
      <c r="AD100" s="59">
        <v>0</v>
      </c>
      <c r="AE100" s="59">
        <v>0</v>
      </c>
      <c r="AF100" s="59">
        <v>0</v>
      </c>
      <c r="AG100" s="59">
        <v>0</v>
      </c>
      <c r="AH100" s="59">
        <f t="shared" si="2"/>
        <v>508540</v>
      </c>
      <c r="AI100" s="56">
        <v>21600</v>
      </c>
      <c r="AJ100" s="58">
        <v>10399.989600000001</v>
      </c>
      <c r="AK100" s="59">
        <v>0</v>
      </c>
      <c r="AL100" s="59">
        <f t="shared" si="3"/>
        <v>540539.98959999997</v>
      </c>
      <c r="AM100" s="56"/>
      <c r="AN100" s="56">
        <v>59460</v>
      </c>
      <c r="AO100" s="56">
        <v>0</v>
      </c>
      <c r="AP100" s="59">
        <v>0</v>
      </c>
      <c r="AQ100" s="59">
        <v>0</v>
      </c>
      <c r="AR100" s="59">
        <v>0</v>
      </c>
      <c r="AS100" s="59">
        <v>0</v>
      </c>
      <c r="AT100" s="59">
        <v>0</v>
      </c>
      <c r="AU100" s="59">
        <v>0</v>
      </c>
      <c r="AV100" s="59">
        <v>0</v>
      </c>
      <c r="AW100" s="59">
        <v>0</v>
      </c>
      <c r="AX100" s="59">
        <v>45746.10188196721</v>
      </c>
      <c r="AY100" s="59">
        <v>7872.9599999999991</v>
      </c>
      <c r="AZ100" s="20" t="str">
        <f>VLOOKUP(C100,'[2]Mercer_Level Mapping'!$B$3:$F$17,4,0)</f>
        <v>S2</v>
      </c>
      <c r="BA100" s="20" t="str">
        <f>VLOOKUP(B100,'[2]Job Mapping'!$B$2:$I$43,8,0)</f>
        <v>Supply Chain Planning (Outsourcing &amp; Global Capability Centers)</v>
      </c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</row>
    <row r="101" spans="1:64" ht="13" x14ac:dyDescent="0.3">
      <c r="A101" s="54">
        <v>83</v>
      </c>
      <c r="B101" s="55" t="s">
        <v>97</v>
      </c>
      <c r="C101" s="55" t="s">
        <v>55</v>
      </c>
      <c r="D101" s="56"/>
      <c r="E101" s="55" t="s">
        <v>111</v>
      </c>
      <c r="F101" s="57" t="s">
        <v>106</v>
      </c>
      <c r="G101" s="56"/>
      <c r="H101" s="57" t="s">
        <v>64</v>
      </c>
      <c r="I101" s="56"/>
      <c r="J101" s="56"/>
      <c r="K101" s="56" t="s">
        <v>205</v>
      </c>
      <c r="L101" s="57" t="s">
        <v>114</v>
      </c>
      <c r="M101" s="55">
        <v>1998</v>
      </c>
      <c r="N101" s="55">
        <v>2023</v>
      </c>
      <c r="O101" s="56"/>
      <c r="P101" s="55" t="s">
        <v>126</v>
      </c>
      <c r="Q101" s="56"/>
      <c r="R101" s="56"/>
      <c r="S101" s="56"/>
      <c r="T101" s="58">
        <v>216216</v>
      </c>
      <c r="U101" s="59">
        <v>0</v>
      </c>
      <c r="V101" s="58">
        <v>0</v>
      </c>
      <c r="W101" s="58">
        <v>129730</v>
      </c>
      <c r="X101" s="59">
        <v>0</v>
      </c>
      <c r="Y101" s="58">
        <v>0</v>
      </c>
      <c r="Z101" s="59">
        <v>0</v>
      </c>
      <c r="AA101" s="58">
        <v>162594</v>
      </c>
      <c r="AB101" s="59">
        <v>0</v>
      </c>
      <c r="AC101" s="59">
        <v>0</v>
      </c>
      <c r="AD101" s="59">
        <v>0</v>
      </c>
      <c r="AE101" s="59">
        <v>0</v>
      </c>
      <c r="AF101" s="59">
        <v>0</v>
      </c>
      <c r="AG101" s="59">
        <v>0</v>
      </c>
      <c r="AH101" s="59">
        <f t="shared" si="2"/>
        <v>508540</v>
      </c>
      <c r="AI101" s="56">
        <v>21600</v>
      </c>
      <c r="AJ101" s="58">
        <v>10399.989600000001</v>
      </c>
      <c r="AK101" s="59">
        <v>0</v>
      </c>
      <c r="AL101" s="59">
        <f t="shared" si="3"/>
        <v>540539.98959999997</v>
      </c>
      <c r="AM101" s="56"/>
      <c r="AN101" s="56">
        <v>59460</v>
      </c>
      <c r="AO101" s="56">
        <v>0</v>
      </c>
      <c r="AP101" s="59">
        <v>0</v>
      </c>
      <c r="AQ101" s="59">
        <v>0</v>
      </c>
      <c r="AR101" s="59">
        <v>0</v>
      </c>
      <c r="AS101" s="59">
        <v>0</v>
      </c>
      <c r="AT101" s="59">
        <v>0</v>
      </c>
      <c r="AU101" s="59">
        <v>0</v>
      </c>
      <c r="AV101" s="59">
        <v>0</v>
      </c>
      <c r="AW101" s="59">
        <v>0</v>
      </c>
      <c r="AX101" s="59">
        <v>49607.676739344257</v>
      </c>
      <c r="AY101" s="59">
        <v>7872.9599999999991</v>
      </c>
      <c r="AZ101" s="20" t="str">
        <f>VLOOKUP(C101,'[2]Mercer_Level Mapping'!$B$3:$F$17,4,0)</f>
        <v>S2</v>
      </c>
      <c r="BA101" s="20" t="str">
        <f>VLOOKUP(B101,'[2]Job Mapping'!$B$2:$I$43,8,0)</f>
        <v>Supply Chain Planning (Outsourcing &amp; Global Capability Centers)</v>
      </c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</row>
    <row r="102" spans="1:64" ht="13" x14ac:dyDescent="0.3">
      <c r="A102" s="54">
        <v>84</v>
      </c>
      <c r="B102" s="55" t="s">
        <v>97</v>
      </c>
      <c r="C102" s="55" t="s">
        <v>55</v>
      </c>
      <c r="D102" s="56"/>
      <c r="E102" s="55" t="s">
        <v>111</v>
      </c>
      <c r="F102" s="57" t="s">
        <v>106</v>
      </c>
      <c r="G102" s="56"/>
      <c r="H102" s="57" t="s">
        <v>64</v>
      </c>
      <c r="I102" s="56"/>
      <c r="J102" s="56"/>
      <c r="K102" s="56" t="s">
        <v>205</v>
      </c>
      <c r="L102" s="57" t="s">
        <v>114</v>
      </c>
      <c r="M102" s="55">
        <v>2000</v>
      </c>
      <c r="N102" s="55">
        <v>2023</v>
      </c>
      <c r="O102" s="56"/>
      <c r="P102" s="55" t="s">
        <v>126</v>
      </c>
      <c r="Q102" s="56"/>
      <c r="R102" s="56"/>
      <c r="S102" s="56"/>
      <c r="T102" s="58">
        <v>216216</v>
      </c>
      <c r="U102" s="59">
        <v>0</v>
      </c>
      <c r="V102" s="58">
        <v>0</v>
      </c>
      <c r="W102" s="58">
        <v>129730</v>
      </c>
      <c r="X102" s="59">
        <v>0</v>
      </c>
      <c r="Y102" s="58">
        <v>0</v>
      </c>
      <c r="Z102" s="59">
        <v>0</v>
      </c>
      <c r="AA102" s="58">
        <v>162594</v>
      </c>
      <c r="AB102" s="59">
        <v>0</v>
      </c>
      <c r="AC102" s="59">
        <v>0</v>
      </c>
      <c r="AD102" s="59">
        <v>0</v>
      </c>
      <c r="AE102" s="59">
        <v>0</v>
      </c>
      <c r="AF102" s="59">
        <v>0</v>
      </c>
      <c r="AG102" s="59">
        <v>0</v>
      </c>
      <c r="AH102" s="59">
        <f t="shared" si="2"/>
        <v>508540</v>
      </c>
      <c r="AI102" s="56">
        <v>21600</v>
      </c>
      <c r="AJ102" s="58">
        <v>10399.989600000001</v>
      </c>
      <c r="AK102" s="59">
        <v>0</v>
      </c>
      <c r="AL102" s="59">
        <f t="shared" si="3"/>
        <v>540539.98959999997</v>
      </c>
      <c r="AM102" s="56"/>
      <c r="AN102" s="56">
        <v>59460</v>
      </c>
      <c r="AO102" s="56">
        <v>0</v>
      </c>
      <c r="AP102" s="59">
        <v>0</v>
      </c>
      <c r="AQ102" s="59">
        <v>0</v>
      </c>
      <c r="AR102" s="59">
        <v>0</v>
      </c>
      <c r="AS102" s="59">
        <v>0</v>
      </c>
      <c r="AT102" s="59">
        <v>0</v>
      </c>
      <c r="AU102" s="59">
        <v>0</v>
      </c>
      <c r="AV102" s="59">
        <v>0</v>
      </c>
      <c r="AW102" s="59">
        <v>0</v>
      </c>
      <c r="AX102" s="59">
        <v>89521.193568852454</v>
      </c>
      <c r="AY102" s="59">
        <v>7872.9599999999991</v>
      </c>
      <c r="AZ102" s="20" t="str">
        <f>VLOOKUP(C102,'[2]Mercer_Level Mapping'!$B$3:$F$17,4,0)</f>
        <v>S2</v>
      </c>
      <c r="BA102" s="20" t="str">
        <f>VLOOKUP(B102,'[2]Job Mapping'!$B$2:$I$43,8,0)</f>
        <v>Supply Chain Planning (Outsourcing &amp; Global Capability Centers)</v>
      </c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</row>
    <row r="103" spans="1:64" ht="13" x14ac:dyDescent="0.3">
      <c r="A103" s="54">
        <v>85</v>
      </c>
      <c r="B103" s="55" t="s">
        <v>97</v>
      </c>
      <c r="C103" s="55" t="s">
        <v>55</v>
      </c>
      <c r="D103" s="56"/>
      <c r="E103" s="55" t="s">
        <v>111</v>
      </c>
      <c r="F103" s="57" t="s">
        <v>106</v>
      </c>
      <c r="G103" s="56"/>
      <c r="H103" s="57" t="s">
        <v>64</v>
      </c>
      <c r="I103" s="56"/>
      <c r="J103" s="56"/>
      <c r="K103" s="56" t="s">
        <v>205</v>
      </c>
      <c r="L103" s="57" t="s">
        <v>114</v>
      </c>
      <c r="M103" s="55">
        <v>1998</v>
      </c>
      <c r="N103" s="55">
        <v>2023</v>
      </c>
      <c r="O103" s="56"/>
      <c r="P103" s="55" t="s">
        <v>126</v>
      </c>
      <c r="Q103" s="56"/>
      <c r="R103" s="56"/>
      <c r="S103" s="56"/>
      <c r="T103" s="58">
        <v>216216</v>
      </c>
      <c r="U103" s="59">
        <v>0</v>
      </c>
      <c r="V103" s="58">
        <v>0</v>
      </c>
      <c r="W103" s="58">
        <v>129730</v>
      </c>
      <c r="X103" s="59">
        <v>0</v>
      </c>
      <c r="Y103" s="58">
        <v>0</v>
      </c>
      <c r="Z103" s="59">
        <v>0</v>
      </c>
      <c r="AA103" s="58">
        <v>162594</v>
      </c>
      <c r="AB103" s="59">
        <v>0</v>
      </c>
      <c r="AC103" s="59">
        <v>0</v>
      </c>
      <c r="AD103" s="59">
        <v>0</v>
      </c>
      <c r="AE103" s="59">
        <v>0</v>
      </c>
      <c r="AF103" s="59">
        <v>0</v>
      </c>
      <c r="AG103" s="59">
        <v>0</v>
      </c>
      <c r="AH103" s="59">
        <f t="shared" si="2"/>
        <v>508540</v>
      </c>
      <c r="AI103" s="56">
        <v>21600</v>
      </c>
      <c r="AJ103" s="58">
        <v>10399.989600000001</v>
      </c>
      <c r="AK103" s="59">
        <v>0</v>
      </c>
      <c r="AL103" s="59">
        <f t="shared" si="3"/>
        <v>540539.98959999997</v>
      </c>
      <c r="AM103" s="56"/>
      <c r="AN103" s="56">
        <v>59460</v>
      </c>
      <c r="AO103" s="56">
        <v>0</v>
      </c>
      <c r="AP103" s="59">
        <v>0</v>
      </c>
      <c r="AQ103" s="59">
        <v>0</v>
      </c>
      <c r="AR103" s="59">
        <v>0</v>
      </c>
      <c r="AS103" s="59">
        <v>0</v>
      </c>
      <c r="AT103" s="59">
        <v>0</v>
      </c>
      <c r="AU103" s="59">
        <v>0</v>
      </c>
      <c r="AV103" s="59">
        <v>0</v>
      </c>
      <c r="AW103" s="59">
        <v>0</v>
      </c>
      <c r="AX103" s="59">
        <v>45746.10188196721</v>
      </c>
      <c r="AY103" s="59">
        <v>7872.9599999999991</v>
      </c>
      <c r="AZ103" s="20" t="str">
        <f>VLOOKUP(C103,'[2]Mercer_Level Mapping'!$B$3:$F$17,4,0)</f>
        <v>S2</v>
      </c>
      <c r="BA103" s="20" t="str">
        <f>VLOOKUP(B103,'[2]Job Mapping'!$B$2:$I$43,8,0)</f>
        <v>Supply Chain Planning (Outsourcing &amp; Global Capability Centers)</v>
      </c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</row>
    <row r="104" spans="1:64" ht="13" x14ac:dyDescent="0.3">
      <c r="A104" s="54">
        <v>86</v>
      </c>
      <c r="B104" s="55" t="s">
        <v>97</v>
      </c>
      <c r="C104" s="55" t="s">
        <v>55</v>
      </c>
      <c r="D104" s="56"/>
      <c r="E104" s="55" t="s">
        <v>111</v>
      </c>
      <c r="F104" s="57" t="s">
        <v>106</v>
      </c>
      <c r="G104" s="56"/>
      <c r="H104" s="57" t="s">
        <v>64</v>
      </c>
      <c r="I104" s="56"/>
      <c r="J104" s="56"/>
      <c r="K104" s="56" t="s">
        <v>205</v>
      </c>
      <c r="L104" s="57" t="s">
        <v>114</v>
      </c>
      <c r="M104" s="55">
        <v>2000</v>
      </c>
      <c r="N104" s="55">
        <v>2023</v>
      </c>
      <c r="O104" s="56"/>
      <c r="P104" s="55" t="s">
        <v>126</v>
      </c>
      <c r="Q104" s="56"/>
      <c r="R104" s="56"/>
      <c r="S104" s="56"/>
      <c r="T104" s="58">
        <v>216216</v>
      </c>
      <c r="U104" s="59">
        <v>0</v>
      </c>
      <c r="V104" s="58">
        <v>0</v>
      </c>
      <c r="W104" s="58">
        <v>129730</v>
      </c>
      <c r="X104" s="59">
        <v>0</v>
      </c>
      <c r="Y104" s="58">
        <v>0</v>
      </c>
      <c r="Z104" s="59">
        <v>0</v>
      </c>
      <c r="AA104" s="58">
        <v>162594</v>
      </c>
      <c r="AB104" s="59">
        <v>0</v>
      </c>
      <c r="AC104" s="59">
        <v>0</v>
      </c>
      <c r="AD104" s="59">
        <v>0</v>
      </c>
      <c r="AE104" s="59">
        <v>0</v>
      </c>
      <c r="AF104" s="59">
        <v>0</v>
      </c>
      <c r="AG104" s="59">
        <v>0</v>
      </c>
      <c r="AH104" s="59">
        <f t="shared" si="2"/>
        <v>508540</v>
      </c>
      <c r="AI104" s="56">
        <v>21600</v>
      </c>
      <c r="AJ104" s="58">
        <v>10399.989600000001</v>
      </c>
      <c r="AK104" s="59">
        <v>0</v>
      </c>
      <c r="AL104" s="59">
        <f t="shared" si="3"/>
        <v>540539.98959999997</v>
      </c>
      <c r="AM104" s="56"/>
      <c r="AN104" s="56">
        <v>59460</v>
      </c>
      <c r="AO104" s="56">
        <v>0</v>
      </c>
      <c r="AP104" s="59">
        <v>0</v>
      </c>
      <c r="AQ104" s="59">
        <v>0</v>
      </c>
      <c r="AR104" s="59">
        <v>0</v>
      </c>
      <c r="AS104" s="59">
        <v>0</v>
      </c>
      <c r="AT104" s="59">
        <v>0</v>
      </c>
      <c r="AU104" s="59">
        <v>0</v>
      </c>
      <c r="AV104" s="59">
        <v>0</v>
      </c>
      <c r="AW104" s="59">
        <v>0</v>
      </c>
      <c r="AX104" s="59">
        <v>55996.456726229502</v>
      </c>
      <c r="AY104" s="59">
        <v>7872.9599999999991</v>
      </c>
      <c r="AZ104" s="20" t="str">
        <f>VLOOKUP(C104,'[2]Mercer_Level Mapping'!$B$3:$F$17,4,0)</f>
        <v>S2</v>
      </c>
      <c r="BA104" s="20" t="str">
        <f>VLOOKUP(B104,'[2]Job Mapping'!$B$2:$I$43,8,0)</f>
        <v>Supply Chain Planning (Outsourcing &amp; Global Capability Centers)</v>
      </c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</row>
    <row r="105" spans="1:64" ht="13" x14ac:dyDescent="0.3">
      <c r="A105" s="54">
        <v>98</v>
      </c>
      <c r="B105" s="55" t="s">
        <v>97</v>
      </c>
      <c r="C105" s="55" t="s">
        <v>55</v>
      </c>
      <c r="D105" s="56"/>
      <c r="E105" s="55" t="s">
        <v>111</v>
      </c>
      <c r="F105" s="57" t="s">
        <v>106</v>
      </c>
      <c r="G105" s="56"/>
      <c r="H105" s="57" t="s">
        <v>64</v>
      </c>
      <c r="I105" s="56"/>
      <c r="J105" s="56"/>
      <c r="K105" s="56" t="s">
        <v>205</v>
      </c>
      <c r="L105" s="57" t="s">
        <v>114</v>
      </c>
      <c r="M105" s="55">
        <v>1996</v>
      </c>
      <c r="N105" s="55">
        <v>2023</v>
      </c>
      <c r="O105" s="56"/>
      <c r="P105" s="55" t="s">
        <v>126</v>
      </c>
      <c r="Q105" s="56"/>
      <c r="R105" s="56"/>
      <c r="S105" s="56"/>
      <c r="T105" s="58">
        <v>216216</v>
      </c>
      <c r="U105" s="59">
        <v>0</v>
      </c>
      <c r="V105" s="58">
        <v>0</v>
      </c>
      <c r="W105" s="58">
        <v>129730</v>
      </c>
      <c r="X105" s="59">
        <v>0</v>
      </c>
      <c r="Y105" s="58">
        <v>0</v>
      </c>
      <c r="Z105" s="59">
        <v>0</v>
      </c>
      <c r="AA105" s="58">
        <v>162594</v>
      </c>
      <c r="AB105" s="59">
        <v>0</v>
      </c>
      <c r="AC105" s="59">
        <v>0</v>
      </c>
      <c r="AD105" s="59">
        <v>0</v>
      </c>
      <c r="AE105" s="59">
        <v>0</v>
      </c>
      <c r="AF105" s="59">
        <v>0</v>
      </c>
      <c r="AG105" s="59">
        <v>0</v>
      </c>
      <c r="AH105" s="59">
        <f t="shared" si="2"/>
        <v>508540</v>
      </c>
      <c r="AI105" s="56">
        <v>21600</v>
      </c>
      <c r="AJ105" s="58">
        <v>10399.989600000001</v>
      </c>
      <c r="AK105" s="59">
        <v>0</v>
      </c>
      <c r="AL105" s="59">
        <f t="shared" si="3"/>
        <v>540539.98959999997</v>
      </c>
      <c r="AM105" s="56"/>
      <c r="AN105" s="56">
        <v>59460</v>
      </c>
      <c r="AO105" s="56">
        <v>0</v>
      </c>
      <c r="AP105" s="59">
        <v>0</v>
      </c>
      <c r="AQ105" s="59">
        <v>0</v>
      </c>
      <c r="AR105" s="59">
        <v>0</v>
      </c>
      <c r="AS105" s="59">
        <v>0</v>
      </c>
      <c r="AT105" s="59">
        <v>0</v>
      </c>
      <c r="AU105" s="59">
        <v>0</v>
      </c>
      <c r="AV105" s="59">
        <v>0</v>
      </c>
      <c r="AW105" s="59">
        <v>0</v>
      </c>
      <c r="AX105" s="59">
        <v>45916</v>
      </c>
      <c r="AY105" s="59">
        <v>7872.9599999999991</v>
      </c>
      <c r="AZ105" s="20" t="str">
        <f>VLOOKUP(C105,'[2]Mercer_Level Mapping'!$B$3:$F$17,4,0)</f>
        <v>S2</v>
      </c>
      <c r="BA105" s="20" t="str">
        <f>VLOOKUP(B105,'[2]Job Mapping'!$B$2:$I$43,8,0)</f>
        <v>Supply Chain Planning (Outsourcing &amp; Global Capability Centers)</v>
      </c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</row>
    <row r="106" spans="1:64" ht="13" x14ac:dyDescent="0.3">
      <c r="A106" s="54">
        <v>105</v>
      </c>
      <c r="B106" s="55" t="s">
        <v>97</v>
      </c>
      <c r="C106" s="55" t="s">
        <v>55</v>
      </c>
      <c r="D106" s="56"/>
      <c r="E106" s="55" t="s">
        <v>111</v>
      </c>
      <c r="F106" s="57" t="s">
        <v>106</v>
      </c>
      <c r="G106" s="56"/>
      <c r="H106" s="57" t="s">
        <v>64</v>
      </c>
      <c r="I106" s="56"/>
      <c r="J106" s="56"/>
      <c r="K106" s="56" t="s">
        <v>205</v>
      </c>
      <c r="L106" s="57" t="s">
        <v>114</v>
      </c>
      <c r="M106" s="55">
        <v>1995</v>
      </c>
      <c r="N106" s="55">
        <v>2023</v>
      </c>
      <c r="O106" s="56"/>
      <c r="P106" s="55" t="s">
        <v>126</v>
      </c>
      <c r="Q106" s="56"/>
      <c r="R106" s="56"/>
      <c r="S106" s="56"/>
      <c r="T106" s="58">
        <v>216216</v>
      </c>
      <c r="U106" s="59">
        <v>0</v>
      </c>
      <c r="V106" s="58">
        <v>0</v>
      </c>
      <c r="W106" s="58">
        <v>129730</v>
      </c>
      <c r="X106" s="59">
        <v>0</v>
      </c>
      <c r="Y106" s="58">
        <v>0</v>
      </c>
      <c r="Z106" s="59">
        <v>0</v>
      </c>
      <c r="AA106" s="58">
        <v>162594</v>
      </c>
      <c r="AB106" s="59">
        <v>0</v>
      </c>
      <c r="AC106" s="59">
        <v>0</v>
      </c>
      <c r="AD106" s="59">
        <v>0</v>
      </c>
      <c r="AE106" s="59">
        <v>0</v>
      </c>
      <c r="AF106" s="59">
        <v>0</v>
      </c>
      <c r="AG106" s="59">
        <v>0</v>
      </c>
      <c r="AH106" s="59">
        <f t="shared" si="2"/>
        <v>508540</v>
      </c>
      <c r="AI106" s="56">
        <v>21600</v>
      </c>
      <c r="AJ106" s="58">
        <v>10399.989600000001</v>
      </c>
      <c r="AK106" s="59">
        <v>0</v>
      </c>
      <c r="AL106" s="59">
        <f t="shared" si="3"/>
        <v>540539.98959999997</v>
      </c>
      <c r="AM106" s="56"/>
      <c r="AN106" s="56">
        <v>59460</v>
      </c>
      <c r="AO106" s="56">
        <v>0</v>
      </c>
      <c r="AP106" s="59">
        <v>0</v>
      </c>
      <c r="AQ106" s="59">
        <v>0</v>
      </c>
      <c r="AR106" s="59">
        <v>0</v>
      </c>
      <c r="AS106" s="59">
        <v>0</v>
      </c>
      <c r="AT106" s="59">
        <v>0</v>
      </c>
      <c r="AU106" s="59">
        <v>0</v>
      </c>
      <c r="AV106" s="59">
        <v>0</v>
      </c>
      <c r="AW106" s="59">
        <v>0</v>
      </c>
      <c r="AX106" s="59">
        <v>51802</v>
      </c>
      <c r="AY106" s="59">
        <v>7872.9599999999991</v>
      </c>
      <c r="AZ106" s="20" t="str">
        <f>VLOOKUP(C106,'[2]Mercer_Level Mapping'!$B$3:$F$17,4,0)</f>
        <v>S2</v>
      </c>
      <c r="BA106" s="20" t="str">
        <f>VLOOKUP(B106,'[2]Job Mapping'!$B$2:$I$43,8,0)</f>
        <v>Supply Chain Planning (Outsourcing &amp; Global Capability Centers)</v>
      </c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</row>
    <row r="107" spans="1:64" ht="13" x14ac:dyDescent="0.3">
      <c r="A107" s="54">
        <v>109</v>
      </c>
      <c r="B107" s="55" t="s">
        <v>97</v>
      </c>
      <c r="C107" s="55" t="s">
        <v>55</v>
      </c>
      <c r="D107" s="56"/>
      <c r="E107" s="55" t="s">
        <v>111</v>
      </c>
      <c r="F107" s="57" t="s">
        <v>106</v>
      </c>
      <c r="G107" s="56"/>
      <c r="H107" s="57" t="s">
        <v>64</v>
      </c>
      <c r="I107" s="56"/>
      <c r="J107" s="56"/>
      <c r="K107" s="56" t="s">
        <v>205</v>
      </c>
      <c r="L107" s="57" t="s">
        <v>114</v>
      </c>
      <c r="M107" s="55">
        <v>1998</v>
      </c>
      <c r="N107" s="55">
        <v>2023</v>
      </c>
      <c r="O107" s="56"/>
      <c r="P107" s="55" t="s">
        <v>127</v>
      </c>
      <c r="Q107" s="56"/>
      <c r="R107" s="56"/>
      <c r="S107" s="56"/>
      <c r="T107" s="58">
        <v>216216</v>
      </c>
      <c r="U107" s="59">
        <v>0</v>
      </c>
      <c r="V107" s="58">
        <v>0</v>
      </c>
      <c r="W107" s="58">
        <v>129730</v>
      </c>
      <c r="X107" s="59">
        <v>0</v>
      </c>
      <c r="Y107" s="58">
        <v>0</v>
      </c>
      <c r="Z107" s="59">
        <v>0</v>
      </c>
      <c r="AA107" s="58">
        <v>162594</v>
      </c>
      <c r="AB107" s="59">
        <v>0</v>
      </c>
      <c r="AC107" s="59">
        <v>0</v>
      </c>
      <c r="AD107" s="59">
        <v>0</v>
      </c>
      <c r="AE107" s="59">
        <v>0</v>
      </c>
      <c r="AF107" s="59">
        <v>0</v>
      </c>
      <c r="AG107" s="59">
        <v>0</v>
      </c>
      <c r="AH107" s="59">
        <f t="shared" si="2"/>
        <v>508540</v>
      </c>
      <c r="AI107" s="56">
        <v>21600</v>
      </c>
      <c r="AJ107" s="58">
        <v>10399.989600000001</v>
      </c>
      <c r="AK107" s="59">
        <v>0</v>
      </c>
      <c r="AL107" s="59">
        <f t="shared" si="3"/>
        <v>540539.98959999997</v>
      </c>
      <c r="AM107" s="56"/>
      <c r="AN107" s="56">
        <v>59460</v>
      </c>
      <c r="AO107" s="56">
        <v>0</v>
      </c>
      <c r="AP107" s="59">
        <v>0</v>
      </c>
      <c r="AQ107" s="59">
        <v>0</v>
      </c>
      <c r="AR107" s="59">
        <v>0</v>
      </c>
      <c r="AS107" s="59">
        <v>0</v>
      </c>
      <c r="AT107" s="59">
        <v>0</v>
      </c>
      <c r="AU107" s="59">
        <v>0</v>
      </c>
      <c r="AV107" s="59">
        <v>0</v>
      </c>
      <c r="AW107" s="59">
        <v>0</v>
      </c>
      <c r="AX107" s="59">
        <v>36787</v>
      </c>
      <c r="AY107" s="59">
        <v>7872.9599999999991</v>
      </c>
      <c r="AZ107" s="20" t="str">
        <f>VLOOKUP(C107,'[2]Mercer_Level Mapping'!$B$3:$F$17,4,0)</f>
        <v>S2</v>
      </c>
      <c r="BA107" s="20" t="str">
        <f>VLOOKUP(B107,'[2]Job Mapping'!$B$2:$I$43,8,0)</f>
        <v>Supply Chain Planning (Outsourcing &amp; Global Capability Centers)</v>
      </c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</row>
    <row r="108" spans="1:64" ht="13" x14ac:dyDescent="0.3">
      <c r="A108" s="54">
        <v>110</v>
      </c>
      <c r="B108" s="55" t="s">
        <v>97</v>
      </c>
      <c r="C108" s="55" t="s">
        <v>55</v>
      </c>
      <c r="D108" s="56"/>
      <c r="E108" s="55" t="s">
        <v>111</v>
      </c>
      <c r="F108" s="57" t="s">
        <v>106</v>
      </c>
      <c r="G108" s="56"/>
      <c r="H108" s="57" t="s">
        <v>64</v>
      </c>
      <c r="I108" s="56"/>
      <c r="J108" s="56"/>
      <c r="K108" s="56" t="s">
        <v>205</v>
      </c>
      <c r="L108" s="57" t="s">
        <v>114</v>
      </c>
      <c r="M108" s="55">
        <v>1996</v>
      </c>
      <c r="N108" s="55">
        <v>2023</v>
      </c>
      <c r="O108" s="56"/>
      <c r="P108" s="55" t="s">
        <v>126</v>
      </c>
      <c r="Q108" s="56"/>
      <c r="R108" s="56"/>
      <c r="S108" s="56"/>
      <c r="T108" s="58">
        <v>216216</v>
      </c>
      <c r="U108" s="59">
        <v>0</v>
      </c>
      <c r="V108" s="58">
        <v>0</v>
      </c>
      <c r="W108" s="58">
        <v>129730</v>
      </c>
      <c r="X108" s="59">
        <v>0</v>
      </c>
      <c r="Y108" s="58">
        <v>0</v>
      </c>
      <c r="Z108" s="59">
        <v>0</v>
      </c>
      <c r="AA108" s="58">
        <v>162594</v>
      </c>
      <c r="AB108" s="59">
        <v>0</v>
      </c>
      <c r="AC108" s="59">
        <v>0</v>
      </c>
      <c r="AD108" s="59">
        <v>0</v>
      </c>
      <c r="AE108" s="59">
        <v>0</v>
      </c>
      <c r="AF108" s="59">
        <v>0</v>
      </c>
      <c r="AG108" s="59">
        <v>0</v>
      </c>
      <c r="AH108" s="59">
        <f t="shared" si="2"/>
        <v>508540</v>
      </c>
      <c r="AI108" s="56">
        <v>21600</v>
      </c>
      <c r="AJ108" s="58">
        <v>10399.989600000001</v>
      </c>
      <c r="AK108" s="59">
        <v>0</v>
      </c>
      <c r="AL108" s="59">
        <f t="shared" si="3"/>
        <v>540539.98959999997</v>
      </c>
      <c r="AM108" s="56"/>
      <c r="AN108" s="56">
        <v>59460</v>
      </c>
      <c r="AO108" s="56">
        <v>0</v>
      </c>
      <c r="AP108" s="59">
        <v>0</v>
      </c>
      <c r="AQ108" s="59">
        <v>0</v>
      </c>
      <c r="AR108" s="59">
        <v>0</v>
      </c>
      <c r="AS108" s="59">
        <v>0</v>
      </c>
      <c r="AT108" s="59">
        <v>0</v>
      </c>
      <c r="AU108" s="59">
        <v>0</v>
      </c>
      <c r="AV108" s="59">
        <v>0</v>
      </c>
      <c r="AW108" s="59">
        <v>0</v>
      </c>
      <c r="AX108" s="59">
        <v>44974</v>
      </c>
      <c r="AY108" s="59">
        <v>7872.9599999999991</v>
      </c>
      <c r="AZ108" s="20" t="str">
        <f>VLOOKUP(C108,'[2]Mercer_Level Mapping'!$B$3:$F$17,4,0)</f>
        <v>S2</v>
      </c>
      <c r="BA108" s="20" t="str">
        <f>VLOOKUP(B108,'[2]Job Mapping'!$B$2:$I$43,8,0)</f>
        <v>Supply Chain Planning (Outsourcing &amp; Global Capability Centers)</v>
      </c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</row>
    <row r="109" spans="1:64" ht="13" x14ac:dyDescent="0.3">
      <c r="A109" s="54">
        <v>114</v>
      </c>
      <c r="B109" s="55" t="s">
        <v>97</v>
      </c>
      <c r="C109" s="55" t="s">
        <v>55</v>
      </c>
      <c r="D109" s="56"/>
      <c r="E109" s="55" t="s">
        <v>111</v>
      </c>
      <c r="F109" s="57" t="s">
        <v>106</v>
      </c>
      <c r="G109" s="56"/>
      <c r="H109" s="57" t="s">
        <v>64</v>
      </c>
      <c r="I109" s="56"/>
      <c r="J109" s="56"/>
      <c r="K109" s="56" t="s">
        <v>205</v>
      </c>
      <c r="L109" s="57" t="s">
        <v>114</v>
      </c>
      <c r="M109" s="55">
        <v>1997</v>
      </c>
      <c r="N109" s="55">
        <v>2024</v>
      </c>
      <c r="O109" s="56"/>
      <c r="P109" s="55" t="s">
        <v>127</v>
      </c>
      <c r="Q109" s="56"/>
      <c r="R109" s="56"/>
      <c r="S109" s="56"/>
      <c r="T109" s="58">
        <v>216216</v>
      </c>
      <c r="U109" s="59">
        <v>0</v>
      </c>
      <c r="V109" s="58">
        <v>0</v>
      </c>
      <c r="W109" s="58">
        <v>129730</v>
      </c>
      <c r="X109" s="59">
        <v>0</v>
      </c>
      <c r="Y109" s="58">
        <v>0</v>
      </c>
      <c r="Z109" s="59">
        <v>0</v>
      </c>
      <c r="AA109" s="58">
        <v>162594</v>
      </c>
      <c r="AB109" s="59">
        <v>0</v>
      </c>
      <c r="AC109" s="59">
        <v>0</v>
      </c>
      <c r="AD109" s="59">
        <v>0</v>
      </c>
      <c r="AE109" s="59">
        <v>0</v>
      </c>
      <c r="AF109" s="59">
        <v>0</v>
      </c>
      <c r="AG109" s="59">
        <v>0</v>
      </c>
      <c r="AH109" s="59">
        <f t="shared" si="2"/>
        <v>508540</v>
      </c>
      <c r="AI109" s="56">
        <v>21600</v>
      </c>
      <c r="AJ109" s="58">
        <v>10399.989600000001</v>
      </c>
      <c r="AK109" s="59">
        <v>0</v>
      </c>
      <c r="AL109" s="59">
        <f t="shared" si="3"/>
        <v>540539.98959999997</v>
      </c>
      <c r="AM109" s="56"/>
      <c r="AN109" s="56">
        <v>59460</v>
      </c>
      <c r="AO109" s="56">
        <v>0</v>
      </c>
      <c r="AP109" s="59">
        <v>0</v>
      </c>
      <c r="AQ109" s="59">
        <v>0</v>
      </c>
      <c r="AR109" s="59">
        <v>0</v>
      </c>
      <c r="AS109" s="59">
        <v>0</v>
      </c>
      <c r="AT109" s="59">
        <v>0</v>
      </c>
      <c r="AU109" s="59">
        <v>0</v>
      </c>
      <c r="AV109" s="59">
        <v>0</v>
      </c>
      <c r="AW109" s="59">
        <v>0</v>
      </c>
      <c r="AX109" s="59">
        <v>105938</v>
      </c>
      <c r="AY109" s="59">
        <v>7872.9599999999991</v>
      </c>
      <c r="AZ109" s="20" t="str">
        <f>VLOOKUP(C109,'[2]Mercer_Level Mapping'!$B$3:$F$17,4,0)</f>
        <v>S2</v>
      </c>
      <c r="BA109" s="20" t="str">
        <f>VLOOKUP(B109,'[2]Job Mapping'!$B$2:$I$43,8,0)</f>
        <v>Supply Chain Planning (Outsourcing &amp; Global Capability Centers)</v>
      </c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</row>
    <row r="110" spans="1:64" ht="13" x14ac:dyDescent="0.3">
      <c r="A110" s="54">
        <v>46</v>
      </c>
      <c r="B110" s="55" t="s">
        <v>97</v>
      </c>
      <c r="C110" s="55" t="s">
        <v>55</v>
      </c>
      <c r="D110" s="56"/>
      <c r="E110" s="55" t="s">
        <v>111</v>
      </c>
      <c r="F110" s="57" t="s">
        <v>106</v>
      </c>
      <c r="G110" s="56"/>
      <c r="H110" s="57" t="s">
        <v>64</v>
      </c>
      <c r="I110" s="56"/>
      <c r="J110" s="56"/>
      <c r="K110" s="56" t="s">
        <v>205</v>
      </c>
      <c r="L110" s="57" t="s">
        <v>114</v>
      </c>
      <c r="M110" s="55">
        <v>1996</v>
      </c>
      <c r="N110" s="55">
        <v>2023</v>
      </c>
      <c r="O110" s="56"/>
      <c r="P110" s="55" t="s">
        <v>126</v>
      </c>
      <c r="Q110" s="56"/>
      <c r="R110" s="56"/>
      <c r="S110" s="56"/>
      <c r="T110" s="58">
        <v>216036</v>
      </c>
      <c r="U110" s="59">
        <v>0</v>
      </c>
      <c r="V110" s="58">
        <v>0</v>
      </c>
      <c r="W110" s="58">
        <v>129621.59999999999</v>
      </c>
      <c r="X110" s="59">
        <v>0</v>
      </c>
      <c r="Y110" s="58">
        <v>0</v>
      </c>
      <c r="Z110" s="59">
        <v>0</v>
      </c>
      <c r="AA110" s="58">
        <v>162441.06839999999</v>
      </c>
      <c r="AB110" s="59">
        <v>0</v>
      </c>
      <c r="AC110" s="59">
        <v>0</v>
      </c>
      <c r="AD110" s="59">
        <v>0</v>
      </c>
      <c r="AE110" s="59">
        <v>0</v>
      </c>
      <c r="AF110" s="59">
        <v>0</v>
      </c>
      <c r="AG110" s="59">
        <v>0</v>
      </c>
      <c r="AH110" s="59">
        <f t="shared" si="2"/>
        <v>508098.66839999997</v>
      </c>
      <c r="AI110" s="56">
        <v>21600</v>
      </c>
      <c r="AJ110" s="58">
        <v>10391.3316</v>
      </c>
      <c r="AK110" s="59">
        <v>0</v>
      </c>
      <c r="AL110" s="59">
        <f t="shared" si="3"/>
        <v>540090</v>
      </c>
      <c r="AM110" s="56"/>
      <c r="AN110" s="56">
        <v>59409.9</v>
      </c>
      <c r="AO110" s="56">
        <v>0</v>
      </c>
      <c r="AP110" s="59">
        <v>0</v>
      </c>
      <c r="AQ110" s="59">
        <v>0</v>
      </c>
      <c r="AR110" s="59">
        <v>0</v>
      </c>
      <c r="AS110" s="59">
        <v>0</v>
      </c>
      <c r="AT110" s="59">
        <v>0</v>
      </c>
      <c r="AU110" s="59">
        <v>0</v>
      </c>
      <c r="AV110" s="59">
        <v>0</v>
      </c>
      <c r="AW110" s="59">
        <v>0</v>
      </c>
      <c r="AX110" s="59">
        <v>66325.88</v>
      </c>
      <c r="AY110" s="59">
        <v>7872.9599999999991</v>
      </c>
      <c r="AZ110" s="20" t="str">
        <f>VLOOKUP(C110,'[2]Mercer_Level Mapping'!$B$3:$F$17,4,0)</f>
        <v>S2</v>
      </c>
      <c r="BA110" s="20" t="str">
        <f>VLOOKUP(B110,'[2]Job Mapping'!$B$2:$I$43,8,0)</f>
        <v>Supply Chain Planning (Outsourcing &amp; Global Capability Centers)</v>
      </c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</row>
    <row r="111" spans="1:64" ht="13" x14ac:dyDescent="0.3">
      <c r="A111" s="54">
        <v>49</v>
      </c>
      <c r="B111" s="55" t="s">
        <v>104</v>
      </c>
      <c r="C111" s="55" t="s">
        <v>55</v>
      </c>
      <c r="D111" s="56"/>
      <c r="E111" s="55" t="s">
        <v>111</v>
      </c>
      <c r="F111" s="57" t="s">
        <v>106</v>
      </c>
      <c r="G111" s="56"/>
      <c r="H111" s="57" t="s">
        <v>64</v>
      </c>
      <c r="I111" s="56"/>
      <c r="J111" s="56"/>
      <c r="K111" s="56" t="s">
        <v>205</v>
      </c>
      <c r="L111" s="57" t="s">
        <v>114</v>
      </c>
      <c r="M111" s="55">
        <v>1994</v>
      </c>
      <c r="N111" s="55">
        <v>2023</v>
      </c>
      <c r="O111" s="56"/>
      <c r="P111" s="55" t="s">
        <v>126</v>
      </c>
      <c r="Q111" s="56"/>
      <c r="R111" s="56"/>
      <c r="S111" s="56"/>
      <c r="T111" s="58">
        <v>216036</v>
      </c>
      <c r="U111" s="59">
        <v>0</v>
      </c>
      <c r="V111" s="58">
        <v>120000</v>
      </c>
      <c r="W111" s="58">
        <v>129621.59999999999</v>
      </c>
      <c r="X111" s="59">
        <v>0</v>
      </c>
      <c r="Y111" s="58">
        <v>0</v>
      </c>
      <c r="Z111" s="59">
        <v>0</v>
      </c>
      <c r="AA111" s="58">
        <v>42441.068399999989</v>
      </c>
      <c r="AB111" s="59">
        <v>0</v>
      </c>
      <c r="AC111" s="59">
        <v>0</v>
      </c>
      <c r="AD111" s="59">
        <v>0</v>
      </c>
      <c r="AE111" s="59">
        <v>0</v>
      </c>
      <c r="AF111" s="59">
        <v>0</v>
      </c>
      <c r="AG111" s="59">
        <v>0</v>
      </c>
      <c r="AH111" s="59">
        <f t="shared" si="2"/>
        <v>508098.66839999997</v>
      </c>
      <c r="AI111" s="56">
        <v>21600</v>
      </c>
      <c r="AJ111" s="58">
        <v>10391.3316</v>
      </c>
      <c r="AK111" s="59">
        <v>0</v>
      </c>
      <c r="AL111" s="59">
        <f t="shared" si="3"/>
        <v>540090</v>
      </c>
      <c r="AM111" s="56"/>
      <c r="AN111" s="56">
        <v>59409.9</v>
      </c>
      <c r="AO111" s="56">
        <v>0</v>
      </c>
      <c r="AP111" s="59">
        <v>0</v>
      </c>
      <c r="AQ111" s="59">
        <v>0</v>
      </c>
      <c r="AR111" s="59">
        <v>0</v>
      </c>
      <c r="AS111" s="59">
        <v>0</v>
      </c>
      <c r="AT111" s="59">
        <v>0</v>
      </c>
      <c r="AU111" s="59">
        <v>0</v>
      </c>
      <c r="AV111" s="59">
        <v>0</v>
      </c>
      <c r="AW111" s="59">
        <v>0</v>
      </c>
      <c r="AX111" s="59">
        <v>66325.88</v>
      </c>
      <c r="AY111" s="59">
        <v>7872.9599999999991</v>
      </c>
      <c r="AZ111" s="20" t="str">
        <f>VLOOKUP(C111,'[2]Mercer_Level Mapping'!$B$3:$F$17,4,0)</f>
        <v>S2</v>
      </c>
      <c r="BA111" s="20" t="str">
        <f>VLOOKUP(B111,'[2]Job Mapping'!$B$2:$I$43,8,0)</f>
        <v>Supply Chain Planning (Outsourcing &amp; Global Capability Centers)</v>
      </c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</row>
    <row r="112" spans="1:64" ht="13" x14ac:dyDescent="0.3">
      <c r="A112" s="54">
        <v>51</v>
      </c>
      <c r="B112" s="55" t="s">
        <v>103</v>
      </c>
      <c r="C112" s="55" t="s">
        <v>55</v>
      </c>
      <c r="D112" s="56"/>
      <c r="E112" s="55" t="s">
        <v>111</v>
      </c>
      <c r="F112" s="57" t="s">
        <v>106</v>
      </c>
      <c r="G112" s="56"/>
      <c r="H112" s="57" t="s">
        <v>64</v>
      </c>
      <c r="I112" s="56"/>
      <c r="J112" s="56"/>
      <c r="K112" s="56" t="s">
        <v>205</v>
      </c>
      <c r="L112" s="57" t="s">
        <v>114</v>
      </c>
      <c r="M112" s="55">
        <v>1987</v>
      </c>
      <c r="N112" s="55">
        <v>2023</v>
      </c>
      <c r="O112" s="56"/>
      <c r="P112" s="55" t="s">
        <v>127</v>
      </c>
      <c r="Q112" s="56"/>
      <c r="R112" s="56"/>
      <c r="S112" s="56"/>
      <c r="T112" s="58">
        <v>216036</v>
      </c>
      <c r="U112" s="59">
        <v>0</v>
      </c>
      <c r="V112" s="58">
        <v>120000</v>
      </c>
      <c r="W112" s="58">
        <v>129621.59999999999</v>
      </c>
      <c r="X112" s="59">
        <v>0</v>
      </c>
      <c r="Y112" s="58">
        <v>0</v>
      </c>
      <c r="Z112" s="59">
        <v>0</v>
      </c>
      <c r="AA112" s="58">
        <v>42441.068399999989</v>
      </c>
      <c r="AB112" s="59">
        <v>0</v>
      </c>
      <c r="AC112" s="59">
        <v>0</v>
      </c>
      <c r="AD112" s="59">
        <v>0</v>
      </c>
      <c r="AE112" s="59">
        <v>0</v>
      </c>
      <c r="AF112" s="59">
        <v>0</v>
      </c>
      <c r="AG112" s="59">
        <v>0</v>
      </c>
      <c r="AH112" s="59">
        <f t="shared" si="2"/>
        <v>508098.66839999997</v>
      </c>
      <c r="AI112" s="56">
        <v>21600</v>
      </c>
      <c r="AJ112" s="58">
        <v>10391.3316</v>
      </c>
      <c r="AK112" s="59">
        <v>0</v>
      </c>
      <c r="AL112" s="59">
        <f t="shared" si="3"/>
        <v>540090</v>
      </c>
      <c r="AM112" s="56"/>
      <c r="AN112" s="56">
        <v>59409.9</v>
      </c>
      <c r="AO112" s="56">
        <v>0</v>
      </c>
      <c r="AP112" s="59">
        <v>0</v>
      </c>
      <c r="AQ112" s="59">
        <v>0</v>
      </c>
      <c r="AR112" s="59">
        <v>0</v>
      </c>
      <c r="AS112" s="59">
        <v>0</v>
      </c>
      <c r="AT112" s="59">
        <v>0</v>
      </c>
      <c r="AU112" s="59">
        <v>0</v>
      </c>
      <c r="AV112" s="59">
        <v>0</v>
      </c>
      <c r="AW112" s="59">
        <v>0</v>
      </c>
      <c r="AX112" s="59">
        <v>232873.29000000004</v>
      </c>
      <c r="AY112" s="59">
        <v>7872.9599999999991</v>
      </c>
      <c r="AZ112" s="20" t="str">
        <f>VLOOKUP(C112,'[2]Mercer_Level Mapping'!$B$3:$F$17,4,0)</f>
        <v>S2</v>
      </c>
      <c r="BA112" s="20" t="str">
        <f>VLOOKUP(B112,'[2]Job Mapping'!$B$2:$I$43,8,0)</f>
        <v>Accounts Payable/Receivable (Outsourcing &amp; Global Capability Centers)</v>
      </c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</row>
    <row r="113" spans="1:64" ht="13" x14ac:dyDescent="0.3">
      <c r="A113" s="54">
        <v>89</v>
      </c>
      <c r="B113" s="55" t="s">
        <v>97</v>
      </c>
      <c r="C113" s="55" t="s">
        <v>55</v>
      </c>
      <c r="D113" s="56"/>
      <c r="E113" s="55" t="s">
        <v>111</v>
      </c>
      <c r="F113" s="57" t="s">
        <v>106</v>
      </c>
      <c r="G113" s="56"/>
      <c r="H113" s="57" t="s">
        <v>64</v>
      </c>
      <c r="I113" s="56"/>
      <c r="J113" s="56"/>
      <c r="K113" s="56" t="s">
        <v>205</v>
      </c>
      <c r="L113" s="57" t="s">
        <v>114</v>
      </c>
      <c r="M113" s="55">
        <v>1998</v>
      </c>
      <c r="N113" s="55">
        <v>2023</v>
      </c>
      <c r="O113" s="56"/>
      <c r="P113" s="55" t="s">
        <v>126</v>
      </c>
      <c r="Q113" s="56"/>
      <c r="R113" s="56"/>
      <c r="S113" s="56"/>
      <c r="T113" s="58">
        <v>205405</v>
      </c>
      <c r="U113" s="59">
        <v>0</v>
      </c>
      <c r="V113" s="58">
        <v>0</v>
      </c>
      <c r="W113" s="58">
        <v>123243</v>
      </c>
      <c r="X113" s="59">
        <v>0</v>
      </c>
      <c r="Y113" s="58">
        <v>0</v>
      </c>
      <c r="Z113" s="59">
        <v>0</v>
      </c>
      <c r="AA113" s="58">
        <v>153386</v>
      </c>
      <c r="AB113" s="59">
        <v>0</v>
      </c>
      <c r="AC113" s="59">
        <v>0</v>
      </c>
      <c r="AD113" s="59">
        <v>0</v>
      </c>
      <c r="AE113" s="59">
        <v>0</v>
      </c>
      <c r="AF113" s="59">
        <v>0</v>
      </c>
      <c r="AG113" s="59">
        <v>0</v>
      </c>
      <c r="AH113" s="59">
        <f t="shared" si="2"/>
        <v>482034</v>
      </c>
      <c r="AI113" s="56">
        <v>21600</v>
      </c>
      <c r="AJ113" s="58">
        <v>9879.9804999999997</v>
      </c>
      <c r="AK113" s="59">
        <v>0</v>
      </c>
      <c r="AL113" s="59">
        <f t="shared" si="3"/>
        <v>513513.98050000001</v>
      </c>
      <c r="AM113" s="56"/>
      <c r="AN113" s="56">
        <v>56486</v>
      </c>
      <c r="AO113" s="56">
        <v>0</v>
      </c>
      <c r="AP113" s="59">
        <v>0</v>
      </c>
      <c r="AQ113" s="59">
        <v>0</v>
      </c>
      <c r="AR113" s="59">
        <v>0</v>
      </c>
      <c r="AS113" s="59">
        <v>0</v>
      </c>
      <c r="AT113" s="59">
        <v>0</v>
      </c>
      <c r="AU113" s="59">
        <v>0</v>
      </c>
      <c r="AV113" s="59">
        <v>0</v>
      </c>
      <c r="AW113" s="59">
        <v>0</v>
      </c>
      <c r="AX113" s="59">
        <v>53640.618740983606</v>
      </c>
      <c r="AY113" s="59">
        <v>7872.9599999999991</v>
      </c>
      <c r="AZ113" s="20" t="str">
        <f>VLOOKUP(C113,'[2]Mercer_Level Mapping'!$B$3:$F$17,4,0)</f>
        <v>S2</v>
      </c>
      <c r="BA113" s="20" t="str">
        <f>VLOOKUP(B113,'[2]Job Mapping'!$B$2:$I$43,8,0)</f>
        <v>Supply Chain Planning (Outsourcing &amp; Global Capability Centers)</v>
      </c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</row>
    <row r="114" spans="1:64" ht="13" x14ac:dyDescent="0.3">
      <c r="A114" s="54">
        <v>99</v>
      </c>
      <c r="B114" s="55" t="s">
        <v>97</v>
      </c>
      <c r="C114" s="55" t="s">
        <v>55</v>
      </c>
      <c r="D114" s="56"/>
      <c r="E114" s="55" t="s">
        <v>111</v>
      </c>
      <c r="F114" s="57" t="s">
        <v>106</v>
      </c>
      <c r="G114" s="56"/>
      <c r="H114" s="57" t="s">
        <v>64</v>
      </c>
      <c r="I114" s="56"/>
      <c r="J114" s="56"/>
      <c r="K114" s="56" t="s">
        <v>205</v>
      </c>
      <c r="L114" s="57" t="s">
        <v>114</v>
      </c>
      <c r="M114" s="55">
        <v>1993</v>
      </c>
      <c r="N114" s="55">
        <v>2023</v>
      </c>
      <c r="O114" s="56"/>
      <c r="P114" s="55" t="s">
        <v>126</v>
      </c>
      <c r="Q114" s="56"/>
      <c r="R114" s="56"/>
      <c r="S114" s="56"/>
      <c r="T114" s="58">
        <v>198198</v>
      </c>
      <c r="U114" s="59">
        <v>0</v>
      </c>
      <c r="V114" s="58">
        <v>0</v>
      </c>
      <c r="W114" s="58">
        <v>118919</v>
      </c>
      <c r="X114" s="59">
        <v>0</v>
      </c>
      <c r="Y114" s="58">
        <v>0</v>
      </c>
      <c r="Z114" s="59">
        <v>0</v>
      </c>
      <c r="AA114" s="58">
        <v>147245</v>
      </c>
      <c r="AB114" s="59">
        <v>0</v>
      </c>
      <c r="AC114" s="59">
        <v>0</v>
      </c>
      <c r="AD114" s="59">
        <v>0</v>
      </c>
      <c r="AE114" s="59">
        <v>0</v>
      </c>
      <c r="AF114" s="59">
        <v>0</v>
      </c>
      <c r="AG114" s="59">
        <v>0</v>
      </c>
      <c r="AH114" s="59">
        <f t="shared" si="2"/>
        <v>464362</v>
      </c>
      <c r="AI114" s="56">
        <v>21600</v>
      </c>
      <c r="AJ114" s="58">
        <v>9533.3237999999983</v>
      </c>
      <c r="AK114" s="59">
        <v>0</v>
      </c>
      <c r="AL114" s="59">
        <f t="shared" si="3"/>
        <v>495495.32380000001</v>
      </c>
      <c r="AM114" s="56"/>
      <c r="AN114" s="56">
        <v>54505</v>
      </c>
      <c r="AO114" s="56">
        <v>0</v>
      </c>
      <c r="AP114" s="59">
        <v>0</v>
      </c>
      <c r="AQ114" s="59">
        <v>0</v>
      </c>
      <c r="AR114" s="59">
        <v>0</v>
      </c>
      <c r="AS114" s="59">
        <v>0</v>
      </c>
      <c r="AT114" s="59">
        <v>0</v>
      </c>
      <c r="AU114" s="59">
        <v>0</v>
      </c>
      <c r="AV114" s="59">
        <v>0</v>
      </c>
      <c r="AW114" s="59">
        <v>0</v>
      </c>
      <c r="AX114" s="59">
        <v>45916</v>
      </c>
      <c r="AY114" s="59">
        <v>7872.9599999999991</v>
      </c>
      <c r="AZ114" s="20" t="str">
        <f>VLOOKUP(C114,'[2]Mercer_Level Mapping'!$B$3:$F$17,4,0)</f>
        <v>S2</v>
      </c>
      <c r="BA114" s="20" t="str">
        <f>VLOOKUP(B114,'[2]Job Mapping'!$B$2:$I$43,8,0)</f>
        <v>Supply Chain Planning (Outsourcing &amp; Global Capability Centers)</v>
      </c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</row>
    <row r="115" spans="1:64" ht="13" x14ac:dyDescent="0.3">
      <c r="A115" s="54">
        <v>100</v>
      </c>
      <c r="B115" s="55" t="s">
        <v>97</v>
      </c>
      <c r="C115" s="55" t="s">
        <v>55</v>
      </c>
      <c r="D115" s="56"/>
      <c r="E115" s="55" t="s">
        <v>111</v>
      </c>
      <c r="F115" s="57" t="s">
        <v>106</v>
      </c>
      <c r="G115" s="56"/>
      <c r="H115" s="57" t="s">
        <v>64</v>
      </c>
      <c r="I115" s="56"/>
      <c r="J115" s="56"/>
      <c r="K115" s="56" t="s">
        <v>205</v>
      </c>
      <c r="L115" s="57" t="s">
        <v>114</v>
      </c>
      <c r="M115" s="55">
        <v>1998</v>
      </c>
      <c r="N115" s="55">
        <v>2023</v>
      </c>
      <c r="O115" s="56"/>
      <c r="P115" s="55" t="s">
        <v>127</v>
      </c>
      <c r="Q115" s="56"/>
      <c r="R115" s="56"/>
      <c r="S115" s="56"/>
      <c r="T115" s="58">
        <v>198198</v>
      </c>
      <c r="U115" s="59">
        <v>0</v>
      </c>
      <c r="V115" s="58">
        <v>0</v>
      </c>
      <c r="W115" s="58">
        <v>118919</v>
      </c>
      <c r="X115" s="59">
        <v>0</v>
      </c>
      <c r="Y115" s="58">
        <v>0</v>
      </c>
      <c r="Z115" s="59">
        <v>0</v>
      </c>
      <c r="AA115" s="58">
        <v>147245</v>
      </c>
      <c r="AB115" s="59">
        <v>0</v>
      </c>
      <c r="AC115" s="59">
        <v>0</v>
      </c>
      <c r="AD115" s="59">
        <v>0</v>
      </c>
      <c r="AE115" s="59">
        <v>0</v>
      </c>
      <c r="AF115" s="59">
        <v>0</v>
      </c>
      <c r="AG115" s="59">
        <v>0</v>
      </c>
      <c r="AH115" s="59">
        <f t="shared" si="2"/>
        <v>464362</v>
      </c>
      <c r="AI115" s="56">
        <v>21600</v>
      </c>
      <c r="AJ115" s="58">
        <v>9533.3237999999983</v>
      </c>
      <c r="AK115" s="59">
        <v>0</v>
      </c>
      <c r="AL115" s="59">
        <f t="shared" si="3"/>
        <v>495495.32380000001</v>
      </c>
      <c r="AM115" s="56"/>
      <c r="AN115" s="56">
        <v>54505</v>
      </c>
      <c r="AO115" s="56">
        <v>0</v>
      </c>
      <c r="AP115" s="59">
        <v>0</v>
      </c>
      <c r="AQ115" s="59">
        <v>0</v>
      </c>
      <c r="AR115" s="59">
        <v>0</v>
      </c>
      <c r="AS115" s="59">
        <v>0</v>
      </c>
      <c r="AT115" s="59">
        <v>0</v>
      </c>
      <c r="AU115" s="59">
        <v>0</v>
      </c>
      <c r="AV115" s="59">
        <v>0</v>
      </c>
      <c r="AW115" s="59">
        <v>0</v>
      </c>
      <c r="AX115" s="59">
        <v>45916</v>
      </c>
      <c r="AY115" s="59">
        <v>7872.9599999999991</v>
      </c>
      <c r="AZ115" s="20" t="str">
        <f>VLOOKUP(C115,'[2]Mercer_Level Mapping'!$B$3:$F$17,4,0)</f>
        <v>S2</v>
      </c>
      <c r="BA115" s="20" t="str">
        <f>VLOOKUP(B115,'[2]Job Mapping'!$B$2:$I$43,8,0)</f>
        <v>Supply Chain Planning (Outsourcing &amp; Global Capability Centers)</v>
      </c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</row>
    <row r="116" spans="1:64" ht="13" x14ac:dyDescent="0.3">
      <c r="A116" s="54">
        <v>44</v>
      </c>
      <c r="B116" s="55" t="s">
        <v>97</v>
      </c>
      <c r="C116" s="55" t="s">
        <v>55</v>
      </c>
      <c r="D116" s="56"/>
      <c r="E116" s="55" t="s">
        <v>111</v>
      </c>
      <c r="F116" s="57" t="s">
        <v>106</v>
      </c>
      <c r="G116" s="56"/>
      <c r="H116" s="57" t="s">
        <v>64</v>
      </c>
      <c r="I116" s="56"/>
      <c r="J116" s="56"/>
      <c r="K116" s="56" t="s">
        <v>205</v>
      </c>
      <c r="L116" s="57" t="s">
        <v>114</v>
      </c>
      <c r="M116" s="55">
        <v>1996</v>
      </c>
      <c r="N116" s="55">
        <v>2023</v>
      </c>
      <c r="O116" s="56"/>
      <c r="P116" s="55" t="s">
        <v>126</v>
      </c>
      <c r="Q116" s="56"/>
      <c r="R116" s="56"/>
      <c r="S116" s="56"/>
      <c r="T116" s="58">
        <v>196404</v>
      </c>
      <c r="U116" s="59">
        <v>0</v>
      </c>
      <c r="V116" s="58">
        <v>0</v>
      </c>
      <c r="W116" s="58">
        <v>117837.84</v>
      </c>
      <c r="X116" s="59">
        <v>0</v>
      </c>
      <c r="Y116" s="58">
        <v>0</v>
      </c>
      <c r="Z116" s="59">
        <v>0</v>
      </c>
      <c r="AA116" s="58">
        <v>145710.09315999993</v>
      </c>
      <c r="AB116" s="59">
        <v>0</v>
      </c>
      <c r="AC116" s="59">
        <v>0</v>
      </c>
      <c r="AD116" s="59">
        <v>0</v>
      </c>
      <c r="AE116" s="59">
        <v>0</v>
      </c>
      <c r="AF116" s="59">
        <v>0</v>
      </c>
      <c r="AG116" s="59">
        <v>0</v>
      </c>
      <c r="AH116" s="59">
        <f t="shared" si="2"/>
        <v>459951.9331599999</v>
      </c>
      <c r="AI116" s="56">
        <v>21600</v>
      </c>
      <c r="AJ116" s="58">
        <v>9447.0324000000001</v>
      </c>
      <c r="AK116" s="59">
        <v>0</v>
      </c>
      <c r="AL116" s="59">
        <f t="shared" si="3"/>
        <v>490998.96555999992</v>
      </c>
      <c r="AM116" s="56"/>
      <c r="AN116" s="56">
        <v>54009.01</v>
      </c>
      <c r="AO116" s="56">
        <v>0</v>
      </c>
      <c r="AP116" s="59">
        <v>0</v>
      </c>
      <c r="AQ116" s="59">
        <v>0</v>
      </c>
      <c r="AR116" s="59">
        <v>0</v>
      </c>
      <c r="AS116" s="59">
        <v>0</v>
      </c>
      <c r="AT116" s="59">
        <v>0</v>
      </c>
      <c r="AU116" s="59">
        <v>0</v>
      </c>
      <c r="AV116" s="59">
        <v>0</v>
      </c>
      <c r="AW116" s="59">
        <v>0</v>
      </c>
      <c r="AX116" s="59">
        <v>66325.88</v>
      </c>
      <c r="AY116" s="59">
        <v>7872.9599999999991</v>
      </c>
      <c r="AZ116" s="20" t="str">
        <f>VLOOKUP(C116,'[2]Mercer_Level Mapping'!$B$3:$F$17,4,0)</f>
        <v>S2</v>
      </c>
      <c r="BA116" s="20" t="str">
        <f>VLOOKUP(B116,'[2]Job Mapping'!$B$2:$I$43,8,0)</f>
        <v>Supply Chain Planning (Outsourcing &amp; Global Capability Centers)</v>
      </c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</row>
    <row r="117" spans="1:64" ht="13" x14ac:dyDescent="0.3">
      <c r="A117" s="54">
        <v>53</v>
      </c>
      <c r="B117" s="55" t="s">
        <v>103</v>
      </c>
      <c r="C117" s="55" t="s">
        <v>55</v>
      </c>
      <c r="D117" s="56"/>
      <c r="E117" s="55" t="s">
        <v>111</v>
      </c>
      <c r="F117" s="57" t="s">
        <v>106</v>
      </c>
      <c r="G117" s="56"/>
      <c r="H117" s="57" t="s">
        <v>64</v>
      </c>
      <c r="I117" s="56"/>
      <c r="J117" s="56"/>
      <c r="K117" s="56" t="s">
        <v>205</v>
      </c>
      <c r="L117" s="57" t="s">
        <v>114</v>
      </c>
      <c r="M117" s="55">
        <v>1996</v>
      </c>
      <c r="N117" s="55">
        <v>2023</v>
      </c>
      <c r="O117" s="56"/>
      <c r="P117" s="55" t="s">
        <v>126</v>
      </c>
      <c r="Q117" s="56"/>
      <c r="R117" s="56"/>
      <c r="S117" s="56"/>
      <c r="T117" s="58">
        <v>196404</v>
      </c>
      <c r="U117" s="59">
        <v>0</v>
      </c>
      <c r="V117" s="58">
        <v>120000</v>
      </c>
      <c r="W117" s="58">
        <v>117837.84</v>
      </c>
      <c r="X117" s="59">
        <v>0</v>
      </c>
      <c r="Y117" s="58">
        <v>0</v>
      </c>
      <c r="Z117" s="59">
        <v>0</v>
      </c>
      <c r="AA117" s="58">
        <v>25710.09315999996</v>
      </c>
      <c r="AB117" s="59">
        <v>0</v>
      </c>
      <c r="AC117" s="59">
        <v>0</v>
      </c>
      <c r="AD117" s="59">
        <v>0</v>
      </c>
      <c r="AE117" s="59">
        <v>0</v>
      </c>
      <c r="AF117" s="59">
        <v>0</v>
      </c>
      <c r="AG117" s="59">
        <v>0</v>
      </c>
      <c r="AH117" s="59">
        <f t="shared" si="2"/>
        <v>459951.9331599999</v>
      </c>
      <c r="AI117" s="56">
        <v>21600</v>
      </c>
      <c r="AJ117" s="58">
        <v>9447.0324000000001</v>
      </c>
      <c r="AK117" s="59">
        <v>0</v>
      </c>
      <c r="AL117" s="59">
        <f t="shared" si="3"/>
        <v>490998.96555999992</v>
      </c>
      <c r="AM117" s="56"/>
      <c r="AN117" s="56">
        <v>54009.01</v>
      </c>
      <c r="AO117" s="56">
        <v>0</v>
      </c>
      <c r="AP117" s="59">
        <v>0</v>
      </c>
      <c r="AQ117" s="59">
        <v>0</v>
      </c>
      <c r="AR117" s="59">
        <v>0</v>
      </c>
      <c r="AS117" s="59">
        <v>0</v>
      </c>
      <c r="AT117" s="59">
        <v>0</v>
      </c>
      <c r="AU117" s="59">
        <v>0</v>
      </c>
      <c r="AV117" s="59">
        <v>0</v>
      </c>
      <c r="AW117" s="59">
        <v>0</v>
      </c>
      <c r="AX117" s="59">
        <v>66325.88</v>
      </c>
      <c r="AY117" s="59">
        <v>7872.9599999999991</v>
      </c>
      <c r="AZ117" s="20" t="str">
        <f>VLOOKUP(C117,'[2]Mercer_Level Mapping'!$B$3:$F$17,4,0)</f>
        <v>S2</v>
      </c>
      <c r="BA117" s="20" t="str">
        <f>VLOOKUP(B117,'[2]Job Mapping'!$B$2:$I$43,8,0)</f>
        <v>Accounts Payable/Receivable (Outsourcing &amp; Global Capability Centers)</v>
      </c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</row>
    <row r="118" spans="1:64" ht="13" x14ac:dyDescent="0.3">
      <c r="A118" s="54">
        <v>95</v>
      </c>
      <c r="B118" s="55" t="s">
        <v>101</v>
      </c>
      <c r="C118" s="55" t="s">
        <v>55</v>
      </c>
      <c r="D118" s="56"/>
      <c r="E118" s="55" t="s">
        <v>111</v>
      </c>
      <c r="F118" s="57" t="s">
        <v>106</v>
      </c>
      <c r="G118" s="56"/>
      <c r="H118" s="57" t="s">
        <v>64</v>
      </c>
      <c r="I118" s="56"/>
      <c r="J118" s="56"/>
      <c r="K118" s="56" t="s">
        <v>205</v>
      </c>
      <c r="L118" s="57" t="s">
        <v>114</v>
      </c>
      <c r="M118" s="55">
        <v>1997</v>
      </c>
      <c r="N118" s="55">
        <v>2023</v>
      </c>
      <c r="O118" s="56"/>
      <c r="P118" s="55" t="s">
        <v>126</v>
      </c>
      <c r="Q118" s="56"/>
      <c r="R118" s="56"/>
      <c r="S118" s="56"/>
      <c r="T118" s="58">
        <v>187387</v>
      </c>
      <c r="U118" s="59">
        <v>0</v>
      </c>
      <c r="V118" s="58">
        <v>120000</v>
      </c>
      <c r="W118" s="58">
        <v>112432</v>
      </c>
      <c r="X118" s="59">
        <v>0</v>
      </c>
      <c r="Y118" s="58">
        <v>0</v>
      </c>
      <c r="Z118" s="59">
        <v>0</v>
      </c>
      <c r="AA118" s="58">
        <v>18036</v>
      </c>
      <c r="AB118" s="59">
        <v>0</v>
      </c>
      <c r="AC118" s="59">
        <v>0</v>
      </c>
      <c r="AD118" s="59">
        <v>0</v>
      </c>
      <c r="AE118" s="59">
        <v>0</v>
      </c>
      <c r="AF118" s="59">
        <v>0</v>
      </c>
      <c r="AG118" s="59">
        <v>0</v>
      </c>
      <c r="AH118" s="59">
        <f t="shared" si="2"/>
        <v>437855</v>
      </c>
      <c r="AI118" s="56">
        <v>21600</v>
      </c>
      <c r="AJ118" s="58">
        <v>9013.314699999999</v>
      </c>
      <c r="AK118" s="59">
        <v>0</v>
      </c>
      <c r="AL118" s="59">
        <f t="shared" si="3"/>
        <v>468468.31469999999</v>
      </c>
      <c r="AM118" s="56"/>
      <c r="AN118" s="56">
        <v>51532</v>
      </c>
      <c r="AO118" s="56">
        <v>0</v>
      </c>
      <c r="AP118" s="59">
        <v>0</v>
      </c>
      <c r="AQ118" s="59">
        <v>0</v>
      </c>
      <c r="AR118" s="59">
        <v>0</v>
      </c>
      <c r="AS118" s="59">
        <v>0</v>
      </c>
      <c r="AT118" s="59">
        <v>0</v>
      </c>
      <c r="AU118" s="59">
        <v>0</v>
      </c>
      <c r="AV118" s="59">
        <v>0</v>
      </c>
      <c r="AW118" s="59">
        <v>0</v>
      </c>
      <c r="AX118" s="59">
        <v>52009.653981967211</v>
      </c>
      <c r="AY118" s="59">
        <v>7872.9599999999991</v>
      </c>
      <c r="AZ118" s="20" t="str">
        <f>VLOOKUP(C118,'[2]Mercer_Level Mapping'!$B$3:$F$17,4,0)</f>
        <v>S2</v>
      </c>
      <c r="BA118" s="20" t="str">
        <f>VLOOKUP(B118,'[2]Job Mapping'!$B$2:$I$43,8,0)</f>
        <v>Supply Chain Planning (Outsourcing &amp; Global Capability Centers)</v>
      </c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</row>
    <row r="119" spans="1:64" ht="13" x14ac:dyDescent="0.3">
      <c r="A119" s="54">
        <v>73</v>
      </c>
      <c r="B119" s="55" t="s">
        <v>103</v>
      </c>
      <c r="C119" s="55" t="s">
        <v>55</v>
      </c>
      <c r="D119" s="56"/>
      <c r="E119" s="55" t="s">
        <v>111</v>
      </c>
      <c r="F119" s="57" t="s">
        <v>106</v>
      </c>
      <c r="G119" s="56"/>
      <c r="H119" s="57" t="s">
        <v>64</v>
      </c>
      <c r="I119" s="56"/>
      <c r="J119" s="56"/>
      <c r="K119" s="56" t="s">
        <v>205</v>
      </c>
      <c r="L119" s="57" t="s">
        <v>114</v>
      </c>
      <c r="M119" s="55">
        <v>1998</v>
      </c>
      <c r="N119" s="55">
        <v>2023</v>
      </c>
      <c r="O119" s="56"/>
      <c r="P119" s="55" t="s">
        <v>126</v>
      </c>
      <c r="Q119" s="56"/>
      <c r="R119" s="56"/>
      <c r="S119" s="56"/>
      <c r="T119" s="58">
        <v>180180</v>
      </c>
      <c r="U119" s="59">
        <v>0</v>
      </c>
      <c r="V119" s="58">
        <v>120000</v>
      </c>
      <c r="W119" s="58">
        <v>108108</v>
      </c>
      <c r="X119" s="59">
        <v>0</v>
      </c>
      <c r="Y119" s="58">
        <v>0</v>
      </c>
      <c r="Z119" s="59">
        <v>0</v>
      </c>
      <c r="AA119" s="58">
        <v>11895</v>
      </c>
      <c r="AB119" s="59">
        <v>0</v>
      </c>
      <c r="AC119" s="59">
        <v>0</v>
      </c>
      <c r="AD119" s="59">
        <v>0</v>
      </c>
      <c r="AE119" s="59">
        <v>0</v>
      </c>
      <c r="AF119" s="59">
        <v>0</v>
      </c>
      <c r="AG119" s="59">
        <v>0</v>
      </c>
      <c r="AH119" s="59">
        <f t="shared" si="2"/>
        <v>420183</v>
      </c>
      <c r="AI119" s="56">
        <v>21600</v>
      </c>
      <c r="AJ119" s="58">
        <v>8666.6579999999994</v>
      </c>
      <c r="AK119" s="59">
        <v>0</v>
      </c>
      <c r="AL119" s="59">
        <f t="shared" si="3"/>
        <v>450449.658</v>
      </c>
      <c r="AM119" s="56"/>
      <c r="AN119" s="56">
        <v>49550</v>
      </c>
      <c r="AO119" s="56">
        <v>0</v>
      </c>
      <c r="AP119" s="59">
        <v>0</v>
      </c>
      <c r="AQ119" s="59">
        <v>0</v>
      </c>
      <c r="AR119" s="59">
        <v>0</v>
      </c>
      <c r="AS119" s="59">
        <v>0</v>
      </c>
      <c r="AT119" s="59">
        <v>0</v>
      </c>
      <c r="AU119" s="59">
        <v>0</v>
      </c>
      <c r="AV119" s="59">
        <v>0</v>
      </c>
      <c r="AW119" s="59">
        <v>0</v>
      </c>
      <c r="AX119" s="59">
        <v>86180.34</v>
      </c>
      <c r="AY119" s="59">
        <v>7872.9599999999991</v>
      </c>
      <c r="AZ119" s="20" t="str">
        <f>VLOOKUP(C119,'[2]Mercer_Level Mapping'!$B$3:$F$17,4,0)</f>
        <v>S2</v>
      </c>
      <c r="BA119" s="20" t="str">
        <f>VLOOKUP(B119,'[2]Job Mapping'!$B$2:$I$43,8,0)</f>
        <v>Accounts Payable/Receivable (Outsourcing &amp; Global Capability Centers)</v>
      </c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</row>
    <row r="120" spans="1:64" ht="13" x14ac:dyDescent="0.3">
      <c r="A120" s="54">
        <v>61</v>
      </c>
      <c r="B120" s="55" t="s">
        <v>103</v>
      </c>
      <c r="C120" s="55" t="s">
        <v>55</v>
      </c>
      <c r="D120" s="56"/>
      <c r="E120" s="55" t="s">
        <v>111</v>
      </c>
      <c r="F120" s="57" t="s">
        <v>106</v>
      </c>
      <c r="G120" s="56"/>
      <c r="H120" s="57" t="s">
        <v>64</v>
      </c>
      <c r="I120" s="56"/>
      <c r="J120" s="56"/>
      <c r="K120" s="56" t="s">
        <v>205</v>
      </c>
      <c r="L120" s="57" t="s">
        <v>114</v>
      </c>
      <c r="M120" s="55">
        <v>2000</v>
      </c>
      <c r="N120" s="55">
        <v>2023</v>
      </c>
      <c r="O120" s="56"/>
      <c r="P120" s="55" t="s">
        <v>127</v>
      </c>
      <c r="Q120" s="56"/>
      <c r="R120" s="56"/>
      <c r="S120" s="56"/>
      <c r="T120" s="58">
        <v>167568</v>
      </c>
      <c r="U120" s="59">
        <v>0</v>
      </c>
      <c r="V120" s="58">
        <v>120000</v>
      </c>
      <c r="W120" s="58">
        <v>100541</v>
      </c>
      <c r="X120" s="59">
        <v>0</v>
      </c>
      <c r="Y120" s="58">
        <v>0</v>
      </c>
      <c r="Z120" s="59">
        <v>0</v>
      </c>
      <c r="AA120" s="58">
        <v>1151</v>
      </c>
      <c r="AB120" s="59">
        <v>0</v>
      </c>
      <c r="AC120" s="59">
        <v>0</v>
      </c>
      <c r="AD120" s="59">
        <v>0</v>
      </c>
      <c r="AE120" s="59">
        <v>0</v>
      </c>
      <c r="AF120" s="59">
        <v>0</v>
      </c>
      <c r="AG120" s="59">
        <v>0</v>
      </c>
      <c r="AH120" s="59">
        <f t="shared" si="2"/>
        <v>389260</v>
      </c>
      <c r="AI120" s="56">
        <v>21600</v>
      </c>
      <c r="AJ120" s="58">
        <v>8060.0207999999984</v>
      </c>
      <c r="AK120" s="59">
        <v>0</v>
      </c>
      <c r="AL120" s="59">
        <f t="shared" si="3"/>
        <v>418920.0208</v>
      </c>
      <c r="AM120" s="56"/>
      <c r="AN120" s="56">
        <v>46080</v>
      </c>
      <c r="AO120" s="56">
        <v>0</v>
      </c>
      <c r="AP120" s="59">
        <v>0</v>
      </c>
      <c r="AQ120" s="59">
        <v>0</v>
      </c>
      <c r="AR120" s="59">
        <v>0</v>
      </c>
      <c r="AS120" s="59">
        <v>0</v>
      </c>
      <c r="AT120" s="59">
        <v>0</v>
      </c>
      <c r="AU120" s="59">
        <v>0</v>
      </c>
      <c r="AV120" s="59">
        <v>0</v>
      </c>
      <c r="AW120" s="59">
        <v>0</v>
      </c>
      <c r="AX120" s="59">
        <v>54184.69</v>
      </c>
      <c r="AY120" s="59">
        <v>7872.9599999999991</v>
      </c>
      <c r="AZ120" s="20" t="str">
        <f>VLOOKUP(C120,'[2]Mercer_Level Mapping'!$B$3:$F$17,4,0)</f>
        <v>S2</v>
      </c>
      <c r="BA120" s="20" t="str">
        <f>VLOOKUP(B120,'[2]Job Mapping'!$B$2:$I$43,8,0)</f>
        <v>Accounts Payable/Receivable (Outsourcing &amp; Global Capability Centers)</v>
      </c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</row>
    <row r="121" spans="1:64" ht="13" x14ac:dyDescent="0.3">
      <c r="A121" s="54">
        <v>93</v>
      </c>
      <c r="B121" s="55" t="s">
        <v>97</v>
      </c>
      <c r="C121" s="55" t="s">
        <v>55</v>
      </c>
      <c r="D121" s="56"/>
      <c r="E121" s="55" t="s">
        <v>111</v>
      </c>
      <c r="F121" s="57" t="s">
        <v>106</v>
      </c>
      <c r="G121" s="56"/>
      <c r="H121" s="57" t="s">
        <v>64</v>
      </c>
      <c r="I121" s="56"/>
      <c r="J121" s="56"/>
      <c r="K121" s="56" t="s">
        <v>205</v>
      </c>
      <c r="L121" s="57" t="s">
        <v>114</v>
      </c>
      <c r="M121" s="55">
        <v>2001</v>
      </c>
      <c r="N121" s="55">
        <v>2023</v>
      </c>
      <c r="O121" s="56"/>
      <c r="P121" s="55" t="s">
        <v>126</v>
      </c>
      <c r="Q121" s="56"/>
      <c r="R121" s="56"/>
      <c r="S121" s="56"/>
      <c r="T121" s="58">
        <v>118919</v>
      </c>
      <c r="U121" s="59">
        <v>0</v>
      </c>
      <c r="V121" s="58">
        <v>0</v>
      </c>
      <c r="W121" s="58">
        <v>71351</v>
      </c>
      <c r="X121" s="59">
        <v>0</v>
      </c>
      <c r="Y121" s="58">
        <v>0</v>
      </c>
      <c r="Z121" s="59">
        <v>0</v>
      </c>
      <c r="AA121" s="58">
        <v>79707</v>
      </c>
      <c r="AB121" s="59">
        <v>0</v>
      </c>
      <c r="AC121" s="59">
        <v>0</v>
      </c>
      <c r="AD121" s="59">
        <v>0</v>
      </c>
      <c r="AE121" s="59">
        <v>0</v>
      </c>
      <c r="AF121" s="59">
        <v>0</v>
      </c>
      <c r="AG121" s="59">
        <v>0</v>
      </c>
      <c r="AH121" s="59">
        <f t="shared" si="2"/>
        <v>269977</v>
      </c>
      <c r="AI121" s="56">
        <v>21600</v>
      </c>
      <c r="AJ121" s="58">
        <v>5720.0038999999997</v>
      </c>
      <c r="AK121" s="59">
        <v>0</v>
      </c>
      <c r="AL121" s="59">
        <f t="shared" si="3"/>
        <v>297297.00390000001</v>
      </c>
      <c r="AM121" s="56"/>
      <c r="AN121" s="56">
        <v>32703</v>
      </c>
      <c r="AO121" s="56">
        <v>0</v>
      </c>
      <c r="AP121" s="59">
        <v>0</v>
      </c>
      <c r="AQ121" s="59">
        <v>0</v>
      </c>
      <c r="AR121" s="59">
        <v>0</v>
      </c>
      <c r="AS121" s="59">
        <v>0</v>
      </c>
      <c r="AT121" s="59">
        <v>0</v>
      </c>
      <c r="AU121" s="59">
        <v>0</v>
      </c>
      <c r="AV121" s="59">
        <v>0</v>
      </c>
      <c r="AW121" s="59">
        <v>0</v>
      </c>
      <c r="AX121" s="59">
        <v>68284.981530054647</v>
      </c>
      <c r="AY121" s="59">
        <v>7872.9599999999991</v>
      </c>
      <c r="AZ121" s="20" t="str">
        <f>VLOOKUP(C121,'[2]Mercer_Level Mapping'!$B$3:$F$17,4,0)</f>
        <v>S2</v>
      </c>
      <c r="BA121" s="20" t="str">
        <f>VLOOKUP(B121,'[2]Job Mapping'!$B$2:$I$43,8,0)</f>
        <v>Supply Chain Planning (Outsourcing &amp; Global Capability Centers)</v>
      </c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</row>
    <row r="122" spans="1:64" x14ac:dyDescent="0.25">
      <c r="A122" s="54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</row>
    <row r="123" spans="1:64" x14ac:dyDescent="0.25">
      <c r="A123" s="54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</row>
    <row r="124" spans="1:64" x14ac:dyDescent="0.25">
      <c r="A124" s="54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</row>
    <row r="125" spans="1:64" x14ac:dyDescent="0.25">
      <c r="A125" s="54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</row>
    <row r="126" spans="1:64" x14ac:dyDescent="0.25">
      <c r="A126" s="54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</row>
    <row r="127" spans="1:64" x14ac:dyDescent="0.25">
      <c r="A127" s="54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</row>
    <row r="128" spans="1:64" x14ac:dyDescent="0.25">
      <c r="A128" s="54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</row>
    <row r="129" spans="1:64" x14ac:dyDescent="0.25">
      <c r="A129" s="54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</row>
    <row r="130" spans="1:64" x14ac:dyDescent="0.25">
      <c r="A130" s="54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</row>
    <row r="131" spans="1:64" x14ac:dyDescent="0.25">
      <c r="A131" s="54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</row>
    <row r="132" spans="1:64" x14ac:dyDescent="0.25">
      <c r="A132" s="54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</row>
    <row r="133" spans="1:64" x14ac:dyDescent="0.25">
      <c r="A133" s="54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</row>
    <row r="134" spans="1:64" x14ac:dyDescent="0.25">
      <c r="A134" s="54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</row>
    <row r="135" spans="1:64" x14ac:dyDescent="0.25">
      <c r="A135" s="54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</row>
    <row r="136" spans="1:64" x14ac:dyDescent="0.25">
      <c r="A136" s="54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</row>
    <row r="137" spans="1:64" x14ac:dyDescent="0.25">
      <c r="A137" s="54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</row>
    <row r="138" spans="1:64" x14ac:dyDescent="0.25">
      <c r="A138" s="54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</row>
    <row r="139" spans="1:64" x14ac:dyDescent="0.25">
      <c r="A139" s="54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</row>
    <row r="140" spans="1:64" x14ac:dyDescent="0.25">
      <c r="A140" s="54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</row>
    <row r="141" spans="1:64" x14ac:dyDescent="0.25">
      <c r="A141" s="54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</row>
    <row r="142" spans="1:64" x14ac:dyDescent="0.25">
      <c r="A142" s="54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</row>
    <row r="143" spans="1:64" x14ac:dyDescent="0.25">
      <c r="A143" s="54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</row>
    <row r="144" spans="1:64" x14ac:dyDescent="0.25">
      <c r="A144" s="54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</row>
    <row r="145" spans="1:64" x14ac:dyDescent="0.25">
      <c r="A145" s="54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</row>
    <row r="146" spans="1:64" x14ac:dyDescent="0.25">
      <c r="A146" s="54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</row>
    <row r="147" spans="1:64" x14ac:dyDescent="0.25">
      <c r="A147" s="54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</row>
    <row r="148" spans="1:64" x14ac:dyDescent="0.25">
      <c r="A148" s="54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</row>
    <row r="149" spans="1:64" x14ac:dyDescent="0.25">
      <c r="A149" s="54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</row>
    <row r="150" spans="1:64" x14ac:dyDescent="0.25">
      <c r="A150" s="54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</row>
    <row r="151" spans="1:64" x14ac:dyDescent="0.25">
      <c r="A151" s="54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</row>
    <row r="152" spans="1:64" x14ac:dyDescent="0.25">
      <c r="A152" s="54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</row>
    <row r="153" spans="1:64" x14ac:dyDescent="0.25">
      <c r="A153" s="54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</row>
    <row r="154" spans="1:64" x14ac:dyDescent="0.25">
      <c r="A154" s="54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</row>
    <row r="155" spans="1:64" x14ac:dyDescent="0.25">
      <c r="A155" s="54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</row>
    <row r="156" spans="1:64" x14ac:dyDescent="0.25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</row>
    <row r="157" spans="1:64" x14ac:dyDescent="0.25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</row>
    <row r="158" spans="1:64" x14ac:dyDescent="0.25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</row>
    <row r="159" spans="1:64" x14ac:dyDescent="0.25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</row>
    <row r="160" spans="1:64" x14ac:dyDescent="0.25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</row>
    <row r="161" spans="1:64" x14ac:dyDescent="0.25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</row>
    <row r="162" spans="1:64" x14ac:dyDescent="0.25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</row>
    <row r="163" spans="1:64" x14ac:dyDescent="0.25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</row>
    <row r="164" spans="1:64" x14ac:dyDescent="0.25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</row>
    <row r="165" spans="1:64" x14ac:dyDescent="0.2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</row>
    <row r="166" spans="1:64" x14ac:dyDescent="0.25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</row>
    <row r="167" spans="1:64" x14ac:dyDescent="0.25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</row>
    <row r="168" spans="1:64" x14ac:dyDescent="0.25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</row>
    <row r="169" spans="1:64" x14ac:dyDescent="0.25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</row>
    <row r="170" spans="1:64" x14ac:dyDescent="0.25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</row>
    <row r="171" spans="1:64" x14ac:dyDescent="0.25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</row>
    <row r="172" spans="1:64" x14ac:dyDescent="0.25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</row>
    <row r="173" spans="1:64" x14ac:dyDescent="0.25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</row>
    <row r="174" spans="1:64" x14ac:dyDescent="0.25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</row>
  </sheetData>
  <autoFilter ref="A5:XFC121" xr:uid="{D551CF23-F727-4D21-932A-E6D312BCA30E}"/>
  <mergeCells count="3">
    <mergeCell ref="A2:O3"/>
    <mergeCell ref="T2:BB3"/>
    <mergeCell ref="Q3:S3"/>
  </mergeCell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D66B-76BC-483D-B7ED-56D4D15DE04F}">
  <sheetPr codeName="Sheet2"/>
  <dimension ref="A1:N23"/>
  <sheetViews>
    <sheetView workbookViewId="0">
      <selection activeCell="H9" sqref="H9"/>
    </sheetView>
  </sheetViews>
  <sheetFormatPr defaultRowHeight="14.5" x14ac:dyDescent="0.35"/>
  <cols>
    <col min="1" max="1" width="19.36328125" bestFit="1" customWidth="1"/>
    <col min="2" max="2" width="15.26953125" bestFit="1" customWidth="1"/>
    <col min="3" max="3" width="7.81640625" bestFit="1" customWidth="1"/>
    <col min="4" max="4" width="10.7265625" bestFit="1" customWidth="1"/>
    <col min="5" max="5" width="7.81640625" bestFit="1" customWidth="1"/>
    <col min="6" max="6" width="13.26953125" bestFit="1" customWidth="1"/>
    <col min="7" max="7" width="15.26953125" bestFit="1" customWidth="1"/>
    <col min="8" max="8" width="5" bestFit="1" customWidth="1"/>
    <col min="9" max="9" width="10.7265625" bestFit="1" customWidth="1"/>
  </cols>
  <sheetData>
    <row r="1" spans="1:14" x14ac:dyDescent="0.35">
      <c r="L1" s="80" t="s">
        <v>231</v>
      </c>
    </row>
    <row r="3" spans="1:14" x14ac:dyDescent="0.35">
      <c r="A3" s="11" t="s">
        <v>129</v>
      </c>
      <c r="B3" t="s">
        <v>131</v>
      </c>
      <c r="F3" s="11" t="s">
        <v>131</v>
      </c>
      <c r="G3" s="11" t="s">
        <v>132</v>
      </c>
    </row>
    <row r="4" spans="1:14" x14ac:dyDescent="0.35">
      <c r="A4" s="12" t="s">
        <v>127</v>
      </c>
      <c r="B4">
        <v>25</v>
      </c>
      <c r="C4" s="14">
        <f>B4/B6</f>
        <v>0.21739130434782608</v>
      </c>
      <c r="F4" s="11" t="s">
        <v>129</v>
      </c>
      <c r="G4" t="s">
        <v>127</v>
      </c>
      <c r="H4" t="s">
        <v>126</v>
      </c>
      <c r="I4" t="s">
        <v>130</v>
      </c>
      <c r="K4" t="s">
        <v>135</v>
      </c>
      <c r="M4" t="s">
        <v>136</v>
      </c>
    </row>
    <row r="5" spans="1:14" x14ac:dyDescent="0.35">
      <c r="A5" s="12" t="s">
        <v>126</v>
      </c>
      <c r="B5">
        <v>90</v>
      </c>
      <c r="C5" s="14">
        <f>B5/B6</f>
        <v>0.78260869565217395</v>
      </c>
      <c r="F5" s="12" t="s">
        <v>38</v>
      </c>
      <c r="G5">
        <v>1</v>
      </c>
      <c r="I5">
        <v>1</v>
      </c>
      <c r="J5" t="s">
        <v>133</v>
      </c>
      <c r="K5">
        <f>G5+G6+G7+G8+G9</f>
        <v>5</v>
      </c>
      <c r="L5" s="14">
        <f>K5/(K5+M5)</f>
        <v>0.3125</v>
      </c>
      <c r="M5">
        <f>H5+H6+H7+H8+H9</f>
        <v>11</v>
      </c>
      <c r="N5" s="14">
        <f>M5/(K5+M5)</f>
        <v>0.6875</v>
      </c>
    </row>
    <row r="6" spans="1:14" x14ac:dyDescent="0.35">
      <c r="A6" s="12" t="s">
        <v>130</v>
      </c>
      <c r="B6">
        <v>115</v>
      </c>
      <c r="F6" s="12" t="s">
        <v>37</v>
      </c>
      <c r="G6">
        <v>1</v>
      </c>
      <c r="H6">
        <v>3</v>
      </c>
      <c r="I6">
        <v>4</v>
      </c>
      <c r="J6" t="s">
        <v>134</v>
      </c>
      <c r="K6">
        <f>G10+G11+G12</f>
        <v>18</v>
      </c>
      <c r="L6" s="14">
        <f>K6/(K6+M6)</f>
        <v>0.19780219780219779</v>
      </c>
      <c r="M6">
        <f>H10+H11+H12</f>
        <v>73</v>
      </c>
      <c r="N6" s="14">
        <f>M6/(K6+M6)</f>
        <v>0.80219780219780223</v>
      </c>
    </row>
    <row r="7" spans="1:14" x14ac:dyDescent="0.35">
      <c r="F7" s="12" t="s">
        <v>36</v>
      </c>
      <c r="G7">
        <v>2</v>
      </c>
      <c r="H7">
        <v>6</v>
      </c>
      <c r="I7">
        <v>8</v>
      </c>
      <c r="J7" t="s">
        <v>140</v>
      </c>
      <c r="K7">
        <f>G13</f>
        <v>2</v>
      </c>
      <c r="L7" s="14">
        <f>K7/(K7+M7)</f>
        <v>0.25</v>
      </c>
      <c r="M7">
        <f>H13</f>
        <v>6</v>
      </c>
      <c r="N7" s="14">
        <f>M7/(K7+M7)</f>
        <v>0.75</v>
      </c>
    </row>
    <row r="8" spans="1:14" x14ac:dyDescent="0.35">
      <c r="F8" s="12" t="s">
        <v>43</v>
      </c>
      <c r="G8">
        <v>1</v>
      </c>
      <c r="H8">
        <v>1</v>
      </c>
      <c r="I8">
        <v>2</v>
      </c>
    </row>
    <row r="9" spans="1:14" x14ac:dyDescent="0.35">
      <c r="F9" s="12" t="s">
        <v>35</v>
      </c>
      <c r="H9">
        <v>1</v>
      </c>
      <c r="I9">
        <v>1</v>
      </c>
    </row>
    <row r="10" spans="1:14" x14ac:dyDescent="0.35">
      <c r="F10" s="12" t="s">
        <v>42</v>
      </c>
      <c r="G10">
        <v>16</v>
      </c>
      <c r="H10">
        <v>53</v>
      </c>
      <c r="I10">
        <v>69</v>
      </c>
    </row>
    <row r="11" spans="1:14" x14ac:dyDescent="0.35">
      <c r="F11" s="12" t="s">
        <v>41</v>
      </c>
      <c r="G11">
        <v>1</v>
      </c>
      <c r="H11">
        <v>9</v>
      </c>
      <c r="I11">
        <v>10</v>
      </c>
    </row>
    <row r="12" spans="1:14" x14ac:dyDescent="0.35">
      <c r="F12" s="12" t="s">
        <v>40</v>
      </c>
      <c r="G12">
        <v>1</v>
      </c>
      <c r="H12">
        <v>11</v>
      </c>
      <c r="I12">
        <v>12</v>
      </c>
    </row>
    <row r="13" spans="1:14" x14ac:dyDescent="0.35">
      <c r="F13" s="12" t="s">
        <v>39</v>
      </c>
      <c r="G13">
        <v>2</v>
      </c>
      <c r="H13">
        <v>6</v>
      </c>
      <c r="I13">
        <v>8</v>
      </c>
    </row>
    <row r="14" spans="1:14" x14ac:dyDescent="0.35">
      <c r="F14" s="12" t="s">
        <v>130</v>
      </c>
      <c r="G14">
        <v>25</v>
      </c>
      <c r="H14">
        <v>90</v>
      </c>
      <c r="I14">
        <v>115</v>
      </c>
    </row>
    <row r="18" spans="1:4" x14ac:dyDescent="0.35">
      <c r="A18" s="11" t="s">
        <v>137</v>
      </c>
      <c r="B18" s="11" t="s">
        <v>132</v>
      </c>
    </row>
    <row r="19" spans="1:4" x14ac:dyDescent="0.35">
      <c r="A19" s="11" t="s">
        <v>129</v>
      </c>
      <c r="B19" t="s">
        <v>127</v>
      </c>
      <c r="C19" t="s">
        <v>126</v>
      </c>
      <c r="D19" t="s">
        <v>130</v>
      </c>
    </row>
    <row r="20" spans="1:4" x14ac:dyDescent="0.35">
      <c r="A20" s="12" t="s">
        <v>133</v>
      </c>
      <c r="B20" s="15">
        <v>3220339.3415999999</v>
      </c>
      <c r="C20" s="15">
        <v>3500000</v>
      </c>
      <c r="D20" s="15">
        <v>3444400</v>
      </c>
    </row>
    <row r="21" spans="1:4" x14ac:dyDescent="0.35">
      <c r="A21" s="12" t="s">
        <v>139</v>
      </c>
      <c r="B21" s="15">
        <v>479505.01040000003</v>
      </c>
      <c r="C21" s="15">
        <v>564870.47297999996</v>
      </c>
      <c r="D21" s="15">
        <v>540314.99479999999</v>
      </c>
    </row>
    <row r="22" spans="1:4" x14ac:dyDescent="0.35">
      <c r="A22" s="12" t="s">
        <v>134</v>
      </c>
      <c r="B22" s="15">
        <v>1510647.8000000003</v>
      </c>
      <c r="C22" s="15">
        <v>1100000</v>
      </c>
      <c r="D22" s="15">
        <v>1150000</v>
      </c>
    </row>
    <row r="23" spans="1:4" x14ac:dyDescent="0.35">
      <c r="A23" s="12" t="s">
        <v>130</v>
      </c>
      <c r="B23" s="15">
        <v>1539076.0000000002</v>
      </c>
      <c r="C23" s="15">
        <v>1189199.568</v>
      </c>
      <c r="D23" s="15">
        <v>1207292.2596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CB2A9-64C6-4A70-998F-A49230690448}">
  <sheetPr codeName="Sheet3"/>
  <dimension ref="B3:M11"/>
  <sheetViews>
    <sheetView zoomScale="80" zoomScaleNormal="80" workbookViewId="0">
      <selection activeCell="B4" sqref="B4:M10"/>
    </sheetView>
  </sheetViews>
  <sheetFormatPr defaultRowHeight="14.5" x14ac:dyDescent="0.35"/>
  <cols>
    <col min="1" max="1" width="12.36328125" bestFit="1" customWidth="1"/>
    <col min="2" max="13" width="14.6328125" customWidth="1"/>
  </cols>
  <sheetData>
    <row r="3" spans="2:13" x14ac:dyDescent="0.35">
      <c r="B3" s="73"/>
      <c r="C3" s="74" t="s">
        <v>239</v>
      </c>
      <c r="D3" s="74" t="s">
        <v>240</v>
      </c>
      <c r="E3" s="74" t="s">
        <v>42</v>
      </c>
      <c r="F3" s="74" t="s">
        <v>141</v>
      </c>
      <c r="G3" s="74" t="s">
        <v>241</v>
      </c>
      <c r="H3" s="74" t="s">
        <v>142</v>
      </c>
      <c r="I3" s="74" t="s">
        <v>143</v>
      </c>
      <c r="J3" s="74" t="s">
        <v>242</v>
      </c>
      <c r="K3" s="74" t="s">
        <v>243</v>
      </c>
      <c r="L3" s="74" t="s">
        <v>244</v>
      </c>
      <c r="M3" s="74" t="s">
        <v>245</v>
      </c>
    </row>
    <row r="4" spans="2:13" x14ac:dyDescent="0.35">
      <c r="B4" s="75" t="s">
        <v>44</v>
      </c>
      <c r="C4" s="73">
        <f>COUNTIF('2+R'!$L$2:$L$116,'Internal Parity'!$B4)</f>
        <v>1</v>
      </c>
      <c r="D4" s="76">
        <f>_xlfn.MINIFS('2+R'!$S$2:$S$116,'2+R'!$L$2:$L$116,'Internal Parity'!$B4)</f>
        <v>7003595.4960000003</v>
      </c>
      <c r="E4" s="76" cm="1">
        <f t="array" ref="E4">_xlfn.PERCENTILE.INC(IF('2+R'!$L$2:$L$116='Internal Parity'!$B4,'2+R'!$S$2:$S$116),0.1)</f>
        <v>7003595.4960000003</v>
      </c>
      <c r="F4" s="76" cm="1">
        <f t="array" ref="F4">_xlfn.PERCENTILE.INC(IF('2+R'!$L$2:$L$116='Internal Parity'!$B4,'2+R'!$S$2:$S$116),0.25)</f>
        <v>7003595.4960000003</v>
      </c>
      <c r="G4" s="76" cm="1">
        <f t="array" ref="G4">_xlfn.PERCENTILE.INC(IF('2+R'!$L$2:$L$116='Internal Parity'!$B4,'2+R'!$S$2:$S$116),0.5)</f>
        <v>7003595.4960000003</v>
      </c>
      <c r="H4" s="76" cm="1">
        <f t="array" ref="H4">_xlfn.PERCENTILE.INC(IF('2+R'!$L$2:$L$116='Internal Parity'!$B4,'2+R'!$S$2:$S$116),0.75)</f>
        <v>7003595.4960000003</v>
      </c>
      <c r="I4" s="76" cm="1">
        <f t="array" ref="I4">_xlfn.PERCENTILE.INC(IF('2+R'!$L$2:$L$116='Internal Parity'!$B4,'2+R'!$S$2:$S$116),0.9)</f>
        <v>7003595.4960000003</v>
      </c>
      <c r="J4" s="76">
        <f>_xlfn.MAXIFS('2+R'!$S$2:$S$116,'2+R'!$L$2:$L$116,'Internal Parity'!$B4)</f>
        <v>7003595.4960000003</v>
      </c>
      <c r="K4" s="77">
        <f>J4/D4-1</f>
        <v>0</v>
      </c>
      <c r="L4" s="77">
        <f>I4/E4-1</f>
        <v>0</v>
      </c>
      <c r="M4" s="77">
        <f>G4/G5-1</f>
        <v>0.13879367703490852</v>
      </c>
    </row>
    <row r="5" spans="2:13" x14ac:dyDescent="0.35">
      <c r="B5" s="75" t="s">
        <v>45</v>
      </c>
      <c r="C5" s="73">
        <f>COUNTIF('2+R'!$L$2:$L$116,'Internal Parity'!$B5)</f>
        <v>2</v>
      </c>
      <c r="D5" s="76">
        <f>_xlfn.MINIFS('2+R'!$S$2:$S$116,'2+R'!$L$2:$L$116,'Internal Parity'!$B5)</f>
        <v>6150000</v>
      </c>
      <c r="E5" s="76" cm="1">
        <f t="array" ref="E5">_xlfn.PERCENTILE.INC(IF('2+R'!$L$2:$L$116='Internal Parity'!$B5,'2+R'!$S$2:$S$116),0.1)</f>
        <v>6150002.5258719996</v>
      </c>
      <c r="F5" s="76" cm="1">
        <f t="array" ref="F5">_xlfn.PERCENTILE.INC(IF('2+R'!$L$2:$L$116='Internal Parity'!$B5,'2+R'!$S$2:$S$116),0.25)</f>
        <v>6150006.3146799998</v>
      </c>
      <c r="G5" s="76" cm="1">
        <f t="array" ref="G5">_xlfn.PERCENTILE.INC(IF('2+R'!$L$2:$L$116='Internal Parity'!$B5,'2+R'!$S$2:$S$116),0.5)</f>
        <v>6150012.6293599997</v>
      </c>
      <c r="H5" s="76" cm="1">
        <f t="array" ref="H5">_xlfn.PERCENTILE.INC(IF('2+R'!$L$2:$L$116='Internal Parity'!$B5,'2+R'!$S$2:$S$116),0.75)</f>
        <v>6150018.9440400004</v>
      </c>
      <c r="I5" s="76" cm="1">
        <f t="array" ref="I5">_xlfn.PERCENTILE.INC(IF('2+R'!$L$2:$L$116='Internal Parity'!$B5,'2+R'!$S$2:$S$116),0.9)</f>
        <v>6150022.7328479998</v>
      </c>
      <c r="J5" s="76">
        <f>_xlfn.MAXIFS('2+R'!$S$2:$S$116,'2+R'!$L$2:$L$116,'Internal Parity'!$B5)</f>
        <v>6150025.2587200003</v>
      </c>
      <c r="K5" s="77">
        <f t="shared" ref="K5:K10" si="0">J5/D5-1</f>
        <v>4.1071089431632402E-6</v>
      </c>
      <c r="L5" s="77">
        <f t="shared" ref="L5:L10" si="1">I5/E5-1</f>
        <v>3.2856858049878923E-6</v>
      </c>
      <c r="M5" s="77">
        <f t="shared" ref="M5:M9" si="2">G5/G6-1</f>
        <v>0.7323979237633802</v>
      </c>
    </row>
    <row r="6" spans="2:13" x14ac:dyDescent="0.35">
      <c r="B6" s="75" t="s">
        <v>46</v>
      </c>
      <c r="C6" s="73">
        <f>COUNTIF('2+R'!$L$2:$L$116,'Internal Parity'!$B6)</f>
        <v>8</v>
      </c>
      <c r="D6" s="76">
        <f>_xlfn.MINIFS('2+R'!$S$2:$S$116,'2+R'!$L$2:$L$116,'Internal Parity'!$B6)</f>
        <v>3092837.5847999998</v>
      </c>
      <c r="E6" s="76" cm="1">
        <f t="array" ref="E6">_xlfn.PERCENTILE.INC(IF('2+R'!$L$2:$L$116='Internal Parity'!$B6,'2+R'!$S$2:$S$116),0.1)</f>
        <v>3182088.8145599999</v>
      </c>
      <c r="F6" s="76" cm="1">
        <f t="array" ref="F6">_xlfn.PERCENTILE.INC(IF('2+R'!$L$2:$L$116='Internal Parity'!$B6,'2+R'!$S$2:$S$116),0.25)</f>
        <v>3346684.8354000002</v>
      </c>
      <c r="G6" s="76" cm="1">
        <f t="array" ref="G6">_xlfn.PERCENTILE.INC(IF('2+R'!$L$2:$L$116='Internal Parity'!$B6,'2+R'!$S$2:$S$116),0.5)</f>
        <v>3550000</v>
      </c>
      <c r="H6" s="76" cm="1">
        <f t="array" ref="H6">_xlfn.PERCENTILE.INC(IF('2+R'!$L$2:$L$116='Internal Parity'!$B6,'2+R'!$S$2:$S$116),0.75)</f>
        <v>4228992.6400000006</v>
      </c>
      <c r="I6" s="76" cm="1">
        <f t="array" ref="I6">_xlfn.PERCENTILE.INC(IF('2+R'!$L$2:$L$116='Internal Parity'!$B6,'2+R'!$S$2:$S$116),0.9)</f>
        <v>4543468.1439999994</v>
      </c>
      <c r="J6" s="76">
        <f>_xlfn.MAXIFS('2+R'!$S$2:$S$116,'2+R'!$L$2:$L$116,'Internal Parity'!$B6)</f>
        <v>4674011.76</v>
      </c>
      <c r="K6" s="77">
        <f t="shared" si="0"/>
        <v>0.51123737727800789</v>
      </c>
      <c r="L6" s="77">
        <f t="shared" si="1"/>
        <v>0.42782568582336777</v>
      </c>
      <c r="M6" s="77">
        <f t="shared" si="2"/>
        <v>0.34111943282275736</v>
      </c>
    </row>
    <row r="7" spans="2:13" x14ac:dyDescent="0.35">
      <c r="B7" s="75" t="s">
        <v>47</v>
      </c>
      <c r="C7" s="73">
        <f>COUNTIF('2+R'!$L$2:$L$116,'Internal Parity'!$B7)</f>
        <v>16</v>
      </c>
      <c r="D7" s="76">
        <f>_xlfn.MINIFS('2+R'!$S$2:$S$116,'2+R'!$L$2:$L$116,'Internal Parity'!$B7)</f>
        <v>1178399.1359999999</v>
      </c>
      <c r="E7" s="76" cm="1">
        <f t="array" ref="E7">_xlfn.PERCENTILE.INC(IF('2+R'!$L$2:$L$116='Internal Parity'!$B7,'2+R'!$S$2:$S$116),0.1)</f>
        <v>1640539.9896</v>
      </c>
      <c r="F7" s="76" cm="1">
        <f t="array" ref="F7">_xlfn.PERCENTILE.INC(IF('2+R'!$L$2:$L$116='Internal Parity'!$B7,'2+R'!$S$2:$S$116),0.25)</f>
        <v>2204816.7570599997</v>
      </c>
      <c r="G7" s="76" cm="1">
        <f t="array" ref="G7">_xlfn.PERCENTILE.INC(IF('2+R'!$L$2:$L$116='Internal Parity'!$B7,'2+R'!$S$2:$S$116),0.5)</f>
        <v>2647042.3984000003</v>
      </c>
      <c r="H7" s="76" cm="1">
        <f t="array" ref="H7">_xlfn.PERCENTILE.INC(IF('2+R'!$L$2:$L$116='Internal Parity'!$B7,'2+R'!$S$2:$S$116),0.75)</f>
        <v>2830407.1304000001</v>
      </c>
      <c r="I7" s="76" cm="1">
        <f t="array" ref="I7">_xlfn.PERCENTILE.INC(IF('2+R'!$L$2:$L$116='Internal Parity'!$B7,'2+R'!$S$2:$S$116),0.9)</f>
        <v>2950292.5641600001</v>
      </c>
      <c r="J7" s="76">
        <f>_xlfn.MAXIFS('2+R'!$S$2:$S$116,'2+R'!$L$2:$L$116,'Internal Parity'!$B7)</f>
        <v>3300495.5237999996</v>
      </c>
      <c r="K7" s="77">
        <f t="shared" si="0"/>
        <v>1.8008298911380054</v>
      </c>
      <c r="L7" s="77">
        <f t="shared" si="1"/>
        <v>0.79836674684129272</v>
      </c>
      <c r="M7" s="78">
        <f t="shared" si="2"/>
        <v>1.1959144511753745</v>
      </c>
    </row>
    <row r="8" spans="2:13" x14ac:dyDescent="0.35">
      <c r="B8" s="75" t="s">
        <v>48</v>
      </c>
      <c r="C8" s="73">
        <f>COUNTIF('2+R'!$L$2:$L$116,'Internal Parity'!$B8)</f>
        <v>11</v>
      </c>
      <c r="D8" s="76">
        <f>_xlfn.MINIFS('2+R'!$S$2:$S$116,'2+R'!$L$2:$L$116,'Internal Parity'!$B8)</f>
        <v>700000</v>
      </c>
      <c r="E8" s="76" cm="1">
        <f t="array" ref="E8">_xlfn.PERCENTILE.INC(IF('2+R'!$L$2:$L$116='Internal Parity'!$B8,'2+R'!$S$2:$S$116),0.1)</f>
        <v>1081079.9791999999</v>
      </c>
      <c r="F8" s="76" cm="1">
        <f t="array" ref="F8">_xlfn.PERCENTILE.INC(IF('2+R'!$L$2:$L$116='Internal Parity'!$B8,'2+R'!$S$2:$S$116),0.25)</f>
        <v>1095125.2050000001</v>
      </c>
      <c r="G8" s="76" cm="1">
        <f t="array" ref="G8">_xlfn.PERCENTILE.INC(IF('2+R'!$L$2:$L$116='Internal Parity'!$B8,'2+R'!$S$2:$S$116),0.5)</f>
        <v>1205439.6731999998</v>
      </c>
      <c r="H8" s="76" cm="1">
        <f t="array" ref="H8">_xlfn.PERCENTILE.INC(IF('2+R'!$L$2:$L$116='Internal Parity'!$B8,'2+R'!$S$2:$S$116),0.75)</f>
        <v>1324566.72</v>
      </c>
      <c r="I8" s="76" cm="1">
        <f t="array" ref="I8">_xlfn.PERCENTILE.INC(IF('2+R'!$L$2:$L$116='Internal Parity'!$B8,'2+R'!$S$2:$S$116),0.9)</f>
        <v>1430188.8555999999</v>
      </c>
      <c r="J8" s="76">
        <f>_xlfn.MAXIFS('2+R'!$S$2:$S$116,'2+R'!$L$2:$L$116,'Internal Parity'!$B8)</f>
        <v>1482219.6</v>
      </c>
      <c r="K8" s="77">
        <f t="shared" si="0"/>
        <v>1.1174565714285714</v>
      </c>
      <c r="L8" s="77">
        <f t="shared" si="1"/>
        <v>0.3229260398091367</v>
      </c>
      <c r="M8" s="77">
        <f t="shared" si="2"/>
        <v>0.78404985999206689</v>
      </c>
    </row>
    <row r="9" spans="2:13" x14ac:dyDescent="0.35">
      <c r="B9" s="75" t="s">
        <v>56</v>
      </c>
      <c r="C9" s="73">
        <f>COUNTIF('2+R'!$L$2:$L$116,'Internal Parity'!$B9)</f>
        <v>69</v>
      </c>
      <c r="D9" s="76">
        <f>_xlfn.MINIFS('2+R'!$S$2:$S$116,'2+R'!$L$2:$L$116,'Internal Parity'!$B9)</f>
        <v>297297.00390000001</v>
      </c>
      <c r="E9" s="76" cm="1">
        <f t="array" ref="E9">_xlfn.PERCENTILE.INC(IF('2+R'!$L$2:$L$116='Internal Parity'!$B9,'2+R'!$S$2:$S$116),0.1)</f>
        <v>540090</v>
      </c>
      <c r="F9" s="76" cm="1">
        <f t="array" ref="F9">_xlfn.PERCENTILE.INC(IF('2+R'!$L$2:$L$116='Internal Parity'!$B9,'2+R'!$S$2:$S$116),0.25)</f>
        <v>540539.98959999997</v>
      </c>
      <c r="G9" s="76" cm="1">
        <f t="array" ref="G9">_xlfn.PERCENTILE.INC(IF('2+R'!$L$2:$L$116='Internal Parity'!$B9,'2+R'!$S$2:$S$116),0.5)</f>
        <v>675676</v>
      </c>
      <c r="H9" s="76" cm="1">
        <f t="array" ref="H9">_xlfn.PERCENTILE.INC(IF('2+R'!$L$2:$L$116='Internal Parity'!$B9,'2+R'!$S$2:$S$116),0.75)</f>
        <v>1754135.1725999999</v>
      </c>
      <c r="I9" s="76" cm="1">
        <f t="array" ref="I9">_xlfn.PERCENTILE.INC(IF('2+R'!$L$2:$L$116='Internal Parity'!$B9,'2+R'!$S$2:$S$116),0.9)</f>
        <v>2182866.5336000002</v>
      </c>
      <c r="J9" s="76">
        <f>_xlfn.MAXIFS('2+R'!$S$2:$S$116,'2+R'!$L$2:$L$116,'Internal Parity'!$B9)</f>
        <v>2472750</v>
      </c>
      <c r="K9" s="78">
        <f t="shared" si="0"/>
        <v>7.3174400265121538</v>
      </c>
      <c r="L9" s="78">
        <f t="shared" si="1"/>
        <v>3.0416718206224891</v>
      </c>
      <c r="M9" s="78">
        <f t="shared" si="2"/>
        <v>0.25052239249829533</v>
      </c>
    </row>
    <row r="10" spans="2:13" x14ac:dyDescent="0.35">
      <c r="B10" s="75" t="s">
        <v>55</v>
      </c>
      <c r="C10" s="73">
        <f>COUNTIF('2+R'!$L$2:$L$116,'Internal Parity'!$B10)</f>
        <v>8</v>
      </c>
      <c r="D10" s="76">
        <f>_xlfn.MINIFS('2+R'!$S$2:$S$116,'2+R'!$L$2:$L$116,'Internal Parity'!$B10)</f>
        <v>418920.0208</v>
      </c>
      <c r="E10" s="76" cm="1">
        <f t="array" ref="E10">_xlfn.PERCENTILE.INC(IF('2+R'!$L$2:$L$116='Internal Parity'!$B10,'2+R'!$S$2:$S$116),0.1)</f>
        <v>440990.76684</v>
      </c>
      <c r="F10" s="76" cm="1">
        <f t="array" ref="F10">_xlfn.PERCENTILE.INC(IF('2+R'!$L$2:$L$116='Internal Parity'!$B10,'2+R'!$S$2:$S$116),0.25)</f>
        <v>480861.63866999996</v>
      </c>
      <c r="G10" s="76" cm="1">
        <f t="array" ref="G10">_xlfn.PERCENTILE.INC(IF('2+R'!$L$2:$L$116='Internal Parity'!$B10,'2+R'!$S$2:$S$116),0.5)</f>
        <v>540314.99479999999</v>
      </c>
      <c r="H10" s="76" cm="1">
        <f t="array" ref="H10">_xlfn.PERCENTILE.INC(IF('2+R'!$L$2:$L$116='Internal Parity'!$B10,'2+R'!$S$2:$S$116),0.75)</f>
        <v>589200.95635999995</v>
      </c>
      <c r="I10" s="76" cm="1">
        <f t="array" ref="I10">_xlfn.PERCENTILE.INC(IF('2+R'!$L$2:$L$116='Internal Parity'!$B10,'2+R'!$S$2:$S$116),0.9)</f>
        <v>875147.79537199985</v>
      </c>
      <c r="J10" s="76">
        <f>_xlfn.MAXIFS('2+R'!$S$2:$S$116,'2+R'!$L$2:$L$116,'Internal Parity'!$B10)</f>
        <v>1542357.0864000001</v>
      </c>
      <c r="K10" s="78">
        <f t="shared" si="0"/>
        <v>2.6817459415155271</v>
      </c>
      <c r="L10" s="78">
        <f t="shared" si="1"/>
        <v>0.98450367032178798</v>
      </c>
      <c r="M10" s="77"/>
    </row>
    <row r="11" spans="2:13" x14ac:dyDescent="0.35">
      <c r="J11" s="14"/>
      <c r="K11" s="14"/>
      <c r="L11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324C7-620C-45E2-A2B1-FE1B50A3EFF1}">
  <sheetPr codeName="Sheet4"/>
  <dimension ref="A1:AB467"/>
  <sheetViews>
    <sheetView showGridLines="0" tabSelected="1" zoomScale="75" zoomScaleNormal="70" workbookViewId="0">
      <pane ySplit="1" topLeftCell="A22" activePane="bottomLeft" state="frozen"/>
      <selection pane="bottomLeft" activeCell="D1" sqref="D1"/>
    </sheetView>
  </sheetViews>
  <sheetFormatPr defaultColWidth="8.7265625" defaultRowHeight="14.5" customHeight="1" zeroHeight="1" x14ac:dyDescent="0.35"/>
  <cols>
    <col min="1" max="1" width="10.453125" customWidth="1"/>
    <col min="2" max="2" width="47.453125" bestFit="1" customWidth="1"/>
    <col min="3" max="3" width="13.453125" customWidth="1"/>
    <col min="4" max="4" width="36.453125" customWidth="1"/>
    <col min="5" max="5" width="34.90625" customWidth="1"/>
    <col min="6" max="6" width="10.90625" customWidth="1"/>
    <col min="7" max="7" width="9.54296875" customWidth="1"/>
    <col min="8" max="8" width="40" customWidth="1"/>
    <col min="9" max="9" width="63.36328125" customWidth="1"/>
    <col min="10" max="10" width="53.81640625" bestFit="1" customWidth="1"/>
    <col min="11" max="14" width="11.36328125" customWidth="1"/>
    <col min="15" max="15" width="54.6328125" customWidth="1"/>
    <col min="16" max="16" width="10.7265625" customWidth="1"/>
    <col min="17" max="18" width="10.81640625" customWidth="1"/>
    <col min="19" max="24" width="14.6328125" customWidth="1"/>
    <col min="25" max="25" width="8.7265625" customWidth="1"/>
    <col min="26" max="26" width="21.36328125" customWidth="1"/>
    <col min="27" max="63" width="8.7265625" customWidth="1"/>
  </cols>
  <sheetData>
    <row r="1" spans="1:28" ht="42" customHeight="1" x14ac:dyDescent="0.35">
      <c r="A1" s="1" t="s">
        <v>57</v>
      </c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0</v>
      </c>
      <c r="I1" s="1" t="s">
        <v>1</v>
      </c>
      <c r="J1" s="1" t="s">
        <v>2</v>
      </c>
      <c r="K1" s="1" t="s">
        <v>3</v>
      </c>
      <c r="L1" s="70" t="s">
        <v>227</v>
      </c>
      <c r="M1" s="70" t="s">
        <v>228</v>
      </c>
      <c r="N1" s="1" t="s">
        <v>138</v>
      </c>
      <c r="O1" s="1" t="s">
        <v>4</v>
      </c>
      <c r="P1" s="1" t="s">
        <v>115</v>
      </c>
      <c r="Q1" s="1" t="s">
        <v>5</v>
      </c>
      <c r="R1" s="1" t="s">
        <v>6</v>
      </c>
      <c r="S1" s="2" t="s">
        <v>119</v>
      </c>
      <c r="T1" s="2" t="s">
        <v>120</v>
      </c>
      <c r="U1" s="2" t="s">
        <v>121</v>
      </c>
      <c r="V1" s="2" t="s">
        <v>122</v>
      </c>
      <c r="W1" s="2" t="s">
        <v>123</v>
      </c>
      <c r="X1" s="2" t="s">
        <v>124</v>
      </c>
      <c r="Y1" s="10" t="s">
        <v>125</v>
      </c>
      <c r="Z1" s="10" t="s">
        <v>128</v>
      </c>
      <c r="AA1" s="66" t="s">
        <v>206</v>
      </c>
      <c r="AB1" s="66" t="s">
        <v>229</v>
      </c>
    </row>
    <row r="2" spans="1:28" x14ac:dyDescent="0.35">
      <c r="A2" s="3">
        <v>5</v>
      </c>
      <c r="B2" s="3" t="s">
        <v>68</v>
      </c>
      <c r="C2" s="4" t="s">
        <v>44</v>
      </c>
      <c r="D2" s="3" t="s">
        <v>107</v>
      </c>
      <c r="E2" s="5" t="s">
        <v>106</v>
      </c>
      <c r="F2" s="5" t="s">
        <v>65</v>
      </c>
      <c r="G2" s="5" t="s">
        <v>114</v>
      </c>
      <c r="H2" s="5" t="s">
        <v>22</v>
      </c>
      <c r="I2" s="5" t="s">
        <v>23</v>
      </c>
      <c r="J2" s="5" t="s">
        <v>9</v>
      </c>
      <c r="K2" s="5" t="s">
        <v>35</v>
      </c>
      <c r="L2" s="5" t="s">
        <v>44</v>
      </c>
      <c r="M2" s="5" t="s">
        <v>35</v>
      </c>
      <c r="N2" s="5" t="s">
        <v>133</v>
      </c>
      <c r="O2" s="5" t="str">
        <f t="shared" ref="O2:O65" si="0">J2&amp;"_"&amp;K2</f>
        <v>Technical Project Management_M40</v>
      </c>
      <c r="P2" s="5" t="s">
        <v>117</v>
      </c>
      <c r="Q2" s="5">
        <v>20</v>
      </c>
      <c r="R2" s="5">
        <v>320</v>
      </c>
      <c r="S2" s="6">
        <v>7003595.4960000003</v>
      </c>
      <c r="T2" s="7">
        <v>3324705</v>
      </c>
      <c r="U2" s="7">
        <v>4035317</v>
      </c>
      <c r="V2" s="8">
        <v>5032074</v>
      </c>
      <c r="W2" s="7">
        <v>6396770</v>
      </c>
      <c r="X2" s="7">
        <v>8753929</v>
      </c>
      <c r="Y2" t="s">
        <v>126</v>
      </c>
      <c r="Z2" t="str" cm="1">
        <f t="array" ref="Z2">_xlfn.IFS(S2&lt;T2,"Less than 10",S2&lt;U2,"Bt 10 and 25",S2&lt;V2,"Between 25 and 50",S2&lt;W2,"Between 50 and 75",S2&lt;X2,"between 75 and 90",S2&gt;X2,"greater than 90")</f>
        <v>between 75 and 90</v>
      </c>
      <c r="AA2" s="67">
        <v>8316767.4960000003</v>
      </c>
      <c r="AB2" t="s">
        <v>222</v>
      </c>
    </row>
    <row r="3" spans="1:28" x14ac:dyDescent="0.35">
      <c r="A3" s="3">
        <v>1</v>
      </c>
      <c r="B3" s="3" t="s">
        <v>69</v>
      </c>
      <c r="C3" s="4" t="s">
        <v>45</v>
      </c>
      <c r="D3" s="3" t="s">
        <v>105</v>
      </c>
      <c r="E3" s="5" t="s">
        <v>106</v>
      </c>
      <c r="F3" s="5" t="s">
        <v>65</v>
      </c>
      <c r="G3" s="5" t="s">
        <v>114</v>
      </c>
      <c r="H3" s="5" t="s">
        <v>20</v>
      </c>
      <c r="I3" s="5" t="s">
        <v>21</v>
      </c>
      <c r="J3" s="5" t="s">
        <v>8</v>
      </c>
      <c r="K3" s="5" t="s">
        <v>43</v>
      </c>
      <c r="L3" s="5" t="s">
        <v>45</v>
      </c>
      <c r="M3" s="5" t="s">
        <v>43</v>
      </c>
      <c r="N3" s="5" t="s">
        <v>133</v>
      </c>
      <c r="O3" s="5" t="str">
        <f t="shared" si="0"/>
        <v>Business Intelligence (BI) Data Analysis_M30+M40</v>
      </c>
      <c r="P3" s="5" t="s">
        <v>117</v>
      </c>
      <c r="Q3" s="5">
        <v>7</v>
      </c>
      <c r="R3" s="5">
        <v>715</v>
      </c>
      <c r="S3" s="6">
        <v>6150025.2587200003</v>
      </c>
      <c r="T3" s="7"/>
      <c r="U3" s="7">
        <v>3577374</v>
      </c>
      <c r="V3" s="8">
        <v>3948960</v>
      </c>
      <c r="W3" s="7">
        <v>5421659</v>
      </c>
      <c r="X3" s="7"/>
      <c r="Y3" t="s">
        <v>127</v>
      </c>
      <c r="Z3" s="65" t="s">
        <v>7</v>
      </c>
      <c r="AA3" s="67">
        <v>7257025.6187199997</v>
      </c>
      <c r="AB3" s="68" t="s">
        <v>222</v>
      </c>
    </row>
    <row r="4" spans="1:28" x14ac:dyDescent="0.35">
      <c r="A4" s="3">
        <v>3</v>
      </c>
      <c r="B4" s="3" t="s">
        <v>69</v>
      </c>
      <c r="C4" s="4" t="s">
        <v>45</v>
      </c>
      <c r="D4" s="3" t="s">
        <v>105</v>
      </c>
      <c r="E4" s="5" t="s">
        <v>106</v>
      </c>
      <c r="F4" s="5" t="s">
        <v>65</v>
      </c>
      <c r="G4" s="5" t="s">
        <v>114</v>
      </c>
      <c r="H4" s="5" t="s">
        <v>20</v>
      </c>
      <c r="I4" s="5" t="s">
        <v>21</v>
      </c>
      <c r="J4" s="5" t="s">
        <v>8</v>
      </c>
      <c r="K4" s="5" t="s">
        <v>43</v>
      </c>
      <c r="L4" s="5" t="s">
        <v>45</v>
      </c>
      <c r="M4" s="5" t="s">
        <v>43</v>
      </c>
      <c r="N4" s="5" t="s">
        <v>133</v>
      </c>
      <c r="O4" s="5" t="str">
        <f t="shared" si="0"/>
        <v>Business Intelligence (BI) Data Analysis_M30+M40</v>
      </c>
      <c r="P4" s="5" t="s">
        <v>117</v>
      </c>
      <c r="Q4" s="5">
        <v>7</v>
      </c>
      <c r="R4" s="5">
        <v>715</v>
      </c>
      <c r="S4" s="6">
        <v>6150000</v>
      </c>
      <c r="T4" s="7"/>
      <c r="U4" s="7">
        <v>3577374</v>
      </c>
      <c r="V4" s="8">
        <v>3948960</v>
      </c>
      <c r="W4" s="7">
        <v>5421659</v>
      </c>
      <c r="X4" s="7"/>
      <c r="Y4" t="s">
        <v>126</v>
      </c>
      <c r="Z4" s="65" t="s">
        <v>7</v>
      </c>
      <c r="AA4" s="67">
        <v>7257000</v>
      </c>
      <c r="AB4" s="68" t="s">
        <v>222</v>
      </c>
    </row>
    <row r="5" spans="1:28" x14ac:dyDescent="0.35">
      <c r="A5" s="3">
        <v>21</v>
      </c>
      <c r="B5" s="3" t="s">
        <v>70</v>
      </c>
      <c r="C5" s="4" t="s">
        <v>46</v>
      </c>
      <c r="D5" s="3" t="s">
        <v>105</v>
      </c>
      <c r="E5" s="5" t="s">
        <v>106</v>
      </c>
      <c r="F5" s="5" t="s">
        <v>65</v>
      </c>
      <c r="G5" s="5" t="s">
        <v>114</v>
      </c>
      <c r="H5" s="5" t="s">
        <v>20</v>
      </c>
      <c r="I5" s="5" t="s">
        <v>21</v>
      </c>
      <c r="J5" s="5" t="s">
        <v>10</v>
      </c>
      <c r="K5" s="5" t="s">
        <v>36</v>
      </c>
      <c r="L5" s="5" t="s">
        <v>46</v>
      </c>
      <c r="M5" s="5" t="s">
        <v>36</v>
      </c>
      <c r="N5" s="5" t="s">
        <v>133</v>
      </c>
      <c r="O5" s="5" t="str">
        <f t="shared" si="0"/>
        <v>Data Science_M30</v>
      </c>
      <c r="P5" s="5" t="s">
        <v>117</v>
      </c>
      <c r="Q5" s="5">
        <v>8</v>
      </c>
      <c r="R5" s="5">
        <v>124</v>
      </c>
      <c r="S5" s="6">
        <v>4674011.76</v>
      </c>
      <c r="T5" s="7"/>
      <c r="U5" s="7">
        <v>3589142</v>
      </c>
      <c r="V5" s="8">
        <v>4157942</v>
      </c>
      <c r="W5" s="7">
        <v>5426693</v>
      </c>
      <c r="X5" s="7"/>
      <c r="Y5" t="s">
        <v>126</v>
      </c>
      <c r="Z5" s="64" t="str" cm="1">
        <f t="array" ref="Z5">_xlfn.IFS(S5&lt;U5,"Bt 10 and 25",S5&lt;V5,"Between 25 and 50",S5&lt;W5,"Between 50 and 75")</f>
        <v>Between 50 and 75</v>
      </c>
      <c r="AA5" s="67">
        <v>5515331.7599999998</v>
      </c>
      <c r="AB5" s="68" t="s">
        <v>221</v>
      </c>
    </row>
    <row r="6" spans="1:28" x14ac:dyDescent="0.35">
      <c r="A6" s="3">
        <v>27</v>
      </c>
      <c r="B6" s="3" t="s">
        <v>70</v>
      </c>
      <c r="C6" s="4" t="s">
        <v>46</v>
      </c>
      <c r="D6" s="3" t="s">
        <v>105</v>
      </c>
      <c r="E6" s="5" t="s">
        <v>106</v>
      </c>
      <c r="F6" s="5" t="s">
        <v>65</v>
      </c>
      <c r="G6" s="5" t="s">
        <v>114</v>
      </c>
      <c r="H6" s="5" t="s">
        <v>20</v>
      </c>
      <c r="I6" s="5" t="s">
        <v>21</v>
      </c>
      <c r="J6" s="5" t="s">
        <v>10</v>
      </c>
      <c r="K6" s="5" t="s">
        <v>36</v>
      </c>
      <c r="L6" s="5" t="s">
        <v>46</v>
      </c>
      <c r="M6" s="5" t="s">
        <v>36</v>
      </c>
      <c r="N6" s="5" t="s">
        <v>133</v>
      </c>
      <c r="O6" s="5" t="str">
        <f t="shared" si="0"/>
        <v>Data Science_M30</v>
      </c>
      <c r="P6" s="5" t="s">
        <v>117</v>
      </c>
      <c r="Q6" s="5">
        <v>8</v>
      </c>
      <c r="R6" s="5">
        <v>124</v>
      </c>
      <c r="S6" s="6">
        <v>4487520.88</v>
      </c>
      <c r="T6" s="7"/>
      <c r="U6" s="7">
        <v>3589142</v>
      </c>
      <c r="V6" s="8">
        <v>4157942</v>
      </c>
      <c r="W6" s="7">
        <v>5426693</v>
      </c>
      <c r="X6" s="7"/>
      <c r="Y6" t="s">
        <v>126</v>
      </c>
      <c r="Z6" s="64" t="str" cm="1">
        <f t="array" ref="Z6">_xlfn.IFS(S6&lt;U6,"Bt 10 and 25",S6&lt;V6,"Between 25 and 50",S6&lt;W6,"Between 50 and 75")</f>
        <v>Between 50 and 75</v>
      </c>
      <c r="AA6" s="67">
        <v>5362680.88</v>
      </c>
      <c r="AB6" s="68" t="s">
        <v>221</v>
      </c>
    </row>
    <row r="7" spans="1:28" x14ac:dyDescent="0.35">
      <c r="A7" s="3">
        <v>23</v>
      </c>
      <c r="B7" s="3" t="s">
        <v>70</v>
      </c>
      <c r="C7" s="4" t="s">
        <v>46</v>
      </c>
      <c r="D7" s="3" t="s">
        <v>105</v>
      </c>
      <c r="E7" s="5" t="s">
        <v>106</v>
      </c>
      <c r="F7" s="5" t="s">
        <v>65</v>
      </c>
      <c r="G7" s="5" t="s">
        <v>114</v>
      </c>
      <c r="H7" s="5" t="s">
        <v>20</v>
      </c>
      <c r="I7" s="5" t="s">
        <v>21</v>
      </c>
      <c r="J7" s="5" t="s">
        <v>10</v>
      </c>
      <c r="K7" s="5" t="s">
        <v>36</v>
      </c>
      <c r="L7" s="5" t="s">
        <v>46</v>
      </c>
      <c r="M7" s="5" t="s">
        <v>36</v>
      </c>
      <c r="N7" s="5" t="s">
        <v>133</v>
      </c>
      <c r="O7" s="5" t="str">
        <f t="shared" si="0"/>
        <v>Data Science_M30</v>
      </c>
      <c r="P7" s="5" t="s">
        <v>117</v>
      </c>
      <c r="Q7" s="5">
        <v>8</v>
      </c>
      <c r="R7" s="5">
        <v>124</v>
      </c>
      <c r="S7" s="6">
        <v>4142816.5600000005</v>
      </c>
      <c r="T7" s="7"/>
      <c r="U7" s="7">
        <v>3589142</v>
      </c>
      <c r="V7" s="8">
        <v>4157942</v>
      </c>
      <c r="W7" s="7">
        <v>5426693</v>
      </c>
      <c r="X7" s="7"/>
      <c r="Y7" t="s">
        <v>127</v>
      </c>
      <c r="Z7" s="64" t="str" cm="1">
        <f t="array" ref="Z7">_xlfn.IFS(S7&lt;U7,"Bt 10 and 25",S7&lt;V7,"Between 25 and 50",S7&lt;W7,"Between 50 and 75")</f>
        <v>Between 25 and 50</v>
      </c>
      <c r="AA7" s="67">
        <v>4888521.6400000006</v>
      </c>
      <c r="AB7" s="68" t="s">
        <v>220</v>
      </c>
    </row>
    <row r="8" spans="1:28" x14ac:dyDescent="0.35">
      <c r="A8" s="3">
        <v>91</v>
      </c>
      <c r="B8" s="3" t="s">
        <v>71</v>
      </c>
      <c r="C8" s="4" t="s">
        <v>46</v>
      </c>
      <c r="D8" s="3" t="s">
        <v>108</v>
      </c>
      <c r="E8" s="5" t="s">
        <v>106</v>
      </c>
      <c r="F8" s="5" t="s">
        <v>65</v>
      </c>
      <c r="G8" s="5" t="s">
        <v>114</v>
      </c>
      <c r="H8" s="5" t="s">
        <v>31</v>
      </c>
      <c r="I8" s="5" t="s">
        <v>32</v>
      </c>
      <c r="J8" s="5" t="s">
        <v>18</v>
      </c>
      <c r="K8" s="5" t="s">
        <v>36</v>
      </c>
      <c r="L8" s="5" t="s">
        <v>46</v>
      </c>
      <c r="M8" s="5" t="s">
        <v>36</v>
      </c>
      <c r="N8" s="5" t="s">
        <v>133</v>
      </c>
      <c r="O8" s="5" t="str">
        <f t="shared" si="0"/>
        <v>Financial Planning &amp; Analysis_M30</v>
      </c>
      <c r="P8" s="5" t="s">
        <v>118</v>
      </c>
      <c r="Q8" s="9" t="s">
        <v>7</v>
      </c>
      <c r="R8" s="9" t="s">
        <v>7</v>
      </c>
      <c r="S8" s="6">
        <v>3600000</v>
      </c>
      <c r="T8" s="9"/>
      <c r="U8" s="9"/>
      <c r="V8" s="8"/>
      <c r="W8" s="9"/>
      <c r="X8" s="9"/>
      <c r="Y8" t="s">
        <v>126</v>
      </c>
      <c r="Z8" s="65" t="s">
        <v>7</v>
      </c>
      <c r="AA8" s="67">
        <v>4248000</v>
      </c>
    </row>
    <row r="9" spans="1:28" x14ac:dyDescent="0.35">
      <c r="A9" s="3">
        <v>90</v>
      </c>
      <c r="B9" s="3" t="s">
        <v>72</v>
      </c>
      <c r="C9" s="4" t="s">
        <v>46</v>
      </c>
      <c r="D9" s="3" t="s">
        <v>105</v>
      </c>
      <c r="E9" s="5" t="s">
        <v>106</v>
      </c>
      <c r="F9" s="5" t="s">
        <v>65</v>
      </c>
      <c r="G9" s="5" t="s">
        <v>114</v>
      </c>
      <c r="H9" s="5" t="s">
        <v>20</v>
      </c>
      <c r="I9" s="5" t="s">
        <v>21</v>
      </c>
      <c r="J9" s="5" t="s">
        <v>8</v>
      </c>
      <c r="K9" s="5" t="s">
        <v>36</v>
      </c>
      <c r="L9" s="5" t="s">
        <v>46</v>
      </c>
      <c r="M9" s="5" t="s">
        <v>36</v>
      </c>
      <c r="N9" s="5" t="s">
        <v>133</v>
      </c>
      <c r="O9" s="5" t="str">
        <f t="shared" si="0"/>
        <v>Business Intelligence (BI) Data Analysis_M30</v>
      </c>
      <c r="P9" s="5" t="s">
        <v>117</v>
      </c>
      <c r="Q9" s="5">
        <v>6</v>
      </c>
      <c r="R9" s="5">
        <v>463</v>
      </c>
      <c r="S9" s="6">
        <v>3500000</v>
      </c>
      <c r="T9" s="7"/>
      <c r="U9" s="7">
        <v>2805100</v>
      </c>
      <c r="V9" s="8">
        <v>3168135</v>
      </c>
      <c r="W9" s="7">
        <v>3973049</v>
      </c>
      <c r="X9" s="7"/>
      <c r="Y9" t="s">
        <v>126</v>
      </c>
      <c r="Z9" s="64" t="str" cm="1">
        <f t="array" ref="Z9">_xlfn.IFS(S9&lt;U9,"Bt 10 and 25",S9&lt;V9,"Between 25 and 50",S9&lt;W9,"Between 50 and 75")</f>
        <v>Between 50 and 75</v>
      </c>
      <c r="AA9" s="67">
        <v>4130000</v>
      </c>
      <c r="AB9" s="68" t="s">
        <v>221</v>
      </c>
    </row>
    <row r="10" spans="1:28" x14ac:dyDescent="0.35">
      <c r="A10" s="3">
        <v>97</v>
      </c>
      <c r="B10" s="3" t="s">
        <v>73</v>
      </c>
      <c r="C10" s="4" t="s">
        <v>46</v>
      </c>
      <c r="D10" s="3" t="s">
        <v>109</v>
      </c>
      <c r="E10" s="5" t="s">
        <v>106</v>
      </c>
      <c r="F10" s="5" t="s">
        <v>65</v>
      </c>
      <c r="G10" s="5" t="s">
        <v>114</v>
      </c>
      <c r="H10" s="5" t="s">
        <v>20</v>
      </c>
      <c r="I10" s="5" t="s">
        <v>24</v>
      </c>
      <c r="J10" s="5" t="s">
        <v>11</v>
      </c>
      <c r="K10" s="5" t="s">
        <v>36</v>
      </c>
      <c r="L10" s="5" t="s">
        <v>46</v>
      </c>
      <c r="M10" s="5" t="s">
        <v>36</v>
      </c>
      <c r="N10" s="5" t="s">
        <v>133</v>
      </c>
      <c r="O10" s="5" t="str">
        <f t="shared" si="0"/>
        <v>Internal Database Engineering_M30</v>
      </c>
      <c r="P10" s="5" t="s">
        <v>117</v>
      </c>
      <c r="Q10" s="5" t="s">
        <v>7</v>
      </c>
      <c r="R10" s="5" t="s">
        <v>7</v>
      </c>
      <c r="S10" s="6">
        <v>3388800</v>
      </c>
      <c r="T10" s="7"/>
      <c r="U10" s="7"/>
      <c r="V10" s="8"/>
      <c r="W10" s="7"/>
      <c r="X10" s="7"/>
      <c r="Y10" t="s">
        <v>126</v>
      </c>
      <c r="Z10" s="65" t="s">
        <v>7</v>
      </c>
      <c r="AA10" s="67">
        <v>4036800</v>
      </c>
    </row>
    <row r="11" spans="1:28" x14ac:dyDescent="0.35">
      <c r="A11" s="3">
        <v>19</v>
      </c>
      <c r="B11" s="3" t="s">
        <v>74</v>
      </c>
      <c r="C11" s="4" t="s">
        <v>47</v>
      </c>
      <c r="D11" s="3" t="s">
        <v>105</v>
      </c>
      <c r="E11" s="5" t="s">
        <v>106</v>
      </c>
      <c r="F11" s="5" t="s">
        <v>64</v>
      </c>
      <c r="G11" s="5" t="s">
        <v>114</v>
      </c>
      <c r="H11" s="5" t="s">
        <v>20</v>
      </c>
      <c r="I11" s="5" t="s">
        <v>21</v>
      </c>
      <c r="J11" s="5" t="s">
        <v>10</v>
      </c>
      <c r="K11" s="5" t="s">
        <v>40</v>
      </c>
      <c r="L11" s="5" t="s">
        <v>47</v>
      </c>
      <c r="M11" s="5" t="s">
        <v>40</v>
      </c>
      <c r="N11" s="5" t="s">
        <v>134</v>
      </c>
      <c r="O11" s="5" t="str">
        <f t="shared" si="0"/>
        <v>Data Science_P30</v>
      </c>
      <c r="P11" s="5" t="s">
        <v>117</v>
      </c>
      <c r="Q11" s="5">
        <v>11</v>
      </c>
      <c r="R11" s="5">
        <v>435</v>
      </c>
      <c r="S11" s="6">
        <v>3300495.5237999996</v>
      </c>
      <c r="T11" s="7">
        <v>1632896</v>
      </c>
      <c r="U11" s="7">
        <v>2332209</v>
      </c>
      <c r="V11" s="8">
        <v>2475704</v>
      </c>
      <c r="W11" s="7">
        <v>4165405</v>
      </c>
      <c r="X11" s="7">
        <v>4368431</v>
      </c>
      <c r="Y11" t="s">
        <v>126</v>
      </c>
      <c r="Z11" t="str" cm="1">
        <f t="array" ref="Z11">_xlfn.IFS(S11&lt;T11,"Less than 10",S11&lt;U11,"Bt 10 and 25",S11&lt;V11,"Between 25 and 50",S11&lt;W11,"Between 50 and 75",S11&lt;X11,"between 75 and 90",S11&gt;X11,"greater than 90")</f>
        <v>Between 50 and 75</v>
      </c>
      <c r="AA11" s="67">
        <v>3666849.9737999998</v>
      </c>
      <c r="AB11" t="s">
        <v>221</v>
      </c>
    </row>
    <row r="12" spans="1:28" x14ac:dyDescent="0.35">
      <c r="A12" s="3">
        <v>111</v>
      </c>
      <c r="B12" s="3" t="s">
        <v>72</v>
      </c>
      <c r="C12" s="4" t="s">
        <v>46</v>
      </c>
      <c r="D12" s="3" t="s">
        <v>105</v>
      </c>
      <c r="E12" s="5" t="s">
        <v>106</v>
      </c>
      <c r="F12" s="5" t="s">
        <v>65</v>
      </c>
      <c r="G12" s="5" t="s">
        <v>114</v>
      </c>
      <c r="H12" s="5" t="s">
        <v>20</v>
      </c>
      <c r="I12" s="5" t="s">
        <v>21</v>
      </c>
      <c r="J12" s="5" t="s">
        <v>8</v>
      </c>
      <c r="K12" s="5" t="s">
        <v>36</v>
      </c>
      <c r="L12" s="5" t="s">
        <v>46</v>
      </c>
      <c r="M12" s="5" t="s">
        <v>36</v>
      </c>
      <c r="N12" s="5" t="s">
        <v>133</v>
      </c>
      <c r="O12" s="5" t="str">
        <f t="shared" si="0"/>
        <v>Business Intelligence (BI) Data Analysis_M30</v>
      </c>
      <c r="P12" s="5" t="s">
        <v>117</v>
      </c>
      <c r="Q12" s="5">
        <v>6</v>
      </c>
      <c r="R12" s="5">
        <v>463</v>
      </c>
      <c r="S12" s="6">
        <v>3220339.3415999999</v>
      </c>
      <c r="T12" s="7"/>
      <c r="U12" s="7">
        <v>2805100</v>
      </c>
      <c r="V12" s="8">
        <v>3168135</v>
      </c>
      <c r="W12" s="7">
        <v>3973049</v>
      </c>
      <c r="X12" s="7"/>
      <c r="Y12" t="s">
        <v>127</v>
      </c>
      <c r="Z12" s="64" t="str" cm="1">
        <f t="array" ref="Z12">_xlfn.IFS(S12&lt;U12,"Bt 10 and 25",S12&lt;V12,"Between 25 and 50",S12&lt;W12,"Between 50 and 75")</f>
        <v>Between 50 and 75</v>
      </c>
      <c r="AA12" s="67">
        <v>3800000.3415999999</v>
      </c>
      <c r="AB12" s="68" t="s">
        <v>221</v>
      </c>
    </row>
    <row r="13" spans="1:28" x14ac:dyDescent="0.35">
      <c r="A13" s="3">
        <v>25</v>
      </c>
      <c r="B13" s="3" t="s">
        <v>72</v>
      </c>
      <c r="C13" s="4" t="s">
        <v>46</v>
      </c>
      <c r="D13" s="3" t="s">
        <v>105</v>
      </c>
      <c r="E13" s="5" t="s">
        <v>106</v>
      </c>
      <c r="F13" s="5" t="s">
        <v>65</v>
      </c>
      <c r="G13" s="5" t="s">
        <v>114</v>
      </c>
      <c r="H13" s="5" t="s">
        <v>20</v>
      </c>
      <c r="I13" s="5" t="s">
        <v>21</v>
      </c>
      <c r="J13" s="5" t="s">
        <v>8</v>
      </c>
      <c r="K13" s="5" t="s">
        <v>36</v>
      </c>
      <c r="L13" s="5" t="s">
        <v>46</v>
      </c>
      <c r="M13" s="5" t="s">
        <v>36</v>
      </c>
      <c r="N13" s="5" t="s">
        <v>133</v>
      </c>
      <c r="O13" s="5" t="str">
        <f t="shared" si="0"/>
        <v>Business Intelligence (BI) Data Analysis_M30</v>
      </c>
      <c r="P13" s="5" t="s">
        <v>117</v>
      </c>
      <c r="Q13" s="5">
        <v>6</v>
      </c>
      <c r="R13" s="5">
        <v>463</v>
      </c>
      <c r="S13" s="6">
        <v>3092837.5847999998</v>
      </c>
      <c r="T13" s="7"/>
      <c r="U13" s="7">
        <v>2805100</v>
      </c>
      <c r="V13" s="8">
        <v>3168135</v>
      </c>
      <c r="W13" s="7">
        <v>3973049</v>
      </c>
      <c r="X13" s="7"/>
      <c r="Y13" t="s">
        <v>126</v>
      </c>
      <c r="Z13" s="64" t="str" cm="1">
        <f t="array" ref="Z13">_xlfn.IFS(S13&lt;U13,"Bt 10 and 25",S13&lt;V13,"Between 25 and 50",S13&lt;W13,"Between 50 and 75")</f>
        <v>Between 25 and 50</v>
      </c>
      <c r="AA13" s="67">
        <v>3710241.1847999999</v>
      </c>
      <c r="AB13" s="68" t="s">
        <v>220</v>
      </c>
    </row>
    <row r="14" spans="1:28" x14ac:dyDescent="0.35">
      <c r="A14" s="3">
        <v>16</v>
      </c>
      <c r="B14" s="3" t="s">
        <v>74</v>
      </c>
      <c r="C14" s="4" t="s">
        <v>47</v>
      </c>
      <c r="D14" s="3" t="s">
        <v>105</v>
      </c>
      <c r="E14" s="5" t="s">
        <v>106</v>
      </c>
      <c r="F14" s="5" t="s">
        <v>64</v>
      </c>
      <c r="G14" s="5" t="s">
        <v>114</v>
      </c>
      <c r="H14" s="5" t="s">
        <v>20</v>
      </c>
      <c r="I14" s="5" t="s">
        <v>21</v>
      </c>
      <c r="J14" s="5" t="s">
        <v>10</v>
      </c>
      <c r="K14" s="5" t="s">
        <v>40</v>
      </c>
      <c r="L14" s="5" t="s">
        <v>47</v>
      </c>
      <c r="M14" s="5" t="s">
        <v>40</v>
      </c>
      <c r="N14" s="5" t="s">
        <v>134</v>
      </c>
      <c r="O14" s="5" t="str">
        <f t="shared" si="0"/>
        <v>Data Science_P30</v>
      </c>
      <c r="P14" s="5" t="s">
        <v>117</v>
      </c>
      <c r="Q14" s="5">
        <v>11</v>
      </c>
      <c r="R14" s="5">
        <v>435</v>
      </c>
      <c r="S14" s="6">
        <v>2975585.1283200001</v>
      </c>
      <c r="T14" s="7">
        <v>1632896</v>
      </c>
      <c r="U14" s="7">
        <v>2332209</v>
      </c>
      <c r="V14" s="8">
        <v>2475704</v>
      </c>
      <c r="W14" s="7">
        <v>4165405</v>
      </c>
      <c r="X14" s="7">
        <v>4368431</v>
      </c>
      <c r="Y14" t="s">
        <v>126</v>
      </c>
      <c r="Z14" t="str" cm="1">
        <f t="array" ref="Z14">_xlfn.IFS(S14&lt;T14,"Less than 10",S14&lt;U14,"Bt 10 and 25",S14&lt;V14,"Between 25 and 50",S14&lt;W14,"Between 50 and 75",S14&lt;X14,"between 75 and 90",S14&gt;X14,"greater than 90")</f>
        <v>Between 50 and 75</v>
      </c>
      <c r="AA14" s="67">
        <v>3302897.6083200001</v>
      </c>
      <c r="AB14" t="s">
        <v>221</v>
      </c>
    </row>
    <row r="15" spans="1:28" x14ac:dyDescent="0.35">
      <c r="A15" s="3">
        <v>68</v>
      </c>
      <c r="B15" s="3" t="s">
        <v>74</v>
      </c>
      <c r="C15" s="4" t="s">
        <v>47</v>
      </c>
      <c r="D15" s="3" t="s">
        <v>105</v>
      </c>
      <c r="E15" s="5" t="s">
        <v>106</v>
      </c>
      <c r="F15" s="5" t="s">
        <v>64</v>
      </c>
      <c r="G15" s="5" t="s">
        <v>114</v>
      </c>
      <c r="H15" s="5" t="s">
        <v>20</v>
      </c>
      <c r="I15" s="5" t="s">
        <v>21</v>
      </c>
      <c r="J15" s="5" t="s">
        <v>10</v>
      </c>
      <c r="K15" s="5" t="s">
        <v>40</v>
      </c>
      <c r="L15" s="5" t="s">
        <v>47</v>
      </c>
      <c r="M15" s="5" t="s">
        <v>40</v>
      </c>
      <c r="N15" s="5" t="s">
        <v>134</v>
      </c>
      <c r="O15" s="5" t="str">
        <f t="shared" si="0"/>
        <v>Data Science_P30</v>
      </c>
      <c r="P15" s="5" t="s">
        <v>117</v>
      </c>
      <c r="Q15" s="5">
        <v>11</v>
      </c>
      <c r="R15" s="5">
        <v>435</v>
      </c>
      <c r="S15" s="6">
        <v>2925000</v>
      </c>
      <c r="T15" s="7">
        <v>1632896</v>
      </c>
      <c r="U15" s="7">
        <v>2332209</v>
      </c>
      <c r="V15" s="8">
        <v>2475704</v>
      </c>
      <c r="W15" s="7">
        <v>4165405</v>
      </c>
      <c r="X15" s="7">
        <v>4368431</v>
      </c>
      <c r="Y15" t="s">
        <v>126</v>
      </c>
      <c r="Z15" t="str" cm="1">
        <f t="array" ref="Z15">_xlfn.IFS(S15&lt;T15,"Less than 10",S15&lt;U15,"Bt 10 and 25",S15&lt;V15,"Between 25 and 50",S15&lt;W15,"Between 50 and 75",S15&lt;X15,"between 75 and 90",S15&gt;X15,"greater than 90")</f>
        <v>Between 50 and 75</v>
      </c>
      <c r="AA15" s="67">
        <v>3246750</v>
      </c>
      <c r="AB15" t="s">
        <v>221</v>
      </c>
    </row>
    <row r="16" spans="1:28" x14ac:dyDescent="0.35">
      <c r="A16" s="3">
        <v>2</v>
      </c>
      <c r="B16" s="3" t="s">
        <v>74</v>
      </c>
      <c r="C16" s="4" t="s">
        <v>47</v>
      </c>
      <c r="D16" s="3" t="s">
        <v>105</v>
      </c>
      <c r="E16" s="5" t="s">
        <v>106</v>
      </c>
      <c r="F16" s="5" t="s">
        <v>64</v>
      </c>
      <c r="G16" s="5" t="s">
        <v>114</v>
      </c>
      <c r="H16" s="5" t="s">
        <v>20</v>
      </c>
      <c r="I16" s="5" t="s">
        <v>21</v>
      </c>
      <c r="J16" s="5" t="s">
        <v>10</v>
      </c>
      <c r="K16" s="5" t="s">
        <v>40</v>
      </c>
      <c r="L16" s="5" t="s">
        <v>47</v>
      </c>
      <c r="M16" s="5" t="s">
        <v>40</v>
      </c>
      <c r="N16" s="5" t="s">
        <v>134</v>
      </c>
      <c r="O16" s="5" t="str">
        <f t="shared" si="0"/>
        <v>Data Science_P30</v>
      </c>
      <c r="P16" s="5" t="s">
        <v>117</v>
      </c>
      <c r="Q16" s="5">
        <v>11</v>
      </c>
      <c r="R16" s="5">
        <v>435</v>
      </c>
      <c r="S16" s="6">
        <v>2836800.2000000007</v>
      </c>
      <c r="T16" s="7">
        <v>1632896</v>
      </c>
      <c r="U16" s="7">
        <v>2332209</v>
      </c>
      <c r="V16" s="8">
        <v>2475704</v>
      </c>
      <c r="W16" s="7">
        <v>4165405</v>
      </c>
      <c r="X16" s="7">
        <v>4368431</v>
      </c>
      <c r="Y16" t="s">
        <v>126</v>
      </c>
      <c r="Z16" t="str" cm="1">
        <f t="array" ref="Z16">_xlfn.IFS(S16&lt;T16,"Less than 10",S16&lt;U16,"Bt 10 and 25",S16&lt;V16,"Between 25 and 50",S16&lt;W16,"Between 50 and 75",S16&lt;X16,"between 75 and 90",S16&gt;X16,"greater than 90")</f>
        <v>Between 50 and 75</v>
      </c>
      <c r="AA16" s="67">
        <v>3161850.2000000007</v>
      </c>
      <c r="AB16" t="s">
        <v>221</v>
      </c>
    </row>
    <row r="17" spans="1:28" x14ac:dyDescent="0.35">
      <c r="A17" s="3">
        <v>14</v>
      </c>
      <c r="B17" s="3" t="s">
        <v>74</v>
      </c>
      <c r="C17" s="4" t="s">
        <v>47</v>
      </c>
      <c r="D17" s="3" t="s">
        <v>105</v>
      </c>
      <c r="E17" s="5" t="s">
        <v>106</v>
      </c>
      <c r="F17" s="5" t="s">
        <v>64</v>
      </c>
      <c r="G17" s="5" t="s">
        <v>114</v>
      </c>
      <c r="H17" s="5" t="s">
        <v>20</v>
      </c>
      <c r="I17" s="5" t="s">
        <v>21</v>
      </c>
      <c r="J17" s="5" t="s">
        <v>10</v>
      </c>
      <c r="K17" s="5" t="s">
        <v>40</v>
      </c>
      <c r="L17" s="5" t="s">
        <v>47</v>
      </c>
      <c r="M17" s="5" t="s">
        <v>40</v>
      </c>
      <c r="N17" s="5" t="s">
        <v>134</v>
      </c>
      <c r="O17" s="5" t="str">
        <f t="shared" si="0"/>
        <v>Data Science_P30</v>
      </c>
      <c r="P17" s="5" t="s">
        <v>117</v>
      </c>
      <c r="Q17" s="5">
        <v>11</v>
      </c>
      <c r="R17" s="5">
        <v>435</v>
      </c>
      <c r="S17" s="6">
        <v>2828276.1072</v>
      </c>
      <c r="T17" s="7">
        <v>1632896</v>
      </c>
      <c r="U17" s="7">
        <v>2332209</v>
      </c>
      <c r="V17" s="8">
        <v>2475704</v>
      </c>
      <c r="W17" s="7">
        <v>4165405</v>
      </c>
      <c r="X17" s="7">
        <v>4368431</v>
      </c>
      <c r="Y17" t="s">
        <v>126</v>
      </c>
      <c r="Z17" t="str" cm="1">
        <f t="array" ref="Z17">_xlfn.IFS(S17&lt;T17,"Less than 10",S17&lt;U17,"Bt 10 and 25",S17&lt;V17,"Between 25 and 50",S17&lt;W17,"Between 50 and 75",S17&lt;X17,"between 75 and 90",S17&gt;X17,"greater than 90")</f>
        <v>Between 50 and 75</v>
      </c>
      <c r="AA17" s="67">
        <v>3139383.8272000002</v>
      </c>
      <c r="AB17" t="s">
        <v>221</v>
      </c>
    </row>
    <row r="18" spans="1:28" x14ac:dyDescent="0.35">
      <c r="A18" s="3">
        <v>4</v>
      </c>
      <c r="B18" s="3" t="s">
        <v>74</v>
      </c>
      <c r="C18" s="4" t="s">
        <v>47</v>
      </c>
      <c r="D18" s="3" t="s">
        <v>105</v>
      </c>
      <c r="E18" s="5" t="s">
        <v>106</v>
      </c>
      <c r="F18" s="5" t="s">
        <v>64</v>
      </c>
      <c r="G18" s="5" t="s">
        <v>114</v>
      </c>
      <c r="H18" s="5" t="s">
        <v>20</v>
      </c>
      <c r="I18" s="5" t="s">
        <v>21</v>
      </c>
      <c r="J18" s="5" t="s">
        <v>10</v>
      </c>
      <c r="K18" s="5" t="s">
        <v>40</v>
      </c>
      <c r="L18" s="5" t="s">
        <v>47</v>
      </c>
      <c r="M18" s="5" t="s">
        <v>40</v>
      </c>
      <c r="N18" s="5" t="s">
        <v>134</v>
      </c>
      <c r="O18" s="5" t="str">
        <f t="shared" si="0"/>
        <v>Data Science_P30</v>
      </c>
      <c r="P18" s="5" t="s">
        <v>117</v>
      </c>
      <c r="Q18" s="5">
        <v>11</v>
      </c>
      <c r="R18" s="5">
        <v>435</v>
      </c>
      <c r="S18" s="6">
        <v>2772503.1120000002</v>
      </c>
      <c r="T18" s="7">
        <v>1632896</v>
      </c>
      <c r="U18" s="7">
        <v>2332209</v>
      </c>
      <c r="V18" s="8">
        <v>2475704</v>
      </c>
      <c r="W18" s="7">
        <v>4165405</v>
      </c>
      <c r="X18" s="7">
        <v>4368431</v>
      </c>
      <c r="Y18" t="s">
        <v>126</v>
      </c>
      <c r="Z18" t="str" cm="1">
        <f t="array" ref="Z18">_xlfn.IFS(S18&lt;T18,"Less than 10",S18&lt;U18,"Bt 10 and 25",S18&lt;V18,"Between 25 and 50",S18&lt;W18,"Between 50 and 75",S18&lt;X18,"between 75 and 90",S18&gt;X18,"greater than 90")</f>
        <v>Between 50 and 75</v>
      </c>
      <c r="AA18" s="67">
        <v>3088179.3520000004</v>
      </c>
      <c r="AB18" t="s">
        <v>221</v>
      </c>
    </row>
    <row r="19" spans="1:28" x14ac:dyDescent="0.35">
      <c r="A19" s="3">
        <v>18</v>
      </c>
      <c r="B19" s="3" t="s">
        <v>75</v>
      </c>
      <c r="C19" s="4" t="s">
        <v>47</v>
      </c>
      <c r="D19" s="3" t="s">
        <v>105</v>
      </c>
      <c r="E19" s="5" t="s">
        <v>106</v>
      </c>
      <c r="F19" s="5" t="s">
        <v>64</v>
      </c>
      <c r="G19" s="5" t="s">
        <v>114</v>
      </c>
      <c r="H19" s="5" t="s">
        <v>20</v>
      </c>
      <c r="I19" s="5" t="s">
        <v>21</v>
      </c>
      <c r="J19" s="5" t="s">
        <v>8</v>
      </c>
      <c r="K19" s="5" t="s">
        <v>40</v>
      </c>
      <c r="L19" s="5" t="s">
        <v>47</v>
      </c>
      <c r="M19" s="5" t="s">
        <v>40</v>
      </c>
      <c r="N19" s="5" t="s">
        <v>134</v>
      </c>
      <c r="O19" s="5" t="str">
        <f t="shared" si="0"/>
        <v>Business Intelligence (BI) Data Analysis_P30</v>
      </c>
      <c r="P19" s="5" t="s">
        <v>117</v>
      </c>
      <c r="Q19" s="5">
        <v>8</v>
      </c>
      <c r="R19" s="5">
        <v>1318</v>
      </c>
      <c r="S19" s="6">
        <v>2710338.5567999999</v>
      </c>
      <c r="T19" s="7"/>
      <c r="U19" s="7">
        <v>1744082</v>
      </c>
      <c r="V19" s="8">
        <v>2102305</v>
      </c>
      <c r="W19" s="7">
        <v>3420111</v>
      </c>
      <c r="X19" s="7"/>
      <c r="Y19" t="s">
        <v>126</v>
      </c>
      <c r="Z19" s="64" t="str" cm="1">
        <f t="array" ref="Z19">_xlfn.IFS(S19&lt;U19,"Bt 10 and 25",S19&lt;V19,"Between 25 and 50",S19&lt;W19,"Between 50 and 75")</f>
        <v>Between 50 and 75</v>
      </c>
      <c r="AA19" s="67">
        <v>3008473.7568000001</v>
      </c>
      <c r="AB19" s="68" t="s">
        <v>221</v>
      </c>
    </row>
    <row r="20" spans="1:28" x14ac:dyDescent="0.35">
      <c r="A20" s="3">
        <v>15</v>
      </c>
      <c r="B20" s="3" t="s">
        <v>76</v>
      </c>
      <c r="C20" s="4" t="s">
        <v>47</v>
      </c>
      <c r="D20" s="3" t="s">
        <v>105</v>
      </c>
      <c r="E20" s="5" t="s">
        <v>106</v>
      </c>
      <c r="F20" s="5" t="s">
        <v>64</v>
      </c>
      <c r="G20" s="5" t="s">
        <v>114</v>
      </c>
      <c r="H20" s="5" t="s">
        <v>20</v>
      </c>
      <c r="I20" s="5" t="s">
        <v>21</v>
      </c>
      <c r="J20" s="5" t="s">
        <v>8</v>
      </c>
      <c r="K20" s="5" t="s">
        <v>40</v>
      </c>
      <c r="L20" s="5" t="s">
        <v>47</v>
      </c>
      <c r="M20" s="5" t="s">
        <v>40</v>
      </c>
      <c r="N20" s="5" t="s">
        <v>134</v>
      </c>
      <c r="O20" s="5" t="str">
        <f t="shared" si="0"/>
        <v>Business Intelligence (BI) Data Analysis_P30</v>
      </c>
      <c r="P20" s="5" t="s">
        <v>117</v>
      </c>
      <c r="Q20" s="5">
        <v>8</v>
      </c>
      <c r="R20" s="5">
        <v>1318</v>
      </c>
      <c r="S20" s="6">
        <v>2694084.7968000001</v>
      </c>
      <c r="T20" s="7"/>
      <c r="U20" s="7">
        <v>1744082</v>
      </c>
      <c r="V20" s="8">
        <v>2102305</v>
      </c>
      <c r="W20" s="7">
        <v>3420111</v>
      </c>
      <c r="X20" s="7"/>
      <c r="Y20" t="s">
        <v>126</v>
      </c>
      <c r="Z20" s="64" t="str" cm="1">
        <f t="array" ref="Z20">_xlfn.IFS(S20&lt;U20,"Bt 10 and 25",S20&lt;V20,"Between 25 and 50",S20&lt;W20,"Between 50 and 75")</f>
        <v>Between 50 and 75</v>
      </c>
      <c r="AA20" s="67">
        <v>3002779.9968000003</v>
      </c>
      <c r="AB20" s="68" t="s">
        <v>221</v>
      </c>
    </row>
    <row r="21" spans="1:28" x14ac:dyDescent="0.35">
      <c r="A21" s="3">
        <v>66</v>
      </c>
      <c r="B21" s="3" t="s">
        <v>74</v>
      </c>
      <c r="C21" s="4" t="s">
        <v>47</v>
      </c>
      <c r="D21" s="3" t="s">
        <v>105</v>
      </c>
      <c r="E21" s="5" t="s">
        <v>106</v>
      </c>
      <c r="F21" s="5" t="s">
        <v>64</v>
      </c>
      <c r="G21" s="5" t="s">
        <v>114</v>
      </c>
      <c r="H21" s="5" t="s">
        <v>20</v>
      </c>
      <c r="I21" s="5" t="s">
        <v>21</v>
      </c>
      <c r="J21" s="5" t="s">
        <v>10</v>
      </c>
      <c r="K21" s="5" t="s">
        <v>40</v>
      </c>
      <c r="L21" s="5" t="s">
        <v>47</v>
      </c>
      <c r="M21" s="5" t="s">
        <v>40</v>
      </c>
      <c r="N21" s="5" t="s">
        <v>134</v>
      </c>
      <c r="O21" s="5" t="str">
        <f t="shared" si="0"/>
        <v>Data Science_P30</v>
      </c>
      <c r="P21" s="5" t="s">
        <v>117</v>
      </c>
      <c r="Q21" s="5">
        <v>11</v>
      </c>
      <c r="R21" s="5">
        <v>435</v>
      </c>
      <c r="S21" s="6">
        <v>2600000</v>
      </c>
      <c r="T21" s="7">
        <v>1632896</v>
      </c>
      <c r="U21" s="7">
        <v>2332209</v>
      </c>
      <c r="V21" s="8">
        <v>2475704</v>
      </c>
      <c r="W21" s="7">
        <v>4165405</v>
      </c>
      <c r="X21" s="7">
        <v>4368431</v>
      </c>
      <c r="Y21" t="s">
        <v>126</v>
      </c>
      <c r="Z21" t="str" cm="1">
        <f t="array" ref="Z21">_xlfn.IFS(S21&lt;T21,"Less than 10",S21&lt;U21,"Bt 10 and 25",S21&lt;V21,"Between 25 and 50",S21&lt;W21,"Between 50 and 75",S21&lt;X21,"between 75 and 90",S21&gt;X21,"greater than 90")</f>
        <v>Between 50 and 75</v>
      </c>
      <c r="AA21" s="67">
        <v>2886000</v>
      </c>
      <c r="AB21" t="s">
        <v>221</v>
      </c>
    </row>
    <row r="22" spans="1:28" x14ac:dyDescent="0.35">
      <c r="A22" s="3">
        <v>72</v>
      </c>
      <c r="B22" s="3" t="s">
        <v>77</v>
      </c>
      <c r="C22" s="4" t="s">
        <v>47</v>
      </c>
      <c r="D22" s="3" t="s">
        <v>110</v>
      </c>
      <c r="E22" s="5" t="s">
        <v>106</v>
      </c>
      <c r="F22" s="5" t="s">
        <v>65</v>
      </c>
      <c r="G22" s="5" t="s">
        <v>114</v>
      </c>
      <c r="H22" s="5" t="s">
        <v>33</v>
      </c>
      <c r="I22" s="5" t="s">
        <v>34</v>
      </c>
      <c r="J22" s="5" t="s">
        <v>19</v>
      </c>
      <c r="K22" s="5" t="s">
        <v>37</v>
      </c>
      <c r="L22" s="5" t="s">
        <v>47</v>
      </c>
      <c r="M22" s="5" t="s">
        <v>37</v>
      </c>
      <c r="N22" s="5" t="s">
        <v>133</v>
      </c>
      <c r="O22" s="5" t="str">
        <f t="shared" si="0"/>
        <v>General Human Resources_M20</v>
      </c>
      <c r="P22" s="5" t="s">
        <v>118</v>
      </c>
      <c r="Q22" s="9">
        <v>6</v>
      </c>
      <c r="R22" s="9">
        <v>12</v>
      </c>
      <c r="S22" s="6">
        <v>2500000</v>
      </c>
      <c r="T22" s="9"/>
      <c r="U22" s="9">
        <v>1469169</v>
      </c>
      <c r="V22" s="8">
        <v>2809429</v>
      </c>
      <c r="W22" s="9">
        <v>3117483</v>
      </c>
      <c r="X22" s="9"/>
      <c r="Y22" t="s">
        <v>127</v>
      </c>
      <c r="Z22" s="64" t="str" cm="1">
        <f t="array" ref="Z22">_xlfn.IFS(S22&lt;U22,"Bt 10 and 25",S22&lt;V22,"Between 25 and 50",S22&lt;W22,"Between 50 and 75")</f>
        <v>Between 25 and 50</v>
      </c>
      <c r="AA22" s="67">
        <v>2775000</v>
      </c>
      <c r="AB22" s="68" t="s">
        <v>220</v>
      </c>
    </row>
    <row r="23" spans="1:28" x14ac:dyDescent="0.35">
      <c r="A23" s="3">
        <v>22</v>
      </c>
      <c r="B23" s="3" t="s">
        <v>78</v>
      </c>
      <c r="C23" s="4" t="s">
        <v>56</v>
      </c>
      <c r="D23" s="3" t="s">
        <v>105</v>
      </c>
      <c r="E23" s="5" t="s">
        <v>106</v>
      </c>
      <c r="F23" s="5" t="s">
        <v>64</v>
      </c>
      <c r="G23" s="5" t="s">
        <v>114</v>
      </c>
      <c r="H23" s="5" t="s">
        <v>20</v>
      </c>
      <c r="I23" s="5" t="s">
        <v>21</v>
      </c>
      <c r="J23" s="5" t="s">
        <v>10</v>
      </c>
      <c r="K23" s="5" t="s">
        <v>42</v>
      </c>
      <c r="L23" s="5" t="s">
        <v>56</v>
      </c>
      <c r="M23" s="5" t="s">
        <v>42</v>
      </c>
      <c r="N23" s="5" t="s">
        <v>134</v>
      </c>
      <c r="O23" s="5" t="str">
        <f t="shared" si="0"/>
        <v>Data Science_P10</v>
      </c>
      <c r="P23" s="5" t="s">
        <v>117</v>
      </c>
      <c r="Q23" s="5">
        <v>6</v>
      </c>
      <c r="R23" s="5">
        <v>189</v>
      </c>
      <c r="S23" s="6">
        <v>2472750</v>
      </c>
      <c r="T23" s="7"/>
      <c r="U23" s="7">
        <v>985302</v>
      </c>
      <c r="V23" s="8">
        <v>1310576</v>
      </c>
      <c r="W23" s="7">
        <v>1605342</v>
      </c>
      <c r="X23" s="7"/>
      <c r="Y23" t="s">
        <v>127</v>
      </c>
      <c r="Z23" s="65" t="s">
        <v>7</v>
      </c>
      <c r="AA23" s="67">
        <v>2744752.5</v>
      </c>
      <c r="AB23" s="68" t="s">
        <v>222</v>
      </c>
    </row>
    <row r="24" spans="1:28" x14ac:dyDescent="0.35">
      <c r="A24" s="3">
        <v>26</v>
      </c>
      <c r="B24" s="3" t="s">
        <v>78</v>
      </c>
      <c r="C24" s="4" t="s">
        <v>56</v>
      </c>
      <c r="D24" s="3" t="s">
        <v>105</v>
      </c>
      <c r="E24" s="5" t="s">
        <v>106</v>
      </c>
      <c r="F24" s="5" t="s">
        <v>64</v>
      </c>
      <c r="G24" s="5" t="s">
        <v>114</v>
      </c>
      <c r="H24" s="5" t="s">
        <v>20</v>
      </c>
      <c r="I24" s="5" t="s">
        <v>21</v>
      </c>
      <c r="J24" s="5" t="s">
        <v>10</v>
      </c>
      <c r="K24" s="5" t="s">
        <v>42</v>
      </c>
      <c r="L24" s="5" t="s">
        <v>56</v>
      </c>
      <c r="M24" s="5" t="s">
        <v>42</v>
      </c>
      <c r="N24" s="5" t="s">
        <v>134</v>
      </c>
      <c r="O24" s="5" t="str">
        <f t="shared" si="0"/>
        <v>Data Science_P10</v>
      </c>
      <c r="P24" s="5" t="s">
        <v>117</v>
      </c>
      <c r="Q24" s="5">
        <v>6</v>
      </c>
      <c r="R24" s="5">
        <v>189</v>
      </c>
      <c r="S24" s="6">
        <v>2393377.2000000002</v>
      </c>
      <c r="T24" s="7"/>
      <c r="U24" s="7">
        <v>985302</v>
      </c>
      <c r="V24" s="8">
        <v>1310576</v>
      </c>
      <c r="W24" s="7">
        <v>1605342</v>
      </c>
      <c r="X24" s="7"/>
      <c r="Y24" t="s">
        <v>126</v>
      </c>
      <c r="Z24" s="65" t="s">
        <v>7</v>
      </c>
      <c r="AA24" s="67">
        <v>2656647.9000000004</v>
      </c>
      <c r="AB24" s="68" t="s">
        <v>222</v>
      </c>
    </row>
    <row r="25" spans="1:28" x14ac:dyDescent="0.35">
      <c r="A25" s="3">
        <v>29</v>
      </c>
      <c r="B25" s="3" t="s">
        <v>78</v>
      </c>
      <c r="C25" s="4" t="s">
        <v>56</v>
      </c>
      <c r="D25" s="3" t="s">
        <v>105</v>
      </c>
      <c r="E25" s="5" t="s">
        <v>106</v>
      </c>
      <c r="F25" s="5" t="s">
        <v>64</v>
      </c>
      <c r="G25" s="5" t="s">
        <v>114</v>
      </c>
      <c r="H25" s="5" t="s">
        <v>20</v>
      </c>
      <c r="I25" s="5" t="s">
        <v>21</v>
      </c>
      <c r="J25" s="5" t="s">
        <v>10</v>
      </c>
      <c r="K25" s="5" t="s">
        <v>42</v>
      </c>
      <c r="L25" s="5" t="s">
        <v>56</v>
      </c>
      <c r="M25" s="5" t="s">
        <v>42</v>
      </c>
      <c r="N25" s="5" t="s">
        <v>134</v>
      </c>
      <c r="O25" s="5" t="str">
        <f t="shared" si="0"/>
        <v>Data Science_P10</v>
      </c>
      <c r="P25" s="5" t="s">
        <v>117</v>
      </c>
      <c r="Q25" s="5">
        <v>6</v>
      </c>
      <c r="R25" s="5">
        <v>189</v>
      </c>
      <c r="S25" s="6">
        <v>2365869.6</v>
      </c>
      <c r="T25" s="7"/>
      <c r="U25" s="7">
        <v>985302</v>
      </c>
      <c r="V25" s="8">
        <v>1310576</v>
      </c>
      <c r="W25" s="7">
        <v>1605342</v>
      </c>
      <c r="X25" s="7"/>
      <c r="Y25" t="s">
        <v>126</v>
      </c>
      <c r="Z25" s="65" t="s">
        <v>7</v>
      </c>
      <c r="AA25" s="67">
        <v>2626114.2000000002</v>
      </c>
      <c r="AB25" s="68" t="s">
        <v>222</v>
      </c>
    </row>
    <row r="26" spans="1:28" x14ac:dyDescent="0.35">
      <c r="A26" s="3">
        <v>104</v>
      </c>
      <c r="B26" s="3" t="s">
        <v>79</v>
      </c>
      <c r="C26" s="4" t="s">
        <v>47</v>
      </c>
      <c r="D26" s="3" t="s">
        <v>105</v>
      </c>
      <c r="E26" s="5" t="s">
        <v>106</v>
      </c>
      <c r="F26" s="5" t="s">
        <v>64</v>
      </c>
      <c r="G26" s="5" t="s">
        <v>114</v>
      </c>
      <c r="H26" s="5" t="s">
        <v>20</v>
      </c>
      <c r="I26" s="5" t="s">
        <v>21</v>
      </c>
      <c r="J26" s="5" t="s">
        <v>8</v>
      </c>
      <c r="K26" s="5" t="s">
        <v>40</v>
      </c>
      <c r="L26" s="5" t="s">
        <v>47</v>
      </c>
      <c r="M26" s="5" t="s">
        <v>40</v>
      </c>
      <c r="N26" s="5" t="s">
        <v>134</v>
      </c>
      <c r="O26" s="5" t="str">
        <f t="shared" si="0"/>
        <v>Business Intelligence (BI) Data Analysis_P30</v>
      </c>
      <c r="P26" s="5" t="s">
        <v>117</v>
      </c>
      <c r="Q26" s="5">
        <v>8</v>
      </c>
      <c r="R26" s="5">
        <v>1318</v>
      </c>
      <c r="S26" s="6">
        <v>2349998</v>
      </c>
      <c r="T26" s="7"/>
      <c r="U26" s="7">
        <v>1744082</v>
      </c>
      <c r="V26" s="8">
        <v>2102305</v>
      </c>
      <c r="W26" s="7">
        <v>3420111</v>
      </c>
      <c r="X26" s="7"/>
      <c r="Y26" t="s">
        <v>127</v>
      </c>
      <c r="Z26" s="64" t="str" cm="1">
        <f t="array" ref="Z26">_xlfn.IFS(S26&lt;U26,"Bt 10 and 25",S26&lt;V26,"Between 25 and 50",S26&lt;W26,"Between 50 and 75")</f>
        <v>Between 50 and 75</v>
      </c>
      <c r="AA26" s="67">
        <v>2608498</v>
      </c>
      <c r="AB26" s="68" t="s">
        <v>221</v>
      </c>
    </row>
    <row r="27" spans="1:28" x14ac:dyDescent="0.35">
      <c r="A27" s="3">
        <v>11</v>
      </c>
      <c r="B27" s="3" t="s">
        <v>80</v>
      </c>
      <c r="C27" s="4" t="s">
        <v>56</v>
      </c>
      <c r="D27" s="3" t="s">
        <v>105</v>
      </c>
      <c r="E27" s="5" t="s">
        <v>106</v>
      </c>
      <c r="F27" s="5" t="s">
        <v>64</v>
      </c>
      <c r="G27" s="5" t="s">
        <v>114</v>
      </c>
      <c r="H27" s="5" t="s">
        <v>20</v>
      </c>
      <c r="I27" s="5" t="s">
        <v>21</v>
      </c>
      <c r="J27" s="5" t="s">
        <v>8</v>
      </c>
      <c r="K27" s="5" t="s">
        <v>42</v>
      </c>
      <c r="L27" s="5" t="s">
        <v>56</v>
      </c>
      <c r="M27" s="5" t="s">
        <v>42</v>
      </c>
      <c r="N27" s="5" t="s">
        <v>134</v>
      </c>
      <c r="O27" s="5" t="str">
        <f t="shared" si="0"/>
        <v>Business Intelligence (BI) Data Analysis_P10</v>
      </c>
      <c r="P27" s="5" t="s">
        <v>117</v>
      </c>
      <c r="Q27" s="5">
        <v>4</v>
      </c>
      <c r="R27" s="5">
        <v>774</v>
      </c>
      <c r="S27" s="6">
        <v>2302087.8267999999</v>
      </c>
      <c r="T27" s="7"/>
      <c r="U27" s="7"/>
      <c r="V27" s="8">
        <v>776839</v>
      </c>
      <c r="W27" s="7"/>
      <c r="X27" s="7"/>
      <c r="Y27" t="s">
        <v>126</v>
      </c>
      <c r="Z27" s="65" t="s">
        <v>7</v>
      </c>
      <c r="AA27" s="67">
        <v>2555315.5268000001</v>
      </c>
    </row>
    <row r="28" spans="1:28" x14ac:dyDescent="0.35">
      <c r="A28" s="3">
        <v>24</v>
      </c>
      <c r="B28" s="3" t="s">
        <v>78</v>
      </c>
      <c r="C28" s="4" t="s">
        <v>56</v>
      </c>
      <c r="D28" s="3" t="s">
        <v>105</v>
      </c>
      <c r="E28" s="5" t="s">
        <v>106</v>
      </c>
      <c r="F28" s="5" t="s">
        <v>64</v>
      </c>
      <c r="G28" s="5" t="s">
        <v>114</v>
      </c>
      <c r="H28" s="5" t="s">
        <v>20</v>
      </c>
      <c r="I28" s="5" t="s">
        <v>21</v>
      </c>
      <c r="J28" s="5" t="s">
        <v>10</v>
      </c>
      <c r="K28" s="5" t="s">
        <v>42</v>
      </c>
      <c r="L28" s="5" t="s">
        <v>56</v>
      </c>
      <c r="M28" s="5" t="s">
        <v>42</v>
      </c>
      <c r="N28" s="5" t="s">
        <v>134</v>
      </c>
      <c r="O28" s="5" t="str">
        <f t="shared" si="0"/>
        <v>Data Science_P10</v>
      </c>
      <c r="P28" s="5" t="s">
        <v>117</v>
      </c>
      <c r="Q28" s="5">
        <v>6</v>
      </c>
      <c r="R28" s="5">
        <v>189</v>
      </c>
      <c r="S28" s="6">
        <v>2299608.3848000001</v>
      </c>
      <c r="T28" s="7"/>
      <c r="U28" s="7">
        <v>985302</v>
      </c>
      <c r="V28" s="8">
        <v>1310576</v>
      </c>
      <c r="W28" s="7">
        <v>1605342</v>
      </c>
      <c r="X28" s="7"/>
      <c r="Y28" t="s">
        <v>126</v>
      </c>
      <c r="Z28" s="65" t="s">
        <v>7</v>
      </c>
      <c r="AA28" s="67">
        <v>2552564.3848000001</v>
      </c>
      <c r="AB28" s="68" t="s">
        <v>222</v>
      </c>
    </row>
    <row r="29" spans="1:28" x14ac:dyDescent="0.35">
      <c r="A29" s="3">
        <v>10</v>
      </c>
      <c r="B29" s="3" t="s">
        <v>78</v>
      </c>
      <c r="C29" s="4" t="s">
        <v>56</v>
      </c>
      <c r="D29" s="3" t="s">
        <v>105</v>
      </c>
      <c r="E29" s="5" t="s">
        <v>106</v>
      </c>
      <c r="F29" s="5" t="s">
        <v>64</v>
      </c>
      <c r="G29" s="5" t="s">
        <v>114</v>
      </c>
      <c r="H29" s="5" t="s">
        <v>20</v>
      </c>
      <c r="I29" s="5" t="s">
        <v>21</v>
      </c>
      <c r="J29" s="5" t="s">
        <v>10</v>
      </c>
      <c r="K29" s="5" t="s">
        <v>42</v>
      </c>
      <c r="L29" s="5" t="s">
        <v>56</v>
      </c>
      <c r="M29" s="5" t="s">
        <v>42</v>
      </c>
      <c r="N29" s="5" t="s">
        <v>134</v>
      </c>
      <c r="O29" s="5" t="str">
        <f t="shared" si="0"/>
        <v>Data Science_P10</v>
      </c>
      <c r="P29" s="5" t="s">
        <v>117</v>
      </c>
      <c r="Q29" s="5">
        <v>6</v>
      </c>
      <c r="R29" s="5">
        <v>189</v>
      </c>
      <c r="S29" s="6">
        <v>2244610.1039999998</v>
      </c>
      <c r="T29" s="7"/>
      <c r="U29" s="7">
        <v>985302</v>
      </c>
      <c r="V29" s="8">
        <v>1310576</v>
      </c>
      <c r="W29" s="7">
        <v>1605342</v>
      </c>
      <c r="X29" s="7"/>
      <c r="Y29" t="s">
        <v>127</v>
      </c>
      <c r="Z29" s="65" t="s">
        <v>7</v>
      </c>
      <c r="AA29" s="67">
        <v>2491516.1039999998</v>
      </c>
      <c r="AB29" s="68" t="s">
        <v>222</v>
      </c>
    </row>
    <row r="30" spans="1:28" x14ac:dyDescent="0.35">
      <c r="A30" s="3">
        <v>13</v>
      </c>
      <c r="B30" s="3" t="s">
        <v>78</v>
      </c>
      <c r="C30" s="4" t="s">
        <v>56</v>
      </c>
      <c r="D30" s="3" t="s">
        <v>105</v>
      </c>
      <c r="E30" s="5" t="s">
        <v>106</v>
      </c>
      <c r="F30" s="5" t="s">
        <v>64</v>
      </c>
      <c r="G30" s="5" t="s">
        <v>114</v>
      </c>
      <c r="H30" s="5" t="s">
        <v>20</v>
      </c>
      <c r="I30" s="5" t="s">
        <v>21</v>
      </c>
      <c r="J30" s="5" t="s">
        <v>10</v>
      </c>
      <c r="K30" s="5" t="s">
        <v>42</v>
      </c>
      <c r="L30" s="5" t="s">
        <v>56</v>
      </c>
      <c r="M30" s="5" t="s">
        <v>42</v>
      </c>
      <c r="N30" s="5" t="s">
        <v>134</v>
      </c>
      <c r="O30" s="5" t="str">
        <f t="shared" si="0"/>
        <v>Data Science_P10</v>
      </c>
      <c r="P30" s="5" t="s">
        <v>117</v>
      </c>
      <c r="Q30" s="5">
        <v>6</v>
      </c>
      <c r="R30" s="5">
        <v>189</v>
      </c>
      <c r="S30" s="6">
        <v>2211628.7199999997</v>
      </c>
      <c r="T30" s="7"/>
      <c r="U30" s="7">
        <v>985302</v>
      </c>
      <c r="V30" s="8">
        <v>1310576</v>
      </c>
      <c r="W30" s="7">
        <v>1605342</v>
      </c>
      <c r="X30" s="7"/>
      <c r="Y30" t="s">
        <v>126</v>
      </c>
      <c r="Z30" s="65" t="s">
        <v>7</v>
      </c>
      <c r="AA30" s="67">
        <v>2454907.1399999997</v>
      </c>
      <c r="AB30" s="68" t="s">
        <v>222</v>
      </c>
    </row>
    <row r="31" spans="1:28" x14ac:dyDescent="0.35">
      <c r="A31" s="3">
        <v>17</v>
      </c>
      <c r="B31" s="3" t="s">
        <v>76</v>
      </c>
      <c r="C31" s="4" t="s">
        <v>47</v>
      </c>
      <c r="D31" s="3" t="s">
        <v>105</v>
      </c>
      <c r="E31" s="5" t="s">
        <v>106</v>
      </c>
      <c r="F31" s="5" t="s">
        <v>64</v>
      </c>
      <c r="G31" s="5" t="s">
        <v>114</v>
      </c>
      <c r="H31" s="5" t="s">
        <v>20</v>
      </c>
      <c r="I31" s="5" t="s">
        <v>21</v>
      </c>
      <c r="J31" s="5" t="s">
        <v>8</v>
      </c>
      <c r="K31" s="5" t="s">
        <v>40</v>
      </c>
      <c r="L31" s="5" t="s">
        <v>47</v>
      </c>
      <c r="M31" s="5" t="s">
        <v>40</v>
      </c>
      <c r="N31" s="5" t="s">
        <v>134</v>
      </c>
      <c r="O31" s="5" t="str">
        <f t="shared" si="0"/>
        <v>Business Intelligence (BI) Data Analysis_P30</v>
      </c>
      <c r="P31" s="5" t="s">
        <v>117</v>
      </c>
      <c r="Q31" s="5">
        <v>8</v>
      </c>
      <c r="R31" s="5">
        <v>1318</v>
      </c>
      <c r="S31" s="6">
        <v>2207617.6224799999</v>
      </c>
      <c r="T31" s="7"/>
      <c r="U31" s="7">
        <v>1744082</v>
      </c>
      <c r="V31" s="8">
        <v>2102305</v>
      </c>
      <c r="W31" s="7">
        <v>3420111</v>
      </c>
      <c r="X31" s="7"/>
      <c r="Y31" t="s">
        <v>126</v>
      </c>
      <c r="Z31" s="64" t="str" cm="1">
        <f t="array" ref="Z31">_xlfn.IFS(S31&lt;U31,"Bt 10 and 25",S31&lt;V31,"Between 25 and 50",S31&lt;W31,"Between 50 and 75")</f>
        <v>Between 50 and 75</v>
      </c>
      <c r="AA31" s="67">
        <v>2466293.8424800001</v>
      </c>
      <c r="AB31" s="68" t="s">
        <v>221</v>
      </c>
    </row>
    <row r="32" spans="1:28" x14ac:dyDescent="0.35">
      <c r="A32" s="3">
        <v>48</v>
      </c>
      <c r="B32" s="3" t="s">
        <v>81</v>
      </c>
      <c r="C32" s="4" t="s">
        <v>47</v>
      </c>
      <c r="D32" s="3" t="s">
        <v>111</v>
      </c>
      <c r="E32" s="5" t="s">
        <v>106</v>
      </c>
      <c r="F32" s="5" t="s">
        <v>64</v>
      </c>
      <c r="G32" s="5" t="s">
        <v>114</v>
      </c>
      <c r="H32" s="5" t="s">
        <v>50</v>
      </c>
      <c r="I32" s="5" t="s">
        <v>53</v>
      </c>
      <c r="J32" s="5" t="s">
        <v>54</v>
      </c>
      <c r="K32" s="5" t="s">
        <v>40</v>
      </c>
      <c r="L32" s="5" t="s">
        <v>47</v>
      </c>
      <c r="M32" s="5" t="s">
        <v>40</v>
      </c>
      <c r="N32" s="5" t="s">
        <v>134</v>
      </c>
      <c r="O32" s="5" t="str">
        <f t="shared" si="0"/>
        <v>Software Development Engineering (High Tech)_P30</v>
      </c>
      <c r="P32" s="5" t="s">
        <v>117</v>
      </c>
      <c r="Q32" s="5">
        <v>33</v>
      </c>
      <c r="R32" s="5">
        <v>19252</v>
      </c>
      <c r="S32" s="6">
        <v>2196414.1608000002</v>
      </c>
      <c r="T32" s="7">
        <v>1582021</v>
      </c>
      <c r="U32" s="7">
        <v>1890006</v>
      </c>
      <c r="V32" s="8">
        <v>2318709</v>
      </c>
      <c r="W32" s="7">
        <v>2619448</v>
      </c>
      <c r="X32" s="7">
        <v>3478990</v>
      </c>
      <c r="Y32" t="s">
        <v>126</v>
      </c>
      <c r="Z32" t="str" cm="1">
        <f t="array" ref="Z32">_xlfn.IFS(S32&lt;T32,"Less than 10",S32&lt;U32,"Bt 10 and 25",S32&lt;V32,"Between 25 and 50",S32&lt;W32,"Between 50 and 75",S32&lt;X32,"between 75 and 90",S32&gt;X32,"greater than 90")</f>
        <v>Between 25 and 50</v>
      </c>
      <c r="AA32" s="67">
        <v>2438017.7208000002</v>
      </c>
      <c r="AB32" t="s">
        <v>220</v>
      </c>
    </row>
    <row r="33" spans="1:28" x14ac:dyDescent="0.35">
      <c r="A33" s="3">
        <v>92</v>
      </c>
      <c r="B33" s="3" t="s">
        <v>13</v>
      </c>
      <c r="C33" s="4" t="s">
        <v>56</v>
      </c>
      <c r="D33" s="3" t="s">
        <v>105</v>
      </c>
      <c r="E33" s="5" t="s">
        <v>106</v>
      </c>
      <c r="F33" s="5" t="s">
        <v>64</v>
      </c>
      <c r="G33" s="5" t="s">
        <v>114</v>
      </c>
      <c r="H33" s="5" t="s">
        <v>22</v>
      </c>
      <c r="I33" s="5" t="s">
        <v>23</v>
      </c>
      <c r="J33" s="5" t="s">
        <v>13</v>
      </c>
      <c r="K33" s="5" t="s">
        <v>42</v>
      </c>
      <c r="L33" s="5" t="s">
        <v>56</v>
      </c>
      <c r="M33" s="5" t="s">
        <v>42</v>
      </c>
      <c r="N33" s="5" t="s">
        <v>134</v>
      </c>
      <c r="O33" s="5" t="str">
        <f t="shared" si="0"/>
        <v>Scrum Master_P10</v>
      </c>
      <c r="P33" s="5" t="s">
        <v>117</v>
      </c>
      <c r="Q33" s="5" t="s">
        <v>7</v>
      </c>
      <c r="R33" s="5" t="s">
        <v>7</v>
      </c>
      <c r="S33" s="6">
        <v>2175675.9870000002</v>
      </c>
      <c r="T33" s="7"/>
      <c r="U33" s="7"/>
      <c r="V33" s="8"/>
      <c r="W33" s="7"/>
      <c r="X33" s="7"/>
      <c r="Y33" t="s">
        <v>126</v>
      </c>
      <c r="Z33" s="65" t="s">
        <v>7</v>
      </c>
      <c r="AA33" s="67">
        <v>2414999.9870000002</v>
      </c>
    </row>
    <row r="34" spans="1:28" x14ac:dyDescent="0.35">
      <c r="A34" s="3">
        <v>106</v>
      </c>
      <c r="B34" s="3" t="s">
        <v>82</v>
      </c>
      <c r="C34" s="4" t="s">
        <v>48</v>
      </c>
      <c r="D34" s="3" t="s">
        <v>111</v>
      </c>
      <c r="E34" s="5" t="s">
        <v>106</v>
      </c>
      <c r="F34" s="5" t="s">
        <v>65</v>
      </c>
      <c r="G34" s="5" t="s">
        <v>114</v>
      </c>
      <c r="H34" s="5" t="s">
        <v>25</v>
      </c>
      <c r="I34" s="5" t="s">
        <v>26</v>
      </c>
      <c r="J34" s="5" t="s">
        <v>14</v>
      </c>
      <c r="K34" s="5" t="s">
        <v>37</v>
      </c>
      <c r="L34" s="5" t="s">
        <v>47</v>
      </c>
      <c r="M34" s="5" t="s">
        <v>37</v>
      </c>
      <c r="N34" s="5" t="s">
        <v>133</v>
      </c>
      <c r="O34" s="5" t="str">
        <f t="shared" si="0"/>
        <v>Supply Chain Planning (Outsourcing &amp; Global Capability Centers)_M20</v>
      </c>
      <c r="P34" s="5" t="s">
        <v>116</v>
      </c>
      <c r="Q34" s="9">
        <v>11</v>
      </c>
      <c r="R34" s="9">
        <v>142</v>
      </c>
      <c r="S34" s="6">
        <v>2081079.9791999999</v>
      </c>
      <c r="T34" s="9">
        <v>1492433</v>
      </c>
      <c r="U34" s="9">
        <v>1785280</v>
      </c>
      <c r="V34" s="8">
        <v>2640848</v>
      </c>
      <c r="W34" s="9">
        <v>3053579</v>
      </c>
      <c r="X34" s="9">
        <v>3241976</v>
      </c>
      <c r="Y34" t="s">
        <v>126</v>
      </c>
      <c r="Z34" t="str" cm="1">
        <f t="array" ref="Z34">_xlfn.IFS(S34&lt;T34,"Less than 10",S34&lt;U34,"Bt 10 and 25",S34&lt;V34,"Between 25 and 50",S34&lt;W34,"Between 50 and 75",S34&lt;X34,"between 75 and 90",S34&gt;X34,"greater than 90")</f>
        <v>Between 25 and 50</v>
      </c>
      <c r="AA34" s="67">
        <v>2309999.9791999999</v>
      </c>
      <c r="AB34" t="s">
        <v>220</v>
      </c>
    </row>
    <row r="35" spans="1:28" x14ac:dyDescent="0.35">
      <c r="A35" s="3">
        <v>20</v>
      </c>
      <c r="B35" s="3" t="s">
        <v>78</v>
      </c>
      <c r="C35" s="4" t="s">
        <v>56</v>
      </c>
      <c r="D35" s="3" t="s">
        <v>105</v>
      </c>
      <c r="E35" s="5" t="s">
        <v>106</v>
      </c>
      <c r="F35" s="5" t="s">
        <v>64</v>
      </c>
      <c r="G35" s="5" t="s">
        <v>114</v>
      </c>
      <c r="H35" s="5" t="s">
        <v>20</v>
      </c>
      <c r="I35" s="5" t="s">
        <v>21</v>
      </c>
      <c r="J35" s="5" t="s">
        <v>10</v>
      </c>
      <c r="K35" s="5" t="s">
        <v>42</v>
      </c>
      <c r="L35" s="5" t="s">
        <v>56</v>
      </c>
      <c r="M35" s="5" t="s">
        <v>42</v>
      </c>
      <c r="N35" s="5" t="s">
        <v>134</v>
      </c>
      <c r="O35" s="5" t="str">
        <f t="shared" si="0"/>
        <v>Data Science_P10</v>
      </c>
      <c r="P35" s="5" t="s">
        <v>117</v>
      </c>
      <c r="Q35" s="5">
        <v>6</v>
      </c>
      <c r="R35" s="5">
        <v>189</v>
      </c>
      <c r="S35" s="6">
        <v>2068390.8311999999</v>
      </c>
      <c r="T35" s="7"/>
      <c r="U35" s="7">
        <v>985302</v>
      </c>
      <c r="V35" s="8">
        <v>1310576</v>
      </c>
      <c r="W35" s="7">
        <v>1605342</v>
      </c>
      <c r="X35" s="7"/>
      <c r="Y35" t="s">
        <v>126</v>
      </c>
      <c r="Z35" s="65" t="s">
        <v>7</v>
      </c>
      <c r="AA35" s="67">
        <v>2295912.6312000002</v>
      </c>
      <c r="AB35" s="68" t="s">
        <v>222</v>
      </c>
    </row>
    <row r="36" spans="1:28" x14ac:dyDescent="0.35">
      <c r="A36" s="3">
        <v>60</v>
      </c>
      <c r="B36" s="3" t="s">
        <v>78</v>
      </c>
      <c r="C36" s="4" t="s">
        <v>56</v>
      </c>
      <c r="D36" s="3" t="s">
        <v>105</v>
      </c>
      <c r="E36" s="5" t="s">
        <v>106</v>
      </c>
      <c r="F36" s="5" t="s">
        <v>64</v>
      </c>
      <c r="G36" s="5" t="s">
        <v>114</v>
      </c>
      <c r="H36" s="5" t="s">
        <v>20</v>
      </c>
      <c r="I36" s="5" t="s">
        <v>21</v>
      </c>
      <c r="J36" s="5" t="s">
        <v>10</v>
      </c>
      <c r="K36" s="5" t="s">
        <v>42</v>
      </c>
      <c r="L36" s="5" t="s">
        <v>56</v>
      </c>
      <c r="M36" s="5" t="s">
        <v>42</v>
      </c>
      <c r="N36" s="5" t="s">
        <v>134</v>
      </c>
      <c r="O36" s="5" t="str">
        <f t="shared" si="0"/>
        <v>Data Science_P10</v>
      </c>
      <c r="P36" s="5" t="s">
        <v>117</v>
      </c>
      <c r="Q36" s="5">
        <v>6</v>
      </c>
      <c r="R36" s="5">
        <v>189</v>
      </c>
      <c r="S36" s="6">
        <v>2035000.4</v>
      </c>
      <c r="T36" s="7"/>
      <c r="U36" s="7">
        <v>985302</v>
      </c>
      <c r="V36" s="8">
        <v>1310576</v>
      </c>
      <c r="W36" s="7">
        <v>1605342</v>
      </c>
      <c r="X36" s="7"/>
      <c r="Y36" t="s">
        <v>127</v>
      </c>
      <c r="Z36" s="65" t="s">
        <v>7</v>
      </c>
      <c r="AA36" s="67">
        <v>2258850.4</v>
      </c>
      <c r="AB36" s="68" t="s">
        <v>222</v>
      </c>
    </row>
    <row r="37" spans="1:28" x14ac:dyDescent="0.35">
      <c r="A37" s="3">
        <v>12</v>
      </c>
      <c r="B37" s="3" t="s">
        <v>78</v>
      </c>
      <c r="C37" s="4" t="s">
        <v>56</v>
      </c>
      <c r="D37" s="3" t="s">
        <v>105</v>
      </c>
      <c r="E37" s="5" t="s">
        <v>106</v>
      </c>
      <c r="F37" s="5" t="s">
        <v>64</v>
      </c>
      <c r="G37" s="5" t="s">
        <v>114</v>
      </c>
      <c r="H37" s="5" t="s">
        <v>20</v>
      </c>
      <c r="I37" s="5" t="s">
        <v>21</v>
      </c>
      <c r="J37" s="5" t="s">
        <v>10</v>
      </c>
      <c r="K37" s="5" t="s">
        <v>42</v>
      </c>
      <c r="L37" s="5" t="s">
        <v>56</v>
      </c>
      <c r="M37" s="5" t="s">
        <v>42</v>
      </c>
      <c r="N37" s="5" t="s">
        <v>134</v>
      </c>
      <c r="O37" s="5" t="str">
        <f t="shared" si="0"/>
        <v>Data Science_P10</v>
      </c>
      <c r="P37" s="5" t="s">
        <v>117</v>
      </c>
      <c r="Q37" s="5">
        <v>6</v>
      </c>
      <c r="R37" s="5">
        <v>189</v>
      </c>
      <c r="S37" s="6">
        <v>2005488</v>
      </c>
      <c r="T37" s="7"/>
      <c r="U37" s="7">
        <v>985302</v>
      </c>
      <c r="V37" s="8">
        <v>1310576</v>
      </c>
      <c r="W37" s="7">
        <v>1605342</v>
      </c>
      <c r="X37" s="7"/>
      <c r="Y37" t="s">
        <v>126</v>
      </c>
      <c r="Z37" s="65" t="s">
        <v>7</v>
      </c>
      <c r="AA37" s="67">
        <v>2235283.5000000005</v>
      </c>
      <c r="AB37" s="68" t="s">
        <v>222</v>
      </c>
    </row>
    <row r="38" spans="1:28" x14ac:dyDescent="0.35">
      <c r="A38" s="3">
        <v>6</v>
      </c>
      <c r="B38" s="3" t="s">
        <v>80</v>
      </c>
      <c r="C38" s="4" t="s">
        <v>56</v>
      </c>
      <c r="D38" s="3" t="s">
        <v>105</v>
      </c>
      <c r="E38" s="5" t="s">
        <v>106</v>
      </c>
      <c r="F38" s="5" t="s">
        <v>64</v>
      </c>
      <c r="G38" s="5" t="s">
        <v>114</v>
      </c>
      <c r="H38" s="5" t="s">
        <v>20</v>
      </c>
      <c r="I38" s="5" t="s">
        <v>21</v>
      </c>
      <c r="J38" s="5" t="s">
        <v>8</v>
      </c>
      <c r="K38" s="5" t="s">
        <v>42</v>
      </c>
      <c r="L38" s="5" t="s">
        <v>56</v>
      </c>
      <c r="M38" s="5" t="s">
        <v>42</v>
      </c>
      <c r="N38" s="5" t="s">
        <v>134</v>
      </c>
      <c r="O38" s="5" t="str">
        <f t="shared" si="0"/>
        <v>Business Intelligence (BI) Data Analysis_P10</v>
      </c>
      <c r="P38" s="5" t="s">
        <v>117</v>
      </c>
      <c r="Q38" s="5">
        <v>4</v>
      </c>
      <c r="R38" s="5">
        <v>774</v>
      </c>
      <c r="S38" s="6">
        <v>1984407.8559999999</v>
      </c>
      <c r="T38" s="7"/>
      <c r="U38" s="7"/>
      <c r="V38" s="8">
        <v>776839</v>
      </c>
      <c r="W38" s="7"/>
      <c r="X38" s="7"/>
      <c r="Y38" t="s">
        <v>127</v>
      </c>
      <c r="Z38" s="65" t="s">
        <v>7</v>
      </c>
      <c r="AA38" s="67">
        <v>2202691.8560000001</v>
      </c>
    </row>
    <row r="39" spans="1:28" x14ac:dyDescent="0.35">
      <c r="A39" s="3">
        <v>38</v>
      </c>
      <c r="B39" s="3" t="s">
        <v>83</v>
      </c>
      <c r="C39" s="4" t="s">
        <v>56</v>
      </c>
      <c r="D39" s="3" t="s">
        <v>111</v>
      </c>
      <c r="E39" s="5" t="s">
        <v>106</v>
      </c>
      <c r="F39" s="5" t="s">
        <v>64</v>
      </c>
      <c r="G39" s="5" t="s">
        <v>114</v>
      </c>
      <c r="H39" s="5" t="s">
        <v>20</v>
      </c>
      <c r="I39" s="5" t="s">
        <v>21</v>
      </c>
      <c r="J39" s="5" t="s">
        <v>10</v>
      </c>
      <c r="K39" s="5" t="s">
        <v>42</v>
      </c>
      <c r="L39" s="5" t="s">
        <v>56</v>
      </c>
      <c r="M39" s="5" t="s">
        <v>42</v>
      </c>
      <c r="N39" s="5" t="s">
        <v>134</v>
      </c>
      <c r="O39" s="5" t="str">
        <f t="shared" si="0"/>
        <v>Data Science_P10</v>
      </c>
      <c r="P39" s="5" t="s">
        <v>117</v>
      </c>
      <c r="Q39" s="5">
        <v>6</v>
      </c>
      <c r="R39" s="5">
        <v>189</v>
      </c>
      <c r="S39" s="6">
        <v>1954594.56</v>
      </c>
      <c r="T39" s="7"/>
      <c r="U39" s="7">
        <v>985302</v>
      </c>
      <c r="V39" s="8">
        <v>1310576</v>
      </c>
      <c r="W39" s="7">
        <v>1605342</v>
      </c>
      <c r="X39" s="7"/>
      <c r="Y39" t="s">
        <v>127</v>
      </c>
      <c r="Z39" s="65" t="s">
        <v>7</v>
      </c>
      <c r="AA39" s="67">
        <v>2178558.5200000005</v>
      </c>
      <c r="AB39" s="68" t="s">
        <v>222</v>
      </c>
    </row>
    <row r="40" spans="1:28" x14ac:dyDescent="0.35">
      <c r="A40" s="3">
        <v>32</v>
      </c>
      <c r="B40" s="3" t="s">
        <v>84</v>
      </c>
      <c r="C40" s="4" t="s">
        <v>56</v>
      </c>
      <c r="D40" s="3" t="s">
        <v>105</v>
      </c>
      <c r="E40" s="5" t="s">
        <v>106</v>
      </c>
      <c r="F40" s="5" t="s">
        <v>64</v>
      </c>
      <c r="G40" s="5" t="s">
        <v>114</v>
      </c>
      <c r="H40" s="5" t="s">
        <v>20</v>
      </c>
      <c r="I40" s="5" t="s">
        <v>21</v>
      </c>
      <c r="J40" s="5" t="s">
        <v>8</v>
      </c>
      <c r="K40" s="5" t="s">
        <v>42</v>
      </c>
      <c r="L40" s="5" t="s">
        <v>56</v>
      </c>
      <c r="M40" s="5" t="s">
        <v>42</v>
      </c>
      <c r="N40" s="5" t="s">
        <v>134</v>
      </c>
      <c r="O40" s="5" t="str">
        <f t="shared" si="0"/>
        <v>Business Intelligence (BI) Data Analysis_P10</v>
      </c>
      <c r="P40" s="5" t="s">
        <v>117</v>
      </c>
      <c r="Q40" s="5">
        <v>4</v>
      </c>
      <c r="R40" s="5">
        <v>774</v>
      </c>
      <c r="S40" s="6">
        <v>1894888.9999999998</v>
      </c>
      <c r="T40" s="7"/>
      <c r="U40" s="7"/>
      <c r="V40" s="8">
        <v>776839</v>
      </c>
      <c r="W40" s="7"/>
      <c r="X40" s="7"/>
      <c r="Y40" t="s">
        <v>126</v>
      </c>
      <c r="Z40" s="65" t="s">
        <v>7</v>
      </c>
      <c r="AA40" s="67">
        <v>2103326.7899999996</v>
      </c>
    </row>
    <row r="41" spans="1:28" x14ac:dyDescent="0.35">
      <c r="A41" s="3">
        <v>8</v>
      </c>
      <c r="B41" s="3" t="s">
        <v>78</v>
      </c>
      <c r="C41" s="4" t="s">
        <v>56</v>
      </c>
      <c r="D41" s="3" t="s">
        <v>105</v>
      </c>
      <c r="E41" s="5" t="s">
        <v>106</v>
      </c>
      <c r="F41" s="5" t="s">
        <v>64</v>
      </c>
      <c r="G41" s="5" t="s">
        <v>114</v>
      </c>
      <c r="H41" s="5" t="s">
        <v>20</v>
      </c>
      <c r="I41" s="5" t="s">
        <v>21</v>
      </c>
      <c r="J41" s="5" t="s">
        <v>10</v>
      </c>
      <c r="K41" s="5" t="s">
        <v>42</v>
      </c>
      <c r="L41" s="5" t="s">
        <v>56</v>
      </c>
      <c r="M41" s="5" t="s">
        <v>42</v>
      </c>
      <c r="N41" s="5" t="s">
        <v>134</v>
      </c>
      <c r="O41" s="5" t="str">
        <f t="shared" si="0"/>
        <v>Data Science_P10</v>
      </c>
      <c r="P41" s="5" t="s">
        <v>117</v>
      </c>
      <c r="Q41" s="5">
        <v>6</v>
      </c>
      <c r="R41" s="5">
        <v>189</v>
      </c>
      <c r="S41" s="6">
        <v>1889513.4048000001</v>
      </c>
      <c r="T41" s="7"/>
      <c r="U41" s="7">
        <v>985302</v>
      </c>
      <c r="V41" s="8">
        <v>1310576</v>
      </c>
      <c r="W41" s="7">
        <v>1605342</v>
      </c>
      <c r="X41" s="7"/>
      <c r="Y41" t="s">
        <v>126</v>
      </c>
      <c r="Z41" s="65" t="s">
        <v>7</v>
      </c>
      <c r="AA41" s="67">
        <v>2097357.9648000002</v>
      </c>
      <c r="AB41" s="68" t="s">
        <v>222</v>
      </c>
    </row>
    <row r="42" spans="1:28" x14ac:dyDescent="0.35">
      <c r="A42" s="3">
        <v>31</v>
      </c>
      <c r="B42" s="3" t="s">
        <v>84</v>
      </c>
      <c r="C42" s="4" t="s">
        <v>56</v>
      </c>
      <c r="D42" s="3" t="s">
        <v>105</v>
      </c>
      <c r="E42" s="5" t="s">
        <v>106</v>
      </c>
      <c r="F42" s="5" t="s">
        <v>64</v>
      </c>
      <c r="G42" s="5" t="s">
        <v>114</v>
      </c>
      <c r="H42" s="5" t="s">
        <v>20</v>
      </c>
      <c r="I42" s="5" t="s">
        <v>21</v>
      </c>
      <c r="J42" s="5" t="s">
        <v>8</v>
      </c>
      <c r="K42" s="5" t="s">
        <v>42</v>
      </c>
      <c r="L42" s="5" t="s">
        <v>56</v>
      </c>
      <c r="M42" s="5" t="s">
        <v>42</v>
      </c>
      <c r="N42" s="5" t="s">
        <v>134</v>
      </c>
      <c r="O42" s="5" t="str">
        <f t="shared" si="0"/>
        <v>Business Intelligence (BI) Data Analysis_P10</v>
      </c>
      <c r="P42" s="5" t="s">
        <v>117</v>
      </c>
      <c r="Q42" s="5">
        <v>4</v>
      </c>
      <c r="R42" s="5">
        <v>774</v>
      </c>
      <c r="S42" s="6">
        <v>1869295.9999999998</v>
      </c>
      <c r="T42" s="7"/>
      <c r="U42" s="7"/>
      <c r="V42" s="8">
        <v>776839</v>
      </c>
      <c r="W42" s="7"/>
      <c r="X42" s="7"/>
      <c r="Y42" t="s">
        <v>127</v>
      </c>
      <c r="Z42" s="65" t="s">
        <v>7</v>
      </c>
      <c r="AA42" s="67">
        <v>2074918.5599999998</v>
      </c>
    </row>
    <row r="43" spans="1:28" x14ac:dyDescent="0.35">
      <c r="A43" s="3">
        <v>33</v>
      </c>
      <c r="B43" s="3" t="s">
        <v>85</v>
      </c>
      <c r="C43" s="4" t="s">
        <v>56</v>
      </c>
      <c r="D43" s="3" t="s">
        <v>105</v>
      </c>
      <c r="E43" s="5" t="s">
        <v>106</v>
      </c>
      <c r="F43" s="5" t="s">
        <v>64</v>
      </c>
      <c r="G43" s="5" t="s">
        <v>114</v>
      </c>
      <c r="H43" s="5" t="s">
        <v>20</v>
      </c>
      <c r="I43" s="5" t="s">
        <v>21</v>
      </c>
      <c r="J43" s="5" t="s">
        <v>10</v>
      </c>
      <c r="K43" s="5" t="s">
        <v>42</v>
      </c>
      <c r="L43" s="5" t="s">
        <v>56</v>
      </c>
      <c r="M43" s="5" t="s">
        <v>42</v>
      </c>
      <c r="N43" s="5" t="s">
        <v>134</v>
      </c>
      <c r="O43" s="5" t="str">
        <f t="shared" si="0"/>
        <v>Data Science_P10</v>
      </c>
      <c r="P43" s="5" t="s">
        <v>117</v>
      </c>
      <c r="Q43" s="5">
        <v>6</v>
      </c>
      <c r="R43" s="5">
        <v>189</v>
      </c>
      <c r="S43" s="6">
        <v>1754990.70784</v>
      </c>
      <c r="T43" s="7"/>
      <c r="U43" s="7">
        <v>985302</v>
      </c>
      <c r="V43" s="8">
        <v>1310576</v>
      </c>
      <c r="W43" s="7">
        <v>1605342</v>
      </c>
      <c r="X43" s="7"/>
      <c r="Y43" t="s">
        <v>126</v>
      </c>
      <c r="Z43" s="65" t="s">
        <v>7</v>
      </c>
      <c r="AA43" s="67">
        <v>1948038.94784</v>
      </c>
      <c r="AB43" s="68" t="s">
        <v>222</v>
      </c>
    </row>
    <row r="44" spans="1:28" x14ac:dyDescent="0.35">
      <c r="A44" s="3">
        <v>34</v>
      </c>
      <c r="B44" s="3" t="s">
        <v>80</v>
      </c>
      <c r="C44" s="4" t="s">
        <v>56</v>
      </c>
      <c r="D44" s="3" t="s">
        <v>105</v>
      </c>
      <c r="E44" s="5" t="s">
        <v>106</v>
      </c>
      <c r="F44" s="5" t="s">
        <v>64</v>
      </c>
      <c r="G44" s="5" t="s">
        <v>114</v>
      </c>
      <c r="H44" s="5" t="s">
        <v>20</v>
      </c>
      <c r="I44" s="5" t="s">
        <v>21</v>
      </c>
      <c r="J44" s="5" t="s">
        <v>8</v>
      </c>
      <c r="K44" s="5" t="s">
        <v>42</v>
      </c>
      <c r="L44" s="5" t="s">
        <v>56</v>
      </c>
      <c r="M44" s="5" t="s">
        <v>42</v>
      </c>
      <c r="N44" s="5" t="s">
        <v>134</v>
      </c>
      <c r="O44" s="5" t="str">
        <f t="shared" si="0"/>
        <v>Business Intelligence (BI) Data Analysis_P10</v>
      </c>
      <c r="P44" s="5" t="s">
        <v>117</v>
      </c>
      <c r="Q44" s="5">
        <v>4</v>
      </c>
      <c r="R44" s="5">
        <v>774</v>
      </c>
      <c r="S44" s="6">
        <v>1754135.1725999999</v>
      </c>
      <c r="T44" s="7"/>
      <c r="U44" s="7"/>
      <c r="V44" s="8">
        <v>776839</v>
      </c>
      <c r="W44" s="7"/>
      <c r="X44" s="7"/>
      <c r="Y44" t="s">
        <v>127</v>
      </c>
      <c r="Z44" s="65" t="s">
        <v>7</v>
      </c>
      <c r="AA44" s="67">
        <v>1947087.8225999998</v>
      </c>
    </row>
    <row r="45" spans="1:28" x14ac:dyDescent="0.35">
      <c r="A45" s="3">
        <v>35</v>
      </c>
      <c r="B45" s="3" t="s">
        <v>78</v>
      </c>
      <c r="C45" s="4" t="s">
        <v>56</v>
      </c>
      <c r="D45" s="3" t="s">
        <v>105</v>
      </c>
      <c r="E45" s="5" t="s">
        <v>106</v>
      </c>
      <c r="F45" s="5" t="s">
        <v>64</v>
      </c>
      <c r="G45" s="5" t="s">
        <v>114</v>
      </c>
      <c r="H45" s="5" t="s">
        <v>20</v>
      </c>
      <c r="I45" s="5" t="s">
        <v>21</v>
      </c>
      <c r="J45" s="5" t="s">
        <v>10</v>
      </c>
      <c r="K45" s="5" t="s">
        <v>42</v>
      </c>
      <c r="L45" s="5" t="s">
        <v>56</v>
      </c>
      <c r="M45" s="5" t="s">
        <v>42</v>
      </c>
      <c r="N45" s="5" t="s">
        <v>134</v>
      </c>
      <c r="O45" s="5" t="str">
        <f t="shared" si="0"/>
        <v>Data Science_P10</v>
      </c>
      <c r="P45" s="5" t="s">
        <v>117</v>
      </c>
      <c r="Q45" s="5">
        <v>6</v>
      </c>
      <c r="R45" s="5">
        <v>189</v>
      </c>
      <c r="S45" s="6">
        <v>1721139.18728</v>
      </c>
      <c r="T45" s="7"/>
      <c r="U45" s="7">
        <v>985302</v>
      </c>
      <c r="V45" s="8">
        <v>1310576</v>
      </c>
      <c r="W45" s="7">
        <v>1605342</v>
      </c>
      <c r="X45" s="7"/>
      <c r="Y45" t="s">
        <v>126</v>
      </c>
      <c r="Z45" s="65" t="s">
        <v>7</v>
      </c>
      <c r="AA45" s="67">
        <v>1910462.6072799999</v>
      </c>
      <c r="AB45" s="68" t="s">
        <v>222</v>
      </c>
    </row>
    <row r="46" spans="1:28" x14ac:dyDescent="0.35">
      <c r="A46" s="3">
        <v>52</v>
      </c>
      <c r="B46" s="3" t="s">
        <v>86</v>
      </c>
      <c r="C46" s="4" t="s">
        <v>56</v>
      </c>
      <c r="D46" s="3" t="s">
        <v>111</v>
      </c>
      <c r="E46" s="5" t="s">
        <v>106</v>
      </c>
      <c r="F46" s="5" t="s">
        <v>64</v>
      </c>
      <c r="G46" s="5" t="s">
        <v>114</v>
      </c>
      <c r="H46" s="5" t="s">
        <v>25</v>
      </c>
      <c r="I46" s="5" t="s">
        <v>28</v>
      </c>
      <c r="J46" s="5" t="s">
        <v>16</v>
      </c>
      <c r="K46" s="5" t="s">
        <v>39</v>
      </c>
      <c r="L46" s="5" t="s">
        <v>55</v>
      </c>
      <c r="M46" s="5" t="s">
        <v>39</v>
      </c>
      <c r="N46" s="5" t="s">
        <v>139</v>
      </c>
      <c r="O46" s="5" t="str">
        <f t="shared" si="0"/>
        <v>Data Management (Outsourcing &amp; Global Capability Centers)_S20</v>
      </c>
      <c r="P46" s="5" t="s">
        <v>116</v>
      </c>
      <c r="Q46" s="9">
        <v>11</v>
      </c>
      <c r="R46" s="9">
        <v>2077</v>
      </c>
      <c r="S46" s="6">
        <v>1542357.0864000001</v>
      </c>
      <c r="T46" s="9">
        <v>435520</v>
      </c>
      <c r="U46" s="9">
        <v>486337</v>
      </c>
      <c r="V46" s="8">
        <v>590818</v>
      </c>
      <c r="W46" s="9">
        <v>869968</v>
      </c>
      <c r="X46" s="9">
        <v>973530</v>
      </c>
      <c r="Y46" t="s">
        <v>126</v>
      </c>
      <c r="Z46" t="str" cm="1">
        <f t="array" ref="Z46">_xlfn.IFS(S46&lt;T46,"Less than 10",S46&lt;U46,"Bt 10 and 25",S46&lt;V46,"Between 25 and 50",S46&lt;W46,"Between 50 and 75",S46&lt;X46,"between 75 and 90",S46&gt;X46,"greater than 90")</f>
        <v>greater than 90</v>
      </c>
      <c r="AA46" s="67">
        <v>1712014.7064000003</v>
      </c>
      <c r="AB46" t="s">
        <v>222</v>
      </c>
    </row>
    <row r="47" spans="1:28" x14ac:dyDescent="0.35">
      <c r="A47" s="3">
        <v>30</v>
      </c>
      <c r="B47" s="3" t="s">
        <v>84</v>
      </c>
      <c r="C47" s="4" t="s">
        <v>56</v>
      </c>
      <c r="D47" s="3" t="s">
        <v>105</v>
      </c>
      <c r="E47" s="5" t="s">
        <v>106</v>
      </c>
      <c r="F47" s="5" t="s">
        <v>64</v>
      </c>
      <c r="G47" s="5" t="s">
        <v>114</v>
      </c>
      <c r="H47" s="5" t="s">
        <v>20</v>
      </c>
      <c r="I47" s="5" t="s">
        <v>21</v>
      </c>
      <c r="J47" s="5" t="s">
        <v>8</v>
      </c>
      <c r="K47" s="5" t="s">
        <v>42</v>
      </c>
      <c r="L47" s="5" t="s">
        <v>56</v>
      </c>
      <c r="M47" s="5" t="s">
        <v>42</v>
      </c>
      <c r="N47" s="5" t="s">
        <v>134</v>
      </c>
      <c r="O47" s="5" t="str">
        <f t="shared" si="0"/>
        <v>Business Intelligence (BI) Data Analysis_P10</v>
      </c>
      <c r="P47" s="5" t="s">
        <v>117</v>
      </c>
      <c r="Q47" s="5">
        <v>4</v>
      </c>
      <c r="R47" s="5">
        <v>774</v>
      </c>
      <c r="S47" s="6">
        <v>1539076.0000000002</v>
      </c>
      <c r="T47" s="7"/>
      <c r="U47" s="7"/>
      <c r="V47" s="8">
        <v>776839</v>
      </c>
      <c r="W47" s="7"/>
      <c r="X47" s="7"/>
      <c r="Y47" t="s">
        <v>127</v>
      </c>
      <c r="Z47" s="65" t="s">
        <v>7</v>
      </c>
      <c r="AA47" s="67">
        <v>1708374.3600000003</v>
      </c>
    </row>
    <row r="48" spans="1:28" x14ac:dyDescent="0.35">
      <c r="A48" s="3">
        <v>115</v>
      </c>
      <c r="B48" s="3" t="s">
        <v>87</v>
      </c>
      <c r="C48" s="4" t="s">
        <v>56</v>
      </c>
      <c r="D48" s="3" t="s">
        <v>109</v>
      </c>
      <c r="E48" s="5" t="s">
        <v>106</v>
      </c>
      <c r="F48" s="5" t="s">
        <v>64</v>
      </c>
      <c r="G48" s="5" t="s">
        <v>114</v>
      </c>
      <c r="H48" s="5" t="s">
        <v>20</v>
      </c>
      <c r="I48" s="5" t="s">
        <v>24</v>
      </c>
      <c r="J48" s="5" t="s">
        <v>11</v>
      </c>
      <c r="K48" s="5" t="s">
        <v>42</v>
      </c>
      <c r="L48" s="5" t="s">
        <v>56</v>
      </c>
      <c r="M48" s="5" t="s">
        <v>42</v>
      </c>
      <c r="N48" s="5" t="s">
        <v>134</v>
      </c>
      <c r="O48" s="5" t="str">
        <f t="shared" si="0"/>
        <v>Internal Database Engineering_P10</v>
      </c>
      <c r="P48" s="5" t="s">
        <v>117</v>
      </c>
      <c r="Q48" s="5" t="s">
        <v>7</v>
      </c>
      <c r="R48" s="5" t="s">
        <v>7</v>
      </c>
      <c r="S48" s="6">
        <v>1522522.3329</v>
      </c>
      <c r="T48" s="7"/>
      <c r="U48" s="7"/>
      <c r="V48" s="8"/>
      <c r="W48" s="7"/>
      <c r="X48" s="7"/>
      <c r="Y48" t="s">
        <v>126</v>
      </c>
      <c r="Z48" s="65" t="s">
        <v>7</v>
      </c>
      <c r="AA48" s="67">
        <v>1689999.3329</v>
      </c>
    </row>
    <row r="49" spans="1:28" x14ac:dyDescent="0.35">
      <c r="A49" s="3">
        <v>7</v>
      </c>
      <c r="B49" s="3" t="s">
        <v>87</v>
      </c>
      <c r="C49" s="4" t="s">
        <v>56</v>
      </c>
      <c r="D49" s="3" t="s">
        <v>109</v>
      </c>
      <c r="E49" s="5" t="s">
        <v>106</v>
      </c>
      <c r="F49" s="5" t="s">
        <v>64</v>
      </c>
      <c r="G49" s="5" t="s">
        <v>114</v>
      </c>
      <c r="H49" s="5" t="s">
        <v>20</v>
      </c>
      <c r="I49" s="5" t="s">
        <v>24</v>
      </c>
      <c r="J49" s="5" t="s">
        <v>11</v>
      </c>
      <c r="K49" s="5" t="s">
        <v>42</v>
      </c>
      <c r="L49" s="5" t="s">
        <v>56</v>
      </c>
      <c r="M49" s="5" t="s">
        <v>42</v>
      </c>
      <c r="N49" s="5" t="s">
        <v>134</v>
      </c>
      <c r="O49" s="5" t="str">
        <f t="shared" si="0"/>
        <v>Internal Database Engineering_P10</v>
      </c>
      <c r="P49" s="5" t="s">
        <v>117</v>
      </c>
      <c r="Q49" s="5" t="s">
        <v>7</v>
      </c>
      <c r="R49" s="5" t="s">
        <v>7</v>
      </c>
      <c r="S49" s="6">
        <v>1512010.0723999999</v>
      </c>
      <c r="T49" s="7"/>
      <c r="U49" s="7"/>
      <c r="V49" s="8"/>
      <c r="W49" s="7"/>
      <c r="X49" s="7"/>
      <c r="Y49" t="s">
        <v>126</v>
      </c>
      <c r="Z49" s="65" t="s">
        <v>7</v>
      </c>
      <c r="AA49" s="67">
        <v>1678331.0723999999</v>
      </c>
    </row>
    <row r="50" spans="1:28" x14ac:dyDescent="0.35">
      <c r="A50" s="3">
        <v>103</v>
      </c>
      <c r="B50" s="3" t="s">
        <v>66</v>
      </c>
      <c r="C50" s="4" t="s">
        <v>56</v>
      </c>
      <c r="D50" s="3" t="s">
        <v>105</v>
      </c>
      <c r="E50" s="5" t="s">
        <v>106</v>
      </c>
      <c r="F50" s="5" t="s">
        <v>64</v>
      </c>
      <c r="G50" s="5" t="s">
        <v>114</v>
      </c>
      <c r="H50" s="5" t="s">
        <v>20</v>
      </c>
      <c r="I50" s="5" t="s">
        <v>21</v>
      </c>
      <c r="J50" s="5" t="s">
        <v>8</v>
      </c>
      <c r="K50" s="5" t="s">
        <v>42</v>
      </c>
      <c r="L50" s="5" t="s">
        <v>56</v>
      </c>
      <c r="M50" s="5" t="s">
        <v>42</v>
      </c>
      <c r="N50" s="5" t="s">
        <v>134</v>
      </c>
      <c r="O50" s="5" t="str">
        <f t="shared" si="0"/>
        <v>Business Intelligence (BI) Data Analysis_P10</v>
      </c>
      <c r="P50" s="5" t="s">
        <v>117</v>
      </c>
      <c r="Q50" s="5">
        <v>4</v>
      </c>
      <c r="R50" s="5">
        <v>774</v>
      </c>
      <c r="S50" s="6">
        <v>1485999.64</v>
      </c>
      <c r="T50" s="7"/>
      <c r="U50" s="7"/>
      <c r="V50" s="8">
        <v>776839</v>
      </c>
      <c r="W50" s="7"/>
      <c r="X50" s="7"/>
      <c r="Y50" t="s">
        <v>126</v>
      </c>
      <c r="Z50" s="65" t="s">
        <v>7</v>
      </c>
      <c r="AA50" s="67">
        <v>1649459.64</v>
      </c>
    </row>
    <row r="51" spans="1:28" x14ac:dyDescent="0.35">
      <c r="A51" s="3">
        <v>28</v>
      </c>
      <c r="B51" s="3" t="s">
        <v>88</v>
      </c>
      <c r="C51" s="4" t="s">
        <v>49</v>
      </c>
      <c r="D51" s="3" t="s">
        <v>105</v>
      </c>
      <c r="E51" s="5" t="s">
        <v>106</v>
      </c>
      <c r="F51" s="5" t="s">
        <v>64</v>
      </c>
      <c r="G51" s="5" t="s">
        <v>114</v>
      </c>
      <c r="H51" s="5" t="s">
        <v>20</v>
      </c>
      <c r="I51" s="5" t="s">
        <v>21</v>
      </c>
      <c r="J51" s="5" t="s">
        <v>10</v>
      </c>
      <c r="K51" s="5" t="s">
        <v>41</v>
      </c>
      <c r="L51" s="5" t="s">
        <v>48</v>
      </c>
      <c r="M51" s="5" t="s">
        <v>41</v>
      </c>
      <c r="N51" s="5" t="s">
        <v>134</v>
      </c>
      <c r="O51" s="5" t="str">
        <f t="shared" si="0"/>
        <v>Data Science_P20</v>
      </c>
      <c r="P51" s="5" t="s">
        <v>117</v>
      </c>
      <c r="Q51" s="5">
        <v>10</v>
      </c>
      <c r="R51" s="5">
        <v>291</v>
      </c>
      <c r="S51" s="6">
        <v>1482219.6</v>
      </c>
      <c r="T51" s="7">
        <v>931797</v>
      </c>
      <c r="U51" s="7">
        <v>1389560</v>
      </c>
      <c r="V51" s="8">
        <v>2103117</v>
      </c>
      <c r="W51" s="7">
        <v>2437500</v>
      </c>
      <c r="X51" s="7">
        <v>2683026</v>
      </c>
      <c r="Y51" t="s">
        <v>127</v>
      </c>
      <c r="Z51" t="str" cm="1">
        <f t="array" ref="Z51">_xlfn.IFS(S51&lt;T51,"Less than 10",S51&lt;U51,"Bt 10 and 25",S51&lt;V51,"Between 25 and 50",S51&lt;W51,"Between 50 and 75",S51&lt;X51,"between 75 and 90",S51&gt;X51,"greater than 90")</f>
        <v>Between 25 and 50</v>
      </c>
      <c r="AA51" s="67">
        <v>1645262.7000000002</v>
      </c>
      <c r="AB51" t="s">
        <v>220</v>
      </c>
    </row>
    <row r="52" spans="1:28" x14ac:dyDescent="0.35">
      <c r="A52" s="3">
        <v>58</v>
      </c>
      <c r="B52" s="3" t="s">
        <v>13</v>
      </c>
      <c r="C52" s="4" t="s">
        <v>56</v>
      </c>
      <c r="D52" s="3" t="s">
        <v>105</v>
      </c>
      <c r="E52" s="5" t="s">
        <v>106</v>
      </c>
      <c r="F52" s="5" t="s">
        <v>64</v>
      </c>
      <c r="G52" s="5" t="s">
        <v>114</v>
      </c>
      <c r="H52" s="5" t="s">
        <v>22</v>
      </c>
      <c r="I52" s="5" t="s">
        <v>23</v>
      </c>
      <c r="J52" s="5" t="s">
        <v>13</v>
      </c>
      <c r="K52" s="5" t="s">
        <v>42</v>
      </c>
      <c r="L52" s="5" t="s">
        <v>56</v>
      </c>
      <c r="M52" s="5" t="s">
        <v>42</v>
      </c>
      <c r="N52" s="5" t="s">
        <v>134</v>
      </c>
      <c r="O52" s="5" t="str">
        <f t="shared" si="0"/>
        <v>Scrum Master_P10</v>
      </c>
      <c r="P52" s="5" t="s">
        <v>117</v>
      </c>
      <c r="Q52" s="5" t="s">
        <v>7</v>
      </c>
      <c r="R52" s="5" t="s">
        <v>7</v>
      </c>
      <c r="S52" s="6">
        <v>1475000</v>
      </c>
      <c r="T52" s="7"/>
      <c r="U52" s="7"/>
      <c r="V52" s="8"/>
      <c r="W52" s="7"/>
      <c r="X52" s="7"/>
      <c r="Y52" t="s">
        <v>127</v>
      </c>
      <c r="Z52" s="65" t="s">
        <v>7</v>
      </c>
      <c r="AA52" s="67">
        <v>1637250</v>
      </c>
    </row>
    <row r="53" spans="1:28" x14ac:dyDescent="0.35">
      <c r="A53" s="3">
        <v>65</v>
      </c>
      <c r="B53" s="3" t="s">
        <v>88</v>
      </c>
      <c r="C53" s="4" t="s">
        <v>49</v>
      </c>
      <c r="D53" s="3" t="s">
        <v>105</v>
      </c>
      <c r="E53" s="5" t="s">
        <v>106</v>
      </c>
      <c r="F53" s="5" t="s">
        <v>64</v>
      </c>
      <c r="G53" s="5" t="s">
        <v>114</v>
      </c>
      <c r="H53" s="5" t="s">
        <v>20</v>
      </c>
      <c r="I53" s="5" t="s">
        <v>21</v>
      </c>
      <c r="J53" s="5" t="s">
        <v>10</v>
      </c>
      <c r="K53" s="5" t="s">
        <v>41</v>
      </c>
      <c r="L53" s="5" t="s">
        <v>48</v>
      </c>
      <c r="M53" s="5" t="s">
        <v>41</v>
      </c>
      <c r="N53" s="5" t="s">
        <v>134</v>
      </c>
      <c r="O53" s="5" t="str">
        <f t="shared" si="0"/>
        <v>Data Science_P20</v>
      </c>
      <c r="P53" s="5" t="s">
        <v>117</v>
      </c>
      <c r="Q53" s="5">
        <v>10</v>
      </c>
      <c r="R53" s="5">
        <v>291</v>
      </c>
      <c r="S53" s="6">
        <v>1430188.8555999999</v>
      </c>
      <c r="T53" s="7">
        <v>931797</v>
      </c>
      <c r="U53" s="7">
        <v>1389560</v>
      </c>
      <c r="V53" s="8">
        <v>2103117</v>
      </c>
      <c r="W53" s="7">
        <v>2437500</v>
      </c>
      <c r="X53" s="7">
        <v>2683026</v>
      </c>
      <c r="Y53" t="s">
        <v>126</v>
      </c>
      <c r="Z53" t="str" cm="1">
        <f t="array" ref="Z53">_xlfn.IFS(S53&lt;T53,"Less than 10",S53&lt;U53,"Bt 10 and 25",S53&lt;V53,"Between 25 and 50",S53&lt;W53,"Between 50 and 75",S53&lt;X53,"between 75 and 90",S53&gt;X53,"greater than 90")</f>
        <v>Between 25 and 50</v>
      </c>
      <c r="AA53" s="67">
        <v>1587509.8555999999</v>
      </c>
      <c r="AB53" t="s">
        <v>220</v>
      </c>
    </row>
    <row r="54" spans="1:28" x14ac:dyDescent="0.35">
      <c r="A54" s="3">
        <v>70</v>
      </c>
      <c r="B54" s="3" t="s">
        <v>89</v>
      </c>
      <c r="C54" s="4" t="s">
        <v>56</v>
      </c>
      <c r="D54" s="3" t="s">
        <v>112</v>
      </c>
      <c r="E54" s="5" t="s">
        <v>106</v>
      </c>
      <c r="F54" s="5" t="s">
        <v>64</v>
      </c>
      <c r="G54" s="5" t="s">
        <v>114</v>
      </c>
      <c r="H54" s="5" t="s">
        <v>50</v>
      </c>
      <c r="I54" s="5" t="s">
        <v>51</v>
      </c>
      <c r="J54" s="5" t="s">
        <v>52</v>
      </c>
      <c r="K54" s="5" t="s">
        <v>42</v>
      </c>
      <c r="L54" s="5" t="s">
        <v>56</v>
      </c>
      <c r="M54" s="5" t="s">
        <v>42</v>
      </c>
      <c r="N54" s="5" t="s">
        <v>134</v>
      </c>
      <c r="O54" s="5" t="str">
        <f t="shared" si="0"/>
        <v>General IT User Support_P10</v>
      </c>
      <c r="P54" s="5" t="s">
        <v>117</v>
      </c>
      <c r="Q54" s="5">
        <v>7</v>
      </c>
      <c r="R54" s="5">
        <v>662</v>
      </c>
      <c r="S54" s="6">
        <v>1400000</v>
      </c>
      <c r="T54" s="7"/>
      <c r="U54" s="7">
        <v>389022</v>
      </c>
      <c r="V54" s="8">
        <v>586529</v>
      </c>
      <c r="W54" s="7">
        <v>707423</v>
      </c>
      <c r="X54" s="7"/>
      <c r="Y54" t="s">
        <v>126</v>
      </c>
      <c r="Z54" s="65" t="s">
        <v>7</v>
      </c>
      <c r="AA54" s="67">
        <v>1554000</v>
      </c>
      <c r="AB54" s="68" t="s">
        <v>222</v>
      </c>
    </row>
    <row r="55" spans="1:28" x14ac:dyDescent="0.35">
      <c r="A55" s="3">
        <v>102</v>
      </c>
      <c r="B55" s="3" t="s">
        <v>90</v>
      </c>
      <c r="C55" s="4" t="s">
        <v>56</v>
      </c>
      <c r="D55" s="3" t="s">
        <v>111</v>
      </c>
      <c r="E55" s="5" t="s">
        <v>106</v>
      </c>
      <c r="F55" s="5" t="s">
        <v>64</v>
      </c>
      <c r="G55" s="5" t="s">
        <v>114</v>
      </c>
      <c r="H55" s="5" t="s">
        <v>25</v>
      </c>
      <c r="I55" s="5" t="s">
        <v>26</v>
      </c>
      <c r="J55" s="5" t="s">
        <v>14</v>
      </c>
      <c r="K55" s="5" t="s">
        <v>42</v>
      </c>
      <c r="L55" s="5" t="s">
        <v>56</v>
      </c>
      <c r="M55" s="5" t="s">
        <v>42</v>
      </c>
      <c r="N55" s="5" t="s">
        <v>134</v>
      </c>
      <c r="O55" s="5" t="str">
        <f t="shared" si="0"/>
        <v>Supply Chain Planning (Outsourcing &amp; Global Capability Centers)_P10</v>
      </c>
      <c r="P55" s="5" t="s">
        <v>116</v>
      </c>
      <c r="Q55" s="9">
        <v>9</v>
      </c>
      <c r="R55" s="9">
        <v>409</v>
      </c>
      <c r="S55" s="6">
        <v>1351351.0220999999</v>
      </c>
      <c r="T55" s="9"/>
      <c r="U55" s="9">
        <v>385732</v>
      </c>
      <c r="V55" s="8">
        <v>564526</v>
      </c>
      <c r="W55" s="9">
        <v>729905</v>
      </c>
      <c r="X55" s="9"/>
      <c r="Y55" t="s">
        <v>126</v>
      </c>
      <c r="Z55" s="65" t="s">
        <v>7</v>
      </c>
      <c r="AA55" s="67">
        <v>1500000.0220999999</v>
      </c>
      <c r="AB55" s="68" t="s">
        <v>222</v>
      </c>
    </row>
    <row r="56" spans="1:28" x14ac:dyDescent="0.35">
      <c r="A56" s="3">
        <v>75</v>
      </c>
      <c r="B56" s="3" t="s">
        <v>91</v>
      </c>
      <c r="C56" s="4" t="s">
        <v>56</v>
      </c>
      <c r="D56" s="3" t="s">
        <v>110</v>
      </c>
      <c r="E56" s="5" t="s">
        <v>106</v>
      </c>
      <c r="F56" s="5" t="s">
        <v>64</v>
      </c>
      <c r="G56" s="5" t="s">
        <v>114</v>
      </c>
      <c r="H56" s="5" t="s">
        <v>33</v>
      </c>
      <c r="I56" s="5" t="s">
        <v>34</v>
      </c>
      <c r="J56" s="5" t="s">
        <v>19</v>
      </c>
      <c r="K56" s="5" t="s">
        <v>42</v>
      </c>
      <c r="L56" s="5" t="s">
        <v>56</v>
      </c>
      <c r="M56" s="5" t="s">
        <v>42</v>
      </c>
      <c r="N56" s="5" t="s">
        <v>134</v>
      </c>
      <c r="O56" s="5" t="str">
        <f t="shared" si="0"/>
        <v>General Human Resources_P10</v>
      </c>
      <c r="P56" s="5" t="s">
        <v>118</v>
      </c>
      <c r="Q56" s="9">
        <v>5</v>
      </c>
      <c r="R56" s="9">
        <v>16</v>
      </c>
      <c r="S56" s="6">
        <v>1350000</v>
      </c>
      <c r="T56" s="9"/>
      <c r="U56" s="9">
        <v>630838</v>
      </c>
      <c r="V56" s="8">
        <v>756554</v>
      </c>
      <c r="W56" s="9">
        <v>934077</v>
      </c>
      <c r="X56" s="9"/>
      <c r="Y56" t="s">
        <v>126</v>
      </c>
      <c r="Z56" s="65" t="s">
        <v>7</v>
      </c>
      <c r="AA56" s="67">
        <v>1498500</v>
      </c>
      <c r="AB56" s="68" t="s">
        <v>222</v>
      </c>
    </row>
    <row r="57" spans="1:28" x14ac:dyDescent="0.35">
      <c r="A57" s="3">
        <v>96</v>
      </c>
      <c r="B57" s="3" t="s">
        <v>88</v>
      </c>
      <c r="C57" s="4" t="s">
        <v>49</v>
      </c>
      <c r="D57" s="3" t="s">
        <v>105</v>
      </c>
      <c r="E57" s="5" t="s">
        <v>106</v>
      </c>
      <c r="F57" s="5" t="s">
        <v>64</v>
      </c>
      <c r="G57" s="5" t="s">
        <v>114</v>
      </c>
      <c r="H57" s="5" t="s">
        <v>20</v>
      </c>
      <c r="I57" s="5" t="s">
        <v>21</v>
      </c>
      <c r="J57" s="5" t="s">
        <v>10</v>
      </c>
      <c r="K57" s="5" t="s">
        <v>41</v>
      </c>
      <c r="L57" s="5" t="s">
        <v>48</v>
      </c>
      <c r="M57" s="5" t="s">
        <v>41</v>
      </c>
      <c r="N57" s="5" t="s">
        <v>134</v>
      </c>
      <c r="O57" s="5" t="str">
        <f t="shared" si="0"/>
        <v>Data Science_P20</v>
      </c>
      <c r="P57" s="5" t="s">
        <v>117</v>
      </c>
      <c r="Q57" s="5">
        <v>10</v>
      </c>
      <c r="R57" s="5">
        <v>291</v>
      </c>
      <c r="S57" s="6">
        <v>1350000</v>
      </c>
      <c r="T57" s="7">
        <v>931797</v>
      </c>
      <c r="U57" s="7">
        <v>1389560</v>
      </c>
      <c r="V57" s="8">
        <v>2103117</v>
      </c>
      <c r="W57" s="7">
        <v>2437500</v>
      </c>
      <c r="X57" s="7">
        <v>2683026</v>
      </c>
      <c r="Y57" t="s">
        <v>126</v>
      </c>
      <c r="Z57" t="str" cm="1">
        <f t="array" ref="Z57">_xlfn.IFS(S57&lt;T57,"Less than 10",S57&lt;U57,"Bt 10 and 25",S57&lt;V57,"Between 25 and 50",S57&lt;W57,"Between 50 and 75",S57&lt;X57,"between 75 and 90",S57&gt;X57,"greater than 90")</f>
        <v>Bt 10 and 25</v>
      </c>
      <c r="AA57" s="67">
        <v>1498500</v>
      </c>
      <c r="AB57" t="s">
        <v>219</v>
      </c>
    </row>
    <row r="58" spans="1:28" x14ac:dyDescent="0.35">
      <c r="A58" s="3">
        <v>55</v>
      </c>
      <c r="B58" s="3" t="s">
        <v>88</v>
      </c>
      <c r="C58" s="4" t="s">
        <v>49</v>
      </c>
      <c r="D58" s="3" t="s">
        <v>105</v>
      </c>
      <c r="E58" s="5" t="s">
        <v>106</v>
      </c>
      <c r="F58" s="5" t="s">
        <v>64</v>
      </c>
      <c r="G58" s="5" t="s">
        <v>114</v>
      </c>
      <c r="H58" s="5" t="s">
        <v>20</v>
      </c>
      <c r="I58" s="5" t="s">
        <v>21</v>
      </c>
      <c r="J58" s="5" t="s">
        <v>10</v>
      </c>
      <c r="K58" s="5" t="s">
        <v>41</v>
      </c>
      <c r="L58" s="5" t="s">
        <v>48</v>
      </c>
      <c r="M58" s="5" t="s">
        <v>41</v>
      </c>
      <c r="N58" s="5" t="s">
        <v>134</v>
      </c>
      <c r="O58" s="5" t="str">
        <f t="shared" si="0"/>
        <v>Data Science_P20</v>
      </c>
      <c r="P58" s="5" t="s">
        <v>117</v>
      </c>
      <c r="Q58" s="5">
        <v>10</v>
      </c>
      <c r="R58" s="5">
        <v>291</v>
      </c>
      <c r="S58" s="6">
        <v>1299133.4399999999</v>
      </c>
      <c r="T58" s="7">
        <v>931797</v>
      </c>
      <c r="U58" s="7">
        <v>1389560</v>
      </c>
      <c r="V58" s="8">
        <v>2103117</v>
      </c>
      <c r="W58" s="7">
        <v>2437500</v>
      </c>
      <c r="X58" s="7">
        <v>2683026</v>
      </c>
      <c r="Y58" t="s">
        <v>126</v>
      </c>
      <c r="Z58" t="str" cm="1">
        <f t="array" ref="Z58">_xlfn.IFS(S58&lt;T58,"Less than 10",S58&lt;U58,"Bt 10 and 25",S58&lt;V58,"Between 25 and 50",S58&lt;W58,"Between 50 and 75",S58&lt;X58,"between 75 and 90",S58&gt;X58,"greater than 90")</f>
        <v>Bt 10 and 25</v>
      </c>
      <c r="AA58" s="67">
        <v>1446762.24</v>
      </c>
      <c r="AB58" t="s">
        <v>219</v>
      </c>
    </row>
    <row r="59" spans="1:28" x14ac:dyDescent="0.35">
      <c r="A59" s="3">
        <v>57</v>
      </c>
      <c r="B59" s="3" t="s">
        <v>88</v>
      </c>
      <c r="C59" s="4" t="s">
        <v>49</v>
      </c>
      <c r="D59" s="3" t="s">
        <v>105</v>
      </c>
      <c r="E59" s="5" t="s">
        <v>106</v>
      </c>
      <c r="F59" s="5" t="s">
        <v>64</v>
      </c>
      <c r="G59" s="5" t="s">
        <v>114</v>
      </c>
      <c r="H59" s="5" t="s">
        <v>20</v>
      </c>
      <c r="I59" s="5" t="s">
        <v>21</v>
      </c>
      <c r="J59" s="5" t="s">
        <v>10</v>
      </c>
      <c r="K59" s="5" t="s">
        <v>41</v>
      </c>
      <c r="L59" s="5" t="s">
        <v>48</v>
      </c>
      <c r="M59" s="5" t="s">
        <v>41</v>
      </c>
      <c r="N59" s="5" t="s">
        <v>134</v>
      </c>
      <c r="O59" s="5" t="str">
        <f t="shared" si="0"/>
        <v>Data Science_P20</v>
      </c>
      <c r="P59" s="5" t="s">
        <v>117</v>
      </c>
      <c r="Q59" s="5">
        <v>10</v>
      </c>
      <c r="R59" s="5">
        <v>291</v>
      </c>
      <c r="S59" s="6">
        <v>1207292.2596</v>
      </c>
      <c r="T59" s="7">
        <v>931797</v>
      </c>
      <c r="U59" s="7">
        <v>1389560</v>
      </c>
      <c r="V59" s="8">
        <v>2103117</v>
      </c>
      <c r="W59" s="7">
        <v>2437500</v>
      </c>
      <c r="X59" s="7">
        <v>2683026</v>
      </c>
      <c r="Y59" t="s">
        <v>126</v>
      </c>
      <c r="Z59" t="str" cm="1">
        <f t="array" ref="Z59">_xlfn.IFS(S59&lt;T59,"Less than 10",S59&lt;U59,"Bt 10 and 25",S59&lt;V59,"Between 25 and 50",S59&lt;W59,"Between 50 and 75",S59&lt;X59,"between 75 and 90",S59&gt;X59,"greater than 90")</f>
        <v>Bt 10 and 25</v>
      </c>
      <c r="AA59" s="67">
        <v>1340091.9595999999</v>
      </c>
      <c r="AB59" t="s">
        <v>219</v>
      </c>
    </row>
    <row r="60" spans="1:28" x14ac:dyDescent="0.35">
      <c r="A60" s="3">
        <v>36</v>
      </c>
      <c r="B60" s="3" t="s">
        <v>88</v>
      </c>
      <c r="C60" s="4" t="s">
        <v>49</v>
      </c>
      <c r="D60" s="3" t="s">
        <v>105</v>
      </c>
      <c r="E60" s="5" t="s">
        <v>106</v>
      </c>
      <c r="F60" s="5" t="s">
        <v>64</v>
      </c>
      <c r="G60" s="5" t="s">
        <v>114</v>
      </c>
      <c r="H60" s="5" t="s">
        <v>20</v>
      </c>
      <c r="I60" s="5" t="s">
        <v>21</v>
      </c>
      <c r="J60" s="5" t="s">
        <v>10</v>
      </c>
      <c r="K60" s="5" t="s">
        <v>41</v>
      </c>
      <c r="L60" s="5" t="s">
        <v>48</v>
      </c>
      <c r="M60" s="5" t="s">
        <v>41</v>
      </c>
      <c r="N60" s="5" t="s">
        <v>134</v>
      </c>
      <c r="O60" s="5" t="str">
        <f t="shared" si="0"/>
        <v>Data Science_P20</v>
      </c>
      <c r="P60" s="5" t="s">
        <v>117</v>
      </c>
      <c r="Q60" s="5">
        <v>10</v>
      </c>
      <c r="R60" s="5">
        <v>291</v>
      </c>
      <c r="S60" s="6">
        <v>1205439.6731999998</v>
      </c>
      <c r="T60" s="7">
        <v>931797</v>
      </c>
      <c r="U60" s="7">
        <v>1389560</v>
      </c>
      <c r="V60" s="8">
        <v>2103117</v>
      </c>
      <c r="W60" s="7">
        <v>2437500</v>
      </c>
      <c r="X60" s="7">
        <v>2683026</v>
      </c>
      <c r="Y60" t="s">
        <v>126</v>
      </c>
      <c r="Z60" t="str" cm="1">
        <f t="array" ref="Z60">_xlfn.IFS(S60&lt;T60,"Less than 10",S60&lt;U60,"Bt 10 and 25",S60&lt;V60,"Between 25 and 50",S60&lt;W60,"Between 50 and 75",S60&lt;X60,"between 75 and 90",S60&gt;X60,"greater than 90")</f>
        <v>Bt 10 and 25</v>
      </c>
      <c r="AA60" s="67">
        <v>1338036.9731999999</v>
      </c>
      <c r="AB60" t="s">
        <v>219</v>
      </c>
    </row>
    <row r="61" spans="1:28" x14ac:dyDescent="0.35">
      <c r="A61" s="3">
        <v>78</v>
      </c>
      <c r="B61" s="3" t="s">
        <v>92</v>
      </c>
      <c r="C61" s="4" t="s">
        <v>48</v>
      </c>
      <c r="D61" s="3" t="s">
        <v>111</v>
      </c>
      <c r="E61" s="5" t="s">
        <v>106</v>
      </c>
      <c r="F61" s="5" t="s">
        <v>65</v>
      </c>
      <c r="G61" s="5" t="s">
        <v>114</v>
      </c>
      <c r="H61" s="5" t="s">
        <v>25</v>
      </c>
      <c r="I61" s="5" t="s">
        <v>26</v>
      </c>
      <c r="J61" s="5" t="s">
        <v>14</v>
      </c>
      <c r="K61" s="5" t="s">
        <v>37</v>
      </c>
      <c r="L61" s="5" t="s">
        <v>47</v>
      </c>
      <c r="M61" s="5" t="s">
        <v>37</v>
      </c>
      <c r="N61" s="5" t="s">
        <v>133</v>
      </c>
      <c r="O61" s="5" t="str">
        <f t="shared" si="0"/>
        <v>Supply Chain Planning (Outsourcing &amp; Global Capability Centers)_M20</v>
      </c>
      <c r="P61" s="5" t="s">
        <v>116</v>
      </c>
      <c r="Q61" s="9">
        <v>11</v>
      </c>
      <c r="R61" s="9">
        <v>142</v>
      </c>
      <c r="S61" s="6">
        <v>1200000</v>
      </c>
      <c r="T61" s="9">
        <v>1492433</v>
      </c>
      <c r="U61" s="9">
        <v>1785280</v>
      </c>
      <c r="V61" s="8">
        <v>2640848</v>
      </c>
      <c r="W61" s="9">
        <v>3053579</v>
      </c>
      <c r="X61" s="9">
        <v>3241976</v>
      </c>
      <c r="Y61" t="s">
        <v>126</v>
      </c>
      <c r="Z61" t="str" cm="1">
        <f t="array" ref="Z61">_xlfn.IFS(S61&lt;T61,"Less than 10",S61&lt;U61,"Bt 10 and 25",S61&lt;V61,"Between 25 and 50",S61&lt;W61,"Between 50 and 75",S61&lt;X61,"between 75 and 90",S61&gt;X61,"greater than 90")</f>
        <v>Less than 10</v>
      </c>
      <c r="AA61" s="67">
        <v>1332000</v>
      </c>
      <c r="AB61" t="s">
        <v>219</v>
      </c>
    </row>
    <row r="62" spans="1:28" x14ac:dyDescent="0.35">
      <c r="A62" s="3">
        <v>39</v>
      </c>
      <c r="B62" s="3" t="s">
        <v>92</v>
      </c>
      <c r="C62" s="4" t="s">
        <v>48</v>
      </c>
      <c r="D62" s="3" t="s">
        <v>111</v>
      </c>
      <c r="E62" s="5" t="s">
        <v>106</v>
      </c>
      <c r="F62" s="5" t="s">
        <v>65</v>
      </c>
      <c r="G62" s="5" t="s">
        <v>114</v>
      </c>
      <c r="H62" s="5" t="s">
        <v>25</v>
      </c>
      <c r="I62" s="5" t="s">
        <v>26</v>
      </c>
      <c r="J62" s="5" t="s">
        <v>14</v>
      </c>
      <c r="K62" s="5" t="s">
        <v>37</v>
      </c>
      <c r="L62" s="5" t="s">
        <v>47</v>
      </c>
      <c r="M62" s="5" t="s">
        <v>37</v>
      </c>
      <c r="N62" s="5" t="s">
        <v>133</v>
      </c>
      <c r="O62" s="5" t="str">
        <f t="shared" si="0"/>
        <v>Supply Chain Planning (Outsourcing &amp; Global Capability Centers)_M20</v>
      </c>
      <c r="P62" s="5" t="s">
        <v>116</v>
      </c>
      <c r="Q62" s="9">
        <v>11</v>
      </c>
      <c r="R62" s="9">
        <v>142</v>
      </c>
      <c r="S62" s="6">
        <v>1178399.1359999999</v>
      </c>
      <c r="T62" s="9">
        <v>1492433</v>
      </c>
      <c r="U62" s="9">
        <v>1785280</v>
      </c>
      <c r="V62" s="8">
        <v>2640848</v>
      </c>
      <c r="W62" s="9">
        <v>3053579</v>
      </c>
      <c r="X62" s="9">
        <v>3241976</v>
      </c>
      <c r="Y62" t="s">
        <v>126</v>
      </c>
      <c r="Z62" t="str" cm="1">
        <f t="array" ref="Z62">_xlfn.IFS(S62&lt;T62,"Less than 10",S62&lt;U62,"Bt 10 and 25",S62&lt;V62,"Between 25 and 50",S62&lt;W62,"Between 50 and 75",S62&lt;X62,"between 75 and 90",S62&gt;X62,"greater than 90")</f>
        <v>Less than 10</v>
      </c>
      <c r="AA62" s="67">
        <v>1308020.716</v>
      </c>
      <c r="AB62" t="s">
        <v>219</v>
      </c>
    </row>
    <row r="63" spans="1:28" x14ac:dyDescent="0.35">
      <c r="A63" s="3">
        <v>71</v>
      </c>
      <c r="B63" s="3" t="s">
        <v>93</v>
      </c>
      <c r="C63" s="4" t="s">
        <v>56</v>
      </c>
      <c r="D63" s="3" t="s">
        <v>108</v>
      </c>
      <c r="E63" s="5" t="s">
        <v>106</v>
      </c>
      <c r="F63" s="5" t="s">
        <v>64</v>
      </c>
      <c r="G63" s="5" t="s">
        <v>114</v>
      </c>
      <c r="H63" s="5" t="s">
        <v>31</v>
      </c>
      <c r="I63" s="5" t="s">
        <v>32</v>
      </c>
      <c r="J63" s="5" t="s">
        <v>18</v>
      </c>
      <c r="K63" s="5" t="s">
        <v>42</v>
      </c>
      <c r="L63" s="5" t="s">
        <v>56</v>
      </c>
      <c r="M63" s="5" t="s">
        <v>42</v>
      </c>
      <c r="N63" s="5" t="s">
        <v>134</v>
      </c>
      <c r="O63" s="5" t="str">
        <f t="shared" si="0"/>
        <v>Financial Planning &amp; Analysis_P10</v>
      </c>
      <c r="P63" s="5" t="s">
        <v>118</v>
      </c>
      <c r="Q63" s="9" t="s">
        <v>7</v>
      </c>
      <c r="R63" s="9" t="s">
        <v>7</v>
      </c>
      <c r="S63" s="6">
        <v>1150000</v>
      </c>
      <c r="T63" s="9"/>
      <c r="U63" s="9"/>
      <c r="V63" s="8"/>
      <c r="W63" s="9"/>
      <c r="X63" s="9"/>
      <c r="Y63" t="s">
        <v>126</v>
      </c>
      <c r="Z63" s="65" t="s">
        <v>7</v>
      </c>
      <c r="AA63" s="67">
        <v>1276500</v>
      </c>
    </row>
    <row r="64" spans="1:28" x14ac:dyDescent="0.35">
      <c r="A64" s="3">
        <v>113</v>
      </c>
      <c r="B64" s="3" t="s">
        <v>94</v>
      </c>
      <c r="C64" s="4" t="s">
        <v>49</v>
      </c>
      <c r="D64" s="3" t="s">
        <v>105</v>
      </c>
      <c r="E64" s="5" t="s">
        <v>106</v>
      </c>
      <c r="F64" s="5" t="s">
        <v>64</v>
      </c>
      <c r="G64" s="5" t="s">
        <v>114</v>
      </c>
      <c r="H64" s="5" t="s">
        <v>20</v>
      </c>
      <c r="I64" s="5" t="s">
        <v>21</v>
      </c>
      <c r="J64" s="5" t="s">
        <v>8</v>
      </c>
      <c r="K64" s="5" t="s">
        <v>41</v>
      </c>
      <c r="L64" s="5" t="s">
        <v>48</v>
      </c>
      <c r="M64" s="5" t="s">
        <v>41</v>
      </c>
      <c r="N64" s="5" t="s">
        <v>134</v>
      </c>
      <c r="O64" s="5" t="str">
        <f t="shared" si="0"/>
        <v>Business Intelligence (BI) Data Analysis_P20</v>
      </c>
      <c r="P64" s="5" t="s">
        <v>117</v>
      </c>
      <c r="Q64" s="5">
        <v>8</v>
      </c>
      <c r="R64" s="5">
        <v>976</v>
      </c>
      <c r="S64" s="6">
        <v>1150000</v>
      </c>
      <c r="T64" s="7"/>
      <c r="U64" s="7">
        <v>1027612</v>
      </c>
      <c r="V64" s="8">
        <v>1129322</v>
      </c>
      <c r="W64" s="7">
        <v>2191388</v>
      </c>
      <c r="X64" s="7"/>
      <c r="Y64" t="s">
        <v>126</v>
      </c>
      <c r="Z64" s="64" t="str" cm="1">
        <f t="array" ref="Z64">_xlfn.IFS(S64&lt;U64,"Bt 10 and 25",S64&lt;V64,"Between 25 and 50",S64&lt;W64,"Between 50 and 75")</f>
        <v>Between 50 and 75</v>
      </c>
      <c r="AA64" s="67">
        <v>1276500</v>
      </c>
      <c r="AB64" s="68" t="s">
        <v>221</v>
      </c>
    </row>
    <row r="65" spans="1:28" x14ac:dyDescent="0.35">
      <c r="A65" s="3">
        <v>64</v>
      </c>
      <c r="B65" s="3" t="s">
        <v>94</v>
      </c>
      <c r="C65" s="4" t="s">
        <v>49</v>
      </c>
      <c r="D65" s="3" t="s">
        <v>105</v>
      </c>
      <c r="E65" s="5" t="s">
        <v>106</v>
      </c>
      <c r="F65" s="5" t="s">
        <v>64</v>
      </c>
      <c r="G65" s="5" t="s">
        <v>114</v>
      </c>
      <c r="H65" s="5" t="s">
        <v>20</v>
      </c>
      <c r="I65" s="5" t="s">
        <v>21</v>
      </c>
      <c r="J65" s="5" t="s">
        <v>8</v>
      </c>
      <c r="K65" s="5" t="s">
        <v>41</v>
      </c>
      <c r="L65" s="5" t="s">
        <v>48</v>
      </c>
      <c r="M65" s="5" t="s">
        <v>41</v>
      </c>
      <c r="N65" s="5" t="s">
        <v>134</v>
      </c>
      <c r="O65" s="5" t="str">
        <f t="shared" si="0"/>
        <v>Business Intelligence (BI) Data Analysis_P20</v>
      </c>
      <c r="P65" s="5" t="s">
        <v>117</v>
      </c>
      <c r="Q65" s="5">
        <v>8</v>
      </c>
      <c r="R65" s="5">
        <v>976</v>
      </c>
      <c r="S65" s="6">
        <v>1100000</v>
      </c>
      <c r="T65" s="7"/>
      <c r="U65" s="7">
        <v>1027612</v>
      </c>
      <c r="V65" s="8">
        <v>1129322</v>
      </c>
      <c r="W65" s="7">
        <v>2191388</v>
      </c>
      <c r="X65" s="7"/>
      <c r="Y65" t="s">
        <v>126</v>
      </c>
      <c r="Z65" s="64" t="str" cm="1">
        <f t="array" ref="Z65">_xlfn.IFS(S65&lt;U65,"Bt 10 and 25",S65&lt;V65,"Between 25 and 50",S65&lt;W65,"Between 50 and 75")</f>
        <v>Between 25 and 50</v>
      </c>
      <c r="AA65" s="67">
        <v>1221000</v>
      </c>
      <c r="AB65" s="68" t="s">
        <v>220</v>
      </c>
    </row>
    <row r="66" spans="1:28" x14ac:dyDescent="0.35">
      <c r="A66" s="3">
        <v>108</v>
      </c>
      <c r="B66" s="3" t="s">
        <v>95</v>
      </c>
      <c r="C66" s="4" t="s">
        <v>56</v>
      </c>
      <c r="D66" s="3" t="s">
        <v>111</v>
      </c>
      <c r="E66" s="5" t="s">
        <v>106</v>
      </c>
      <c r="F66" s="5" t="s">
        <v>64</v>
      </c>
      <c r="G66" s="5" t="s">
        <v>114</v>
      </c>
      <c r="H66" s="5" t="s">
        <v>20</v>
      </c>
      <c r="I66" s="5" t="s">
        <v>21</v>
      </c>
      <c r="J66" s="5" t="s">
        <v>8</v>
      </c>
      <c r="K66" s="5" t="s">
        <v>42</v>
      </c>
      <c r="L66" s="5" t="s">
        <v>56</v>
      </c>
      <c r="M66" s="5" t="s">
        <v>42</v>
      </c>
      <c r="N66" s="5" t="s">
        <v>134</v>
      </c>
      <c r="O66" s="5" t="str">
        <f t="shared" ref="O66:O116" si="1">J66&amp;"_"&amp;K66</f>
        <v>Business Intelligence (BI) Data Analysis_P10</v>
      </c>
      <c r="P66" s="5" t="s">
        <v>117</v>
      </c>
      <c r="Q66" s="5">
        <v>4</v>
      </c>
      <c r="R66" s="5">
        <v>774</v>
      </c>
      <c r="S66" s="6">
        <v>1100000</v>
      </c>
      <c r="T66" s="7"/>
      <c r="U66" s="7"/>
      <c r="V66" s="8">
        <v>776839</v>
      </c>
      <c r="W66" s="7"/>
      <c r="X66" s="7"/>
      <c r="Y66" t="s">
        <v>126</v>
      </c>
      <c r="Z66" s="65" t="s">
        <v>7</v>
      </c>
      <c r="AA66" s="67">
        <v>1221000</v>
      </c>
    </row>
    <row r="67" spans="1:28" x14ac:dyDescent="0.35">
      <c r="A67" s="3">
        <v>87</v>
      </c>
      <c r="B67" s="3" t="s">
        <v>94</v>
      </c>
      <c r="C67" s="4" t="s">
        <v>49</v>
      </c>
      <c r="D67" s="3" t="s">
        <v>105</v>
      </c>
      <c r="E67" s="5" t="s">
        <v>106</v>
      </c>
      <c r="F67" s="5" t="s">
        <v>64</v>
      </c>
      <c r="G67" s="5" t="s">
        <v>114</v>
      </c>
      <c r="H67" s="5" t="s">
        <v>20</v>
      </c>
      <c r="I67" s="5" t="s">
        <v>21</v>
      </c>
      <c r="J67" s="5" t="s">
        <v>8</v>
      </c>
      <c r="K67" s="5" t="s">
        <v>41</v>
      </c>
      <c r="L67" s="5" t="s">
        <v>48</v>
      </c>
      <c r="M67" s="5" t="s">
        <v>41</v>
      </c>
      <c r="N67" s="5" t="s">
        <v>134</v>
      </c>
      <c r="O67" s="5" t="str">
        <f t="shared" si="1"/>
        <v>Business Intelligence (BI) Data Analysis_P20</v>
      </c>
      <c r="P67" s="5" t="s">
        <v>117</v>
      </c>
      <c r="Q67" s="5">
        <v>8</v>
      </c>
      <c r="R67" s="5">
        <v>976</v>
      </c>
      <c r="S67" s="6">
        <v>1090250.4099999999</v>
      </c>
      <c r="T67" s="7"/>
      <c r="U67" s="7">
        <v>1027612</v>
      </c>
      <c r="V67" s="8">
        <v>1129322</v>
      </c>
      <c r="W67" s="7">
        <v>2191388</v>
      </c>
      <c r="X67" s="7"/>
      <c r="Y67" t="s">
        <v>126</v>
      </c>
      <c r="Z67" s="64" t="str" cm="1">
        <f t="array" ref="Z67">_xlfn.IFS(S67&lt;U67,"Bt 10 and 25",S67&lt;V67,"Between 25 and 50",S67&lt;W67,"Between 50 and 75")</f>
        <v>Between 25 and 50</v>
      </c>
      <c r="AA67" s="67">
        <v>1210178.4099999999</v>
      </c>
      <c r="AB67" s="68" t="s">
        <v>220</v>
      </c>
    </row>
    <row r="68" spans="1:28" x14ac:dyDescent="0.35">
      <c r="A68" s="3">
        <v>107</v>
      </c>
      <c r="B68" s="3" t="s">
        <v>96</v>
      </c>
      <c r="C68" s="4" t="s">
        <v>48</v>
      </c>
      <c r="D68" s="3" t="s">
        <v>111</v>
      </c>
      <c r="E68" s="5" t="s">
        <v>106</v>
      </c>
      <c r="F68" s="5" t="s">
        <v>65</v>
      </c>
      <c r="G68" s="5" t="s">
        <v>114</v>
      </c>
      <c r="H68" s="5" t="s">
        <v>25</v>
      </c>
      <c r="I68" s="5" t="s">
        <v>27</v>
      </c>
      <c r="J68" s="5" t="s">
        <v>15</v>
      </c>
      <c r="K68" s="5" t="s">
        <v>38</v>
      </c>
      <c r="L68" s="5" t="s">
        <v>48</v>
      </c>
      <c r="M68" s="5" t="s">
        <v>38</v>
      </c>
      <c r="N68" s="5" t="s">
        <v>133</v>
      </c>
      <c r="O68" s="5" t="str">
        <f t="shared" si="1"/>
        <v>Accounts Payable/Receivable (Outsourcing &amp; Global Capability Centers)_M10</v>
      </c>
      <c r="P68" s="5" t="s">
        <v>116</v>
      </c>
      <c r="Q68" s="9">
        <v>12</v>
      </c>
      <c r="R68" s="9">
        <v>373</v>
      </c>
      <c r="S68" s="6">
        <v>1081079.9791999999</v>
      </c>
      <c r="T68" s="9">
        <v>970371</v>
      </c>
      <c r="U68" s="9">
        <v>1086219</v>
      </c>
      <c r="V68" s="8">
        <v>1197238</v>
      </c>
      <c r="W68" s="9">
        <v>1549836</v>
      </c>
      <c r="X68" s="9">
        <v>1840422</v>
      </c>
      <c r="Y68" t="s">
        <v>127</v>
      </c>
      <c r="Z68" t="str" cm="1">
        <f t="array" ref="Z68">_xlfn.IFS(S68&lt;T68,"Less than 10",S68&lt;U68,"Bt 10 and 25",S68&lt;V68,"Between 25 and 50",S68&lt;W68,"Between 50 and 75",S68&lt;X68,"between 75 and 90",S68&gt;X68,"greater than 90")</f>
        <v>Bt 10 and 25</v>
      </c>
      <c r="AA68" s="67">
        <v>1199999.9791999999</v>
      </c>
      <c r="AB68" t="s">
        <v>219</v>
      </c>
    </row>
    <row r="69" spans="1:28" x14ac:dyDescent="0.35">
      <c r="A69" s="3">
        <v>41</v>
      </c>
      <c r="B69" s="3" t="s">
        <v>97</v>
      </c>
      <c r="C69" s="4" t="s">
        <v>55</v>
      </c>
      <c r="D69" s="3" t="s">
        <v>111</v>
      </c>
      <c r="E69" s="5" t="s">
        <v>106</v>
      </c>
      <c r="F69" s="5" t="s">
        <v>64</v>
      </c>
      <c r="G69" s="5" t="s">
        <v>114</v>
      </c>
      <c r="H69" s="5" t="s">
        <v>25</v>
      </c>
      <c r="I69" s="5" t="s">
        <v>26</v>
      </c>
      <c r="J69" s="5" t="s">
        <v>14</v>
      </c>
      <c r="K69" s="5" t="s">
        <v>42</v>
      </c>
      <c r="L69" s="5" t="s">
        <v>56</v>
      </c>
      <c r="M69" s="5" t="s">
        <v>42</v>
      </c>
      <c r="N69" s="5" t="s">
        <v>134</v>
      </c>
      <c r="O69" s="5" t="str">
        <f t="shared" si="1"/>
        <v>Supply Chain Planning (Outsourcing &amp; Global Capability Centers)_P10</v>
      </c>
      <c r="P69" s="5" t="s">
        <v>116</v>
      </c>
      <c r="Q69" s="9">
        <v>9</v>
      </c>
      <c r="R69" s="9">
        <v>409</v>
      </c>
      <c r="S69" s="6">
        <v>1026594.024</v>
      </c>
      <c r="T69" s="9"/>
      <c r="U69" s="9">
        <v>385732</v>
      </c>
      <c r="V69" s="8">
        <v>564526</v>
      </c>
      <c r="W69" s="9">
        <v>729905</v>
      </c>
      <c r="X69" s="9"/>
      <c r="Y69" t="s">
        <v>127</v>
      </c>
      <c r="Z69" s="65" t="s">
        <v>7</v>
      </c>
      <c r="AA69" s="67">
        <v>1139517.3840000001</v>
      </c>
      <c r="AB69" s="68" t="s">
        <v>222</v>
      </c>
    </row>
    <row r="70" spans="1:28" x14ac:dyDescent="0.35">
      <c r="A70" s="3">
        <v>69</v>
      </c>
      <c r="B70" s="3" t="s">
        <v>98</v>
      </c>
      <c r="C70" s="4" t="s">
        <v>56</v>
      </c>
      <c r="D70" s="3" t="s">
        <v>113</v>
      </c>
      <c r="E70" s="5" t="s">
        <v>106</v>
      </c>
      <c r="F70" s="5" t="s">
        <v>64</v>
      </c>
      <c r="G70" s="5" t="s">
        <v>114</v>
      </c>
      <c r="H70" s="5" t="s">
        <v>29</v>
      </c>
      <c r="I70" s="5" t="s">
        <v>30</v>
      </c>
      <c r="J70" s="5" t="s">
        <v>17</v>
      </c>
      <c r="K70" s="5" t="s">
        <v>42</v>
      </c>
      <c r="L70" s="5" t="s">
        <v>56</v>
      </c>
      <c r="M70" s="5" t="s">
        <v>42</v>
      </c>
      <c r="N70" s="5" t="s">
        <v>134</v>
      </c>
      <c r="O70" s="5" t="str">
        <f t="shared" si="1"/>
        <v>General Office Administration &amp; Secretarial Management_P10</v>
      </c>
      <c r="P70" s="5" t="s">
        <v>118</v>
      </c>
      <c r="Q70" s="9">
        <v>7</v>
      </c>
      <c r="R70" s="9">
        <v>55</v>
      </c>
      <c r="S70" s="6">
        <v>950000</v>
      </c>
      <c r="T70" s="9"/>
      <c r="U70" s="9">
        <v>503176</v>
      </c>
      <c r="V70" s="8">
        <v>631792</v>
      </c>
      <c r="W70" s="9">
        <v>698395</v>
      </c>
      <c r="X70" s="9"/>
      <c r="Y70" t="s">
        <v>126</v>
      </c>
      <c r="Z70" s="65" t="s">
        <v>7</v>
      </c>
      <c r="AA70" s="67">
        <v>1054500</v>
      </c>
      <c r="AB70" s="68" t="s">
        <v>222</v>
      </c>
    </row>
    <row r="71" spans="1:28" x14ac:dyDescent="0.35">
      <c r="A71" s="3">
        <v>88</v>
      </c>
      <c r="B71" s="3" t="s">
        <v>99</v>
      </c>
      <c r="C71" s="4" t="s">
        <v>56</v>
      </c>
      <c r="D71" s="3" t="s">
        <v>111</v>
      </c>
      <c r="E71" s="5" t="s">
        <v>106</v>
      </c>
      <c r="F71" s="5" t="s">
        <v>64</v>
      </c>
      <c r="G71" s="5" t="s">
        <v>114</v>
      </c>
      <c r="H71" s="5" t="s">
        <v>50</v>
      </c>
      <c r="I71" s="5" t="s">
        <v>51</v>
      </c>
      <c r="J71" s="5" t="s">
        <v>52</v>
      </c>
      <c r="K71" s="5" t="s">
        <v>42</v>
      </c>
      <c r="L71" s="5" t="s">
        <v>56</v>
      </c>
      <c r="M71" s="5" t="s">
        <v>42</v>
      </c>
      <c r="N71" s="5" t="s">
        <v>134</v>
      </c>
      <c r="O71" s="5" t="str">
        <f t="shared" si="1"/>
        <v>General IT User Support_P10</v>
      </c>
      <c r="P71" s="5" t="s">
        <v>117</v>
      </c>
      <c r="Q71" s="5">
        <v>7</v>
      </c>
      <c r="R71" s="5">
        <v>662</v>
      </c>
      <c r="S71" s="6">
        <v>900900.31595999992</v>
      </c>
      <c r="T71" s="7"/>
      <c r="U71" s="7">
        <v>389022</v>
      </c>
      <c r="V71" s="8">
        <v>586529</v>
      </c>
      <c r="W71" s="7">
        <v>707423</v>
      </c>
      <c r="X71" s="7"/>
      <c r="Y71" t="s">
        <v>126</v>
      </c>
      <c r="Z71" s="65" t="s">
        <v>7</v>
      </c>
      <c r="AA71" s="67">
        <v>1000000.3159599999</v>
      </c>
      <c r="AB71" s="68" t="s">
        <v>222</v>
      </c>
    </row>
    <row r="72" spans="1:28" x14ac:dyDescent="0.35">
      <c r="A72" s="3">
        <v>43</v>
      </c>
      <c r="B72" s="3" t="s">
        <v>97</v>
      </c>
      <c r="C72" s="4" t="s">
        <v>55</v>
      </c>
      <c r="D72" s="3" t="s">
        <v>111</v>
      </c>
      <c r="E72" s="5" t="s">
        <v>106</v>
      </c>
      <c r="F72" s="5" t="s">
        <v>64</v>
      </c>
      <c r="G72" s="5" t="s">
        <v>114</v>
      </c>
      <c r="H72" s="5" t="s">
        <v>25</v>
      </c>
      <c r="I72" s="5" t="s">
        <v>26</v>
      </c>
      <c r="J72" s="5" t="s">
        <v>14</v>
      </c>
      <c r="K72" s="5" t="s">
        <v>42</v>
      </c>
      <c r="L72" s="5" t="s">
        <v>56</v>
      </c>
      <c r="M72" s="5" t="s">
        <v>42</v>
      </c>
      <c r="N72" s="5" t="s">
        <v>134</v>
      </c>
      <c r="O72" s="5" t="str">
        <f t="shared" si="1"/>
        <v>Supply Chain Planning (Outsourcing &amp; Global Capability Centers)_P10</v>
      </c>
      <c r="P72" s="5" t="s">
        <v>116</v>
      </c>
      <c r="Q72" s="9">
        <v>9</v>
      </c>
      <c r="R72" s="9">
        <v>409</v>
      </c>
      <c r="S72" s="6">
        <v>763990.97519999999</v>
      </c>
      <c r="T72" s="9"/>
      <c r="U72" s="9">
        <v>385732</v>
      </c>
      <c r="V72" s="8">
        <v>564526</v>
      </c>
      <c r="W72" s="9">
        <v>729905</v>
      </c>
      <c r="X72" s="9"/>
      <c r="Y72" t="s">
        <v>126</v>
      </c>
      <c r="Z72" s="65" t="s">
        <v>7</v>
      </c>
      <c r="AA72" s="67">
        <v>848027.01520000002</v>
      </c>
      <c r="AB72" s="68" t="s">
        <v>222</v>
      </c>
    </row>
    <row r="73" spans="1:28" x14ac:dyDescent="0.35">
      <c r="A73" s="3">
        <v>116</v>
      </c>
      <c r="B73" s="3" t="s">
        <v>97</v>
      </c>
      <c r="C73" s="4" t="s">
        <v>55</v>
      </c>
      <c r="D73" s="3" t="s">
        <v>111</v>
      </c>
      <c r="E73" s="5" t="s">
        <v>106</v>
      </c>
      <c r="F73" s="5" t="s">
        <v>64</v>
      </c>
      <c r="G73" s="5" t="s">
        <v>114</v>
      </c>
      <c r="H73" s="5" t="s">
        <v>25</v>
      </c>
      <c r="I73" s="5" t="s">
        <v>26</v>
      </c>
      <c r="J73" s="5" t="s">
        <v>14</v>
      </c>
      <c r="K73" s="5" t="s">
        <v>42</v>
      </c>
      <c r="L73" s="5" t="s">
        <v>56</v>
      </c>
      <c r="M73" s="5" t="s">
        <v>42</v>
      </c>
      <c r="N73" s="5" t="s">
        <v>134</v>
      </c>
      <c r="O73" s="5" t="str">
        <f t="shared" si="1"/>
        <v>Supply Chain Planning (Outsourcing &amp; Global Capability Centers)_P10</v>
      </c>
      <c r="P73" s="5" t="s">
        <v>116</v>
      </c>
      <c r="Q73" s="9">
        <v>9</v>
      </c>
      <c r="R73" s="9">
        <v>409</v>
      </c>
      <c r="S73" s="6">
        <v>743242.98569999996</v>
      </c>
      <c r="T73" s="9"/>
      <c r="U73" s="9">
        <v>385732</v>
      </c>
      <c r="V73" s="8">
        <v>564526</v>
      </c>
      <c r="W73" s="9">
        <v>729905</v>
      </c>
      <c r="X73" s="9"/>
      <c r="Y73" t="s">
        <v>126</v>
      </c>
      <c r="Z73" s="65" t="s">
        <v>7</v>
      </c>
      <c r="AA73" s="67">
        <v>824999.98569999996</v>
      </c>
      <c r="AB73" s="68" t="s">
        <v>222</v>
      </c>
    </row>
    <row r="74" spans="1:28" x14ac:dyDescent="0.35">
      <c r="A74" s="3">
        <v>94</v>
      </c>
      <c r="B74" s="3" t="s">
        <v>94</v>
      </c>
      <c r="C74" s="4" t="s">
        <v>49</v>
      </c>
      <c r="D74" s="3" t="s">
        <v>105</v>
      </c>
      <c r="E74" s="5" t="s">
        <v>106</v>
      </c>
      <c r="F74" s="5" t="s">
        <v>64</v>
      </c>
      <c r="G74" s="5" t="s">
        <v>114</v>
      </c>
      <c r="H74" s="5" t="s">
        <v>20</v>
      </c>
      <c r="I74" s="5" t="s">
        <v>21</v>
      </c>
      <c r="J74" s="5" t="s">
        <v>8</v>
      </c>
      <c r="K74" s="5" t="s">
        <v>41</v>
      </c>
      <c r="L74" s="5" t="s">
        <v>48</v>
      </c>
      <c r="M74" s="5" t="s">
        <v>41</v>
      </c>
      <c r="N74" s="5" t="s">
        <v>134</v>
      </c>
      <c r="O74" s="5" t="str">
        <f t="shared" si="1"/>
        <v>Business Intelligence (BI) Data Analysis_P20</v>
      </c>
      <c r="P74" s="5" t="s">
        <v>117</v>
      </c>
      <c r="Q74" s="5">
        <v>8</v>
      </c>
      <c r="R74" s="5">
        <v>976</v>
      </c>
      <c r="S74" s="6">
        <v>700000</v>
      </c>
      <c r="T74" s="7"/>
      <c r="U74" s="7">
        <v>1027612</v>
      </c>
      <c r="V74" s="8">
        <v>1129322</v>
      </c>
      <c r="W74" s="7">
        <v>2191388</v>
      </c>
      <c r="X74" s="7"/>
      <c r="Y74" t="s">
        <v>126</v>
      </c>
      <c r="Z74" s="65" t="s">
        <v>7</v>
      </c>
      <c r="AA74" s="67">
        <v>777000</v>
      </c>
      <c r="AB74" s="68" t="s">
        <v>219</v>
      </c>
    </row>
    <row r="75" spans="1:28" x14ac:dyDescent="0.35">
      <c r="A75" s="3">
        <v>40</v>
      </c>
      <c r="B75" s="3" t="s">
        <v>67</v>
      </c>
      <c r="C75" s="4" t="s">
        <v>56</v>
      </c>
      <c r="D75" s="3" t="s">
        <v>111</v>
      </c>
      <c r="E75" s="5" t="s">
        <v>106</v>
      </c>
      <c r="F75" s="5" t="s">
        <v>64</v>
      </c>
      <c r="G75" s="5" t="s">
        <v>114</v>
      </c>
      <c r="H75" s="5" t="s">
        <v>20</v>
      </c>
      <c r="I75" s="5" t="s">
        <v>21</v>
      </c>
      <c r="J75" s="5" t="s">
        <v>12</v>
      </c>
      <c r="K75" s="5" t="s">
        <v>42</v>
      </c>
      <c r="L75" s="5" t="s">
        <v>56</v>
      </c>
      <c r="M75" s="5" t="s">
        <v>42</v>
      </c>
      <c r="N75" s="5" t="s">
        <v>134</v>
      </c>
      <c r="O75" s="5" t="str">
        <f t="shared" si="1"/>
        <v>Data Analytics_P10</v>
      </c>
      <c r="P75" s="5" t="s">
        <v>117</v>
      </c>
      <c r="Q75" s="5">
        <v>5</v>
      </c>
      <c r="R75" s="5">
        <v>2861</v>
      </c>
      <c r="S75" s="6">
        <v>675676</v>
      </c>
      <c r="T75" s="7"/>
      <c r="U75" s="7">
        <v>647231</v>
      </c>
      <c r="V75" s="8">
        <v>818176</v>
      </c>
      <c r="W75" s="7">
        <v>1283737</v>
      </c>
      <c r="X75" s="7"/>
      <c r="Y75" t="s">
        <v>126</v>
      </c>
      <c r="Z75" s="64" t="str" cm="1">
        <f t="array" ref="Z75">_xlfn.IFS(S75&lt;U75,"Bt 10 and 25",S75&lt;V75,"Between 25 and 50",S75&lt;W75,"Between 50 and 75")</f>
        <v>Between 25 and 50</v>
      </c>
      <c r="AA75" s="67">
        <v>750000.36</v>
      </c>
      <c r="AB75" s="68" t="s">
        <v>220</v>
      </c>
    </row>
    <row r="76" spans="1:28" x14ac:dyDescent="0.35">
      <c r="A76" s="3">
        <v>42</v>
      </c>
      <c r="B76" s="3" t="s">
        <v>97</v>
      </c>
      <c r="C76" s="4" t="s">
        <v>55</v>
      </c>
      <c r="D76" s="3" t="s">
        <v>111</v>
      </c>
      <c r="E76" s="5" t="s">
        <v>106</v>
      </c>
      <c r="F76" s="5" t="s">
        <v>64</v>
      </c>
      <c r="G76" s="5" t="s">
        <v>114</v>
      </c>
      <c r="H76" s="5" t="s">
        <v>25</v>
      </c>
      <c r="I76" s="5" t="s">
        <v>26</v>
      </c>
      <c r="J76" s="5" t="s">
        <v>14</v>
      </c>
      <c r="K76" s="5" t="s">
        <v>42</v>
      </c>
      <c r="L76" s="5" t="s">
        <v>56</v>
      </c>
      <c r="M76" s="5" t="s">
        <v>42</v>
      </c>
      <c r="N76" s="5" t="s">
        <v>134</v>
      </c>
      <c r="O76" s="5" t="str">
        <f t="shared" si="1"/>
        <v>Supply Chain Planning (Outsourcing &amp; Global Capability Centers)_P10</v>
      </c>
      <c r="P76" s="5" t="s">
        <v>116</v>
      </c>
      <c r="Q76" s="9">
        <v>9</v>
      </c>
      <c r="R76" s="9">
        <v>409</v>
      </c>
      <c r="S76" s="6">
        <v>638306.44440000004</v>
      </c>
      <c r="T76" s="9"/>
      <c r="U76" s="9">
        <v>385732</v>
      </c>
      <c r="V76" s="8">
        <v>564526</v>
      </c>
      <c r="W76" s="9">
        <v>729905</v>
      </c>
      <c r="X76" s="9"/>
      <c r="Y76" t="s">
        <v>126</v>
      </c>
      <c r="Z76" s="64" t="str" cm="1">
        <f t="array" ref="Z76">_xlfn.IFS(S76&lt;U76,"Bt 10 and 25",S76&lt;V76,"Between 25 and 50",S76&lt;W76,"Between 50 and 75")</f>
        <v>Between 50 and 75</v>
      </c>
      <c r="AA76" s="67">
        <v>708518.23440000007</v>
      </c>
      <c r="AB76" s="68" t="s">
        <v>221</v>
      </c>
    </row>
    <row r="77" spans="1:28" x14ac:dyDescent="0.35">
      <c r="A77" s="3">
        <v>80</v>
      </c>
      <c r="B77" s="3" t="s">
        <v>100</v>
      </c>
      <c r="C77" s="4" t="s">
        <v>56</v>
      </c>
      <c r="D77" s="3" t="s">
        <v>111</v>
      </c>
      <c r="E77" s="5" t="s">
        <v>106</v>
      </c>
      <c r="F77" s="5" t="s">
        <v>64</v>
      </c>
      <c r="G77" s="5" t="s">
        <v>114</v>
      </c>
      <c r="H77" s="5" t="s">
        <v>20</v>
      </c>
      <c r="I77" s="5" t="s">
        <v>21</v>
      </c>
      <c r="J77" s="5" t="s">
        <v>12</v>
      </c>
      <c r="K77" s="5" t="s">
        <v>42</v>
      </c>
      <c r="L77" s="5" t="s">
        <v>56</v>
      </c>
      <c r="M77" s="5" t="s">
        <v>42</v>
      </c>
      <c r="N77" s="5" t="s">
        <v>134</v>
      </c>
      <c r="O77" s="5" t="str">
        <f t="shared" si="1"/>
        <v>Data Analytics_P10</v>
      </c>
      <c r="P77" s="5" t="s">
        <v>117</v>
      </c>
      <c r="Q77" s="5">
        <v>5</v>
      </c>
      <c r="R77" s="5">
        <v>2861</v>
      </c>
      <c r="S77" s="6">
        <v>630630.32120000001</v>
      </c>
      <c r="T77" s="7"/>
      <c r="U77" s="7">
        <v>647231</v>
      </c>
      <c r="V77" s="8">
        <v>818176</v>
      </c>
      <c r="W77" s="7">
        <v>1283737</v>
      </c>
      <c r="X77" s="7"/>
      <c r="Y77" t="s">
        <v>127</v>
      </c>
      <c r="Z77" s="64" t="str" cm="1">
        <f t="array" ref="Z77">_xlfn.IFS(S77&lt;U77,"Bt 10 and 25",S77&lt;V77,"Between 25 and 50",S77&lt;W77,"Between 50 and 75")</f>
        <v>Bt 10 and 25</v>
      </c>
      <c r="AA77" s="67">
        <v>700000.32120000001</v>
      </c>
      <c r="AB77" s="68" t="s">
        <v>219</v>
      </c>
    </row>
    <row r="78" spans="1:28" x14ac:dyDescent="0.35">
      <c r="A78" s="3">
        <v>101</v>
      </c>
      <c r="B78" s="3" t="s">
        <v>101</v>
      </c>
      <c r="C78" s="4" t="s">
        <v>55</v>
      </c>
      <c r="D78" s="3" t="s">
        <v>111</v>
      </c>
      <c r="E78" s="5" t="s">
        <v>106</v>
      </c>
      <c r="F78" s="5" t="s">
        <v>64</v>
      </c>
      <c r="G78" s="5" t="s">
        <v>114</v>
      </c>
      <c r="H78" s="5" t="s">
        <v>25</v>
      </c>
      <c r="I78" s="5" t="s">
        <v>26</v>
      </c>
      <c r="J78" s="5" t="s">
        <v>14</v>
      </c>
      <c r="K78" s="5" t="s">
        <v>42</v>
      </c>
      <c r="L78" s="5" t="s">
        <v>56</v>
      </c>
      <c r="M78" s="5" t="s">
        <v>42</v>
      </c>
      <c r="N78" s="5" t="s">
        <v>134</v>
      </c>
      <c r="O78" s="5" t="str">
        <f t="shared" si="1"/>
        <v>Supply Chain Planning (Outsourcing &amp; Global Capability Centers)_P10</v>
      </c>
      <c r="P78" s="5" t="s">
        <v>116</v>
      </c>
      <c r="Q78" s="9">
        <v>9</v>
      </c>
      <c r="R78" s="9">
        <v>409</v>
      </c>
      <c r="S78" s="6">
        <v>630630.32120000001</v>
      </c>
      <c r="T78" s="9"/>
      <c r="U78" s="9">
        <v>385732</v>
      </c>
      <c r="V78" s="8">
        <v>564526</v>
      </c>
      <c r="W78" s="9">
        <v>729905</v>
      </c>
      <c r="X78" s="9"/>
      <c r="Y78" t="s">
        <v>126</v>
      </c>
      <c r="Z78" s="64" t="str" cm="1">
        <f t="array" ref="Z78">_xlfn.IFS(S78&lt;U78,"Bt 10 and 25",S78&lt;V78,"Between 25 and 50",S78&lt;W78,"Between 50 and 75")</f>
        <v>Between 50 and 75</v>
      </c>
      <c r="AA78" s="67">
        <v>700000.32120000001</v>
      </c>
      <c r="AB78" s="68" t="s">
        <v>221</v>
      </c>
    </row>
    <row r="79" spans="1:28" x14ac:dyDescent="0.35">
      <c r="A79" s="3">
        <v>112</v>
      </c>
      <c r="B79" s="3" t="s">
        <v>102</v>
      </c>
      <c r="C79" s="4" t="s">
        <v>55</v>
      </c>
      <c r="D79" s="3" t="s">
        <v>111</v>
      </c>
      <c r="E79" s="5" t="s">
        <v>106</v>
      </c>
      <c r="F79" s="5" t="s">
        <v>64</v>
      </c>
      <c r="G79" s="5" t="s">
        <v>114</v>
      </c>
      <c r="H79" s="5" t="s">
        <v>20</v>
      </c>
      <c r="I79" s="5" t="s">
        <v>21</v>
      </c>
      <c r="J79" s="5" t="s">
        <v>8</v>
      </c>
      <c r="K79" s="5" t="s">
        <v>42</v>
      </c>
      <c r="L79" s="5" t="s">
        <v>56</v>
      </c>
      <c r="M79" s="5" t="s">
        <v>42</v>
      </c>
      <c r="N79" s="5" t="s">
        <v>134</v>
      </c>
      <c r="O79" s="5" t="str">
        <f t="shared" si="1"/>
        <v>Business Intelligence (BI) Data Analysis_P10</v>
      </c>
      <c r="P79" s="5" t="s">
        <v>117</v>
      </c>
      <c r="Q79" s="5">
        <v>4</v>
      </c>
      <c r="R79" s="5">
        <v>774</v>
      </c>
      <c r="S79" s="6">
        <v>630630.32120000001</v>
      </c>
      <c r="T79" s="7"/>
      <c r="U79" s="7"/>
      <c r="V79" s="8">
        <v>776839</v>
      </c>
      <c r="W79" s="7"/>
      <c r="X79" s="7"/>
      <c r="Y79" t="s">
        <v>127</v>
      </c>
      <c r="Z79" s="65" t="s">
        <v>7</v>
      </c>
      <c r="AA79" s="67">
        <v>700000.32120000001</v>
      </c>
    </row>
    <row r="80" spans="1:28" x14ac:dyDescent="0.35">
      <c r="A80" s="3">
        <v>37</v>
      </c>
      <c r="B80" s="3" t="s">
        <v>97</v>
      </c>
      <c r="C80" s="4" t="s">
        <v>55</v>
      </c>
      <c r="D80" s="3" t="s">
        <v>111</v>
      </c>
      <c r="E80" s="5" t="s">
        <v>106</v>
      </c>
      <c r="F80" s="5" t="s">
        <v>64</v>
      </c>
      <c r="G80" s="5" t="s">
        <v>114</v>
      </c>
      <c r="H80" s="5" t="s">
        <v>25</v>
      </c>
      <c r="I80" s="5" t="s">
        <v>26</v>
      </c>
      <c r="J80" s="5" t="s">
        <v>14</v>
      </c>
      <c r="K80" s="5" t="s">
        <v>42</v>
      </c>
      <c r="L80" s="5" t="s">
        <v>56</v>
      </c>
      <c r="M80" s="5" t="s">
        <v>42</v>
      </c>
      <c r="N80" s="5" t="s">
        <v>134</v>
      </c>
      <c r="O80" s="5" t="str">
        <f t="shared" si="1"/>
        <v>Supply Chain Planning (Outsourcing &amp; Global Capability Centers)_P10</v>
      </c>
      <c r="P80" s="5" t="s">
        <v>116</v>
      </c>
      <c r="Q80" s="9">
        <v>9</v>
      </c>
      <c r="R80" s="9">
        <v>409</v>
      </c>
      <c r="S80" s="6">
        <v>589200.95635999995</v>
      </c>
      <c r="T80" s="9"/>
      <c r="U80" s="9">
        <v>385732</v>
      </c>
      <c r="V80" s="8">
        <v>564526</v>
      </c>
      <c r="W80" s="9">
        <v>729905</v>
      </c>
      <c r="X80" s="9"/>
      <c r="Y80" t="s">
        <v>126</v>
      </c>
      <c r="Z80" s="64" t="str" cm="1">
        <f t="array" ref="Z80">_xlfn.IFS(S80&lt;U80,"Bt 10 and 25",S80&lt;V80,"Between 25 and 50",S80&lt;W80,"Between 50 and 75")</f>
        <v>Between 50 and 75</v>
      </c>
      <c r="AA80" s="67">
        <v>654011.74635999999</v>
      </c>
      <c r="AB80" s="68" t="s">
        <v>221</v>
      </c>
    </row>
    <row r="81" spans="1:28" x14ac:dyDescent="0.35">
      <c r="A81" s="3">
        <v>47</v>
      </c>
      <c r="B81" s="3" t="s">
        <v>97</v>
      </c>
      <c r="C81" s="4" t="s">
        <v>55</v>
      </c>
      <c r="D81" s="3" t="s">
        <v>111</v>
      </c>
      <c r="E81" s="5" t="s">
        <v>106</v>
      </c>
      <c r="F81" s="5" t="s">
        <v>64</v>
      </c>
      <c r="G81" s="5" t="s">
        <v>114</v>
      </c>
      <c r="H81" s="5" t="s">
        <v>25</v>
      </c>
      <c r="I81" s="5" t="s">
        <v>26</v>
      </c>
      <c r="J81" s="5" t="s">
        <v>14</v>
      </c>
      <c r="K81" s="5" t="s">
        <v>42</v>
      </c>
      <c r="L81" s="5" t="s">
        <v>56</v>
      </c>
      <c r="M81" s="5" t="s">
        <v>42</v>
      </c>
      <c r="N81" s="5" t="s">
        <v>134</v>
      </c>
      <c r="O81" s="5" t="str">
        <f t="shared" si="1"/>
        <v>Supply Chain Planning (Outsourcing &amp; Global Capability Centers)_P10</v>
      </c>
      <c r="P81" s="5" t="s">
        <v>116</v>
      </c>
      <c r="Q81" s="9">
        <v>9</v>
      </c>
      <c r="R81" s="9">
        <v>409</v>
      </c>
      <c r="S81" s="6">
        <v>589200.95635999995</v>
      </c>
      <c r="T81" s="9"/>
      <c r="U81" s="9">
        <v>385732</v>
      </c>
      <c r="V81" s="8">
        <v>564526</v>
      </c>
      <c r="W81" s="9">
        <v>729905</v>
      </c>
      <c r="X81" s="9"/>
      <c r="Y81" t="s">
        <v>126</v>
      </c>
      <c r="Z81" s="64" t="str" cm="1">
        <f t="array" ref="Z81">_xlfn.IFS(S81&lt;U81,"Bt 10 and 25",S81&lt;V81,"Between 25 and 50",S81&lt;W81,"Between 50 and 75")</f>
        <v>Between 50 and 75</v>
      </c>
      <c r="AA81" s="67">
        <v>654011.74635999999</v>
      </c>
      <c r="AB81" s="68" t="s">
        <v>221</v>
      </c>
    </row>
    <row r="82" spans="1:28" x14ac:dyDescent="0.35">
      <c r="A82" s="3">
        <v>50</v>
      </c>
      <c r="B82" s="3" t="s">
        <v>103</v>
      </c>
      <c r="C82" s="4" t="s">
        <v>55</v>
      </c>
      <c r="D82" s="3" t="s">
        <v>111</v>
      </c>
      <c r="E82" s="5" t="s">
        <v>106</v>
      </c>
      <c r="F82" s="5" t="s">
        <v>64</v>
      </c>
      <c r="G82" s="5" t="s">
        <v>114</v>
      </c>
      <c r="H82" s="5" t="s">
        <v>25</v>
      </c>
      <c r="I82" s="5" t="s">
        <v>27</v>
      </c>
      <c r="J82" s="5" t="s">
        <v>15</v>
      </c>
      <c r="K82" s="5" t="s">
        <v>39</v>
      </c>
      <c r="L82" s="5" t="s">
        <v>55</v>
      </c>
      <c r="M82" s="5" t="s">
        <v>39</v>
      </c>
      <c r="N82" s="5" t="s">
        <v>139</v>
      </c>
      <c r="O82" s="5" t="str">
        <f t="shared" si="1"/>
        <v>Accounts Payable/Receivable (Outsourcing &amp; Global Capability Centers)_S20</v>
      </c>
      <c r="P82" s="5" t="s">
        <v>116</v>
      </c>
      <c r="Q82" s="9">
        <v>21</v>
      </c>
      <c r="R82" s="9">
        <v>3656</v>
      </c>
      <c r="S82" s="6">
        <v>589200.95635999995</v>
      </c>
      <c r="T82" s="9">
        <v>404495</v>
      </c>
      <c r="U82" s="9">
        <v>507241</v>
      </c>
      <c r="V82" s="8">
        <v>596738</v>
      </c>
      <c r="W82" s="9">
        <v>693489</v>
      </c>
      <c r="X82" s="9">
        <v>875696</v>
      </c>
      <c r="Y82" t="s">
        <v>126</v>
      </c>
      <c r="Z82" t="str" cm="1">
        <f t="array" ref="Z82">_xlfn.IFS(S82&lt;T82,"Less than 10",S82&lt;U82,"Bt 10 and 25",S82&lt;V82,"Between 25 and 50",S82&lt;W82,"Between 50 and 75",S82&lt;X82,"between 75 and 90",S82&gt;X82,"greater than 90")</f>
        <v>Between 25 and 50</v>
      </c>
      <c r="AA82" s="67">
        <v>654011.74635999999</v>
      </c>
      <c r="AB82" t="s">
        <v>220</v>
      </c>
    </row>
    <row r="83" spans="1:28" x14ac:dyDescent="0.35">
      <c r="A83" s="3">
        <v>54</v>
      </c>
      <c r="B83" s="3" t="s">
        <v>103</v>
      </c>
      <c r="C83" s="4" t="s">
        <v>55</v>
      </c>
      <c r="D83" s="3" t="s">
        <v>111</v>
      </c>
      <c r="E83" s="5" t="s">
        <v>106</v>
      </c>
      <c r="F83" s="5" t="s">
        <v>64</v>
      </c>
      <c r="G83" s="5" t="s">
        <v>114</v>
      </c>
      <c r="H83" s="5" t="s">
        <v>25</v>
      </c>
      <c r="I83" s="5" t="s">
        <v>27</v>
      </c>
      <c r="J83" s="5" t="s">
        <v>15</v>
      </c>
      <c r="K83" s="5" t="s">
        <v>39</v>
      </c>
      <c r="L83" s="5" t="s">
        <v>55</v>
      </c>
      <c r="M83" s="5" t="s">
        <v>39</v>
      </c>
      <c r="N83" s="5" t="s">
        <v>139</v>
      </c>
      <c r="O83" s="5" t="str">
        <f t="shared" si="1"/>
        <v>Accounts Payable/Receivable (Outsourcing &amp; Global Capability Centers)_S20</v>
      </c>
      <c r="P83" s="5" t="s">
        <v>116</v>
      </c>
      <c r="Q83" s="9">
        <v>21</v>
      </c>
      <c r="R83" s="9">
        <v>3656</v>
      </c>
      <c r="S83" s="6">
        <v>589200.95635999995</v>
      </c>
      <c r="T83" s="9">
        <v>404495</v>
      </c>
      <c r="U83" s="9">
        <v>507241</v>
      </c>
      <c r="V83" s="8">
        <v>596738</v>
      </c>
      <c r="W83" s="9">
        <v>693489</v>
      </c>
      <c r="X83" s="9">
        <v>875696</v>
      </c>
      <c r="Y83" t="s">
        <v>126</v>
      </c>
      <c r="Z83" t="str" cm="1">
        <f t="array" ref="Z83">_xlfn.IFS(S83&lt;T83,"Less than 10",S83&lt;U83,"Bt 10 and 25",S83&lt;V83,"Between 25 and 50",S83&lt;W83,"Between 50 and 75",S83&lt;X83,"between 75 and 90",S83&gt;X83,"greater than 90")</f>
        <v>Between 25 and 50</v>
      </c>
      <c r="AA83" s="67">
        <v>654011.74635999999</v>
      </c>
      <c r="AB83" t="s">
        <v>220</v>
      </c>
    </row>
    <row r="84" spans="1:28" x14ac:dyDescent="0.35">
      <c r="A84" s="3">
        <v>56</v>
      </c>
      <c r="B84" s="3" t="s">
        <v>104</v>
      </c>
      <c r="C84" s="4" t="s">
        <v>55</v>
      </c>
      <c r="D84" s="3" t="s">
        <v>111</v>
      </c>
      <c r="E84" s="5" t="s">
        <v>106</v>
      </c>
      <c r="F84" s="5" t="s">
        <v>64</v>
      </c>
      <c r="G84" s="5" t="s">
        <v>114</v>
      </c>
      <c r="H84" s="5" t="s">
        <v>25</v>
      </c>
      <c r="I84" s="5" t="s">
        <v>26</v>
      </c>
      <c r="J84" s="5" t="s">
        <v>14</v>
      </c>
      <c r="K84" s="5" t="s">
        <v>42</v>
      </c>
      <c r="L84" s="5" t="s">
        <v>56</v>
      </c>
      <c r="M84" s="5" t="s">
        <v>42</v>
      </c>
      <c r="N84" s="5" t="s">
        <v>134</v>
      </c>
      <c r="O84" s="5" t="str">
        <f t="shared" si="1"/>
        <v>Supply Chain Planning (Outsourcing &amp; Global Capability Centers)_P10</v>
      </c>
      <c r="P84" s="5" t="s">
        <v>116</v>
      </c>
      <c r="Q84" s="9">
        <v>9</v>
      </c>
      <c r="R84" s="9">
        <v>409</v>
      </c>
      <c r="S84" s="6">
        <v>589200.95635999995</v>
      </c>
      <c r="T84" s="9"/>
      <c r="U84" s="9">
        <v>385732</v>
      </c>
      <c r="V84" s="8">
        <v>564526</v>
      </c>
      <c r="W84" s="9">
        <v>729905</v>
      </c>
      <c r="X84" s="9"/>
      <c r="Y84" t="s">
        <v>126</v>
      </c>
      <c r="Z84" s="64" t="str" cm="1">
        <f t="array" ref="Z84">_xlfn.IFS(S84&lt;U84,"Bt 10 and 25",S84&lt;V84,"Between 25 and 50",S84&lt;W84,"Between 50 and 75")</f>
        <v>Between 50 and 75</v>
      </c>
      <c r="AA84" s="67">
        <v>654011.74635999999</v>
      </c>
      <c r="AB84" s="68" t="s">
        <v>221</v>
      </c>
    </row>
    <row r="85" spans="1:28" x14ac:dyDescent="0.35">
      <c r="A85" s="3">
        <v>45</v>
      </c>
      <c r="B85" s="3" t="s">
        <v>97</v>
      </c>
      <c r="C85" s="4" t="s">
        <v>55</v>
      </c>
      <c r="D85" s="3" t="s">
        <v>111</v>
      </c>
      <c r="E85" s="5" t="s">
        <v>106</v>
      </c>
      <c r="F85" s="5" t="s">
        <v>64</v>
      </c>
      <c r="G85" s="5" t="s">
        <v>114</v>
      </c>
      <c r="H85" s="5" t="s">
        <v>25</v>
      </c>
      <c r="I85" s="5" t="s">
        <v>26</v>
      </c>
      <c r="J85" s="5" t="s">
        <v>14</v>
      </c>
      <c r="K85" s="5" t="s">
        <v>42</v>
      </c>
      <c r="L85" s="5" t="s">
        <v>56</v>
      </c>
      <c r="M85" s="5" t="s">
        <v>42</v>
      </c>
      <c r="N85" s="5" t="s">
        <v>134</v>
      </c>
      <c r="O85" s="5" t="str">
        <f t="shared" si="1"/>
        <v>Supply Chain Planning (Outsourcing &amp; Global Capability Centers)_P10</v>
      </c>
      <c r="P85" s="5" t="s">
        <v>116</v>
      </c>
      <c r="Q85" s="9">
        <v>9</v>
      </c>
      <c r="R85" s="9">
        <v>409</v>
      </c>
      <c r="S85" s="6">
        <v>559735.74596000009</v>
      </c>
      <c r="T85" s="9"/>
      <c r="U85" s="9">
        <v>385732</v>
      </c>
      <c r="V85" s="8">
        <v>564526</v>
      </c>
      <c r="W85" s="9">
        <v>729905</v>
      </c>
      <c r="X85" s="9"/>
      <c r="Y85" t="s">
        <v>126</v>
      </c>
      <c r="Z85" s="64" t="str" cm="1">
        <f t="array" ref="Z85">_xlfn.IFS(S85&lt;U85,"Bt 10 and 25",S85&lt;V85,"Between 25 and 50",S85&lt;W85,"Between 50 and 75")</f>
        <v>Between 25 and 50</v>
      </c>
      <c r="AA85" s="67">
        <v>621305.93596000003</v>
      </c>
      <c r="AB85" s="68" t="s">
        <v>220</v>
      </c>
    </row>
    <row r="86" spans="1:28" x14ac:dyDescent="0.35">
      <c r="A86" s="3">
        <v>59</v>
      </c>
      <c r="B86" s="3" t="s">
        <v>97</v>
      </c>
      <c r="C86" s="4" t="s">
        <v>55</v>
      </c>
      <c r="D86" s="3" t="s">
        <v>111</v>
      </c>
      <c r="E86" s="5" t="s">
        <v>106</v>
      </c>
      <c r="F86" s="5" t="s">
        <v>64</v>
      </c>
      <c r="G86" s="5" t="s">
        <v>114</v>
      </c>
      <c r="H86" s="5" t="s">
        <v>25</v>
      </c>
      <c r="I86" s="5" t="s">
        <v>26</v>
      </c>
      <c r="J86" s="5" t="s">
        <v>14</v>
      </c>
      <c r="K86" s="5" t="s">
        <v>42</v>
      </c>
      <c r="L86" s="5" t="s">
        <v>56</v>
      </c>
      <c r="M86" s="5" t="s">
        <v>42</v>
      </c>
      <c r="N86" s="5" t="s">
        <v>134</v>
      </c>
      <c r="O86" s="5" t="str">
        <f t="shared" si="1"/>
        <v>Supply Chain Planning (Outsourcing &amp; Global Capability Centers)_P10</v>
      </c>
      <c r="P86" s="5" t="s">
        <v>116</v>
      </c>
      <c r="Q86" s="9">
        <v>9</v>
      </c>
      <c r="R86" s="9">
        <v>409</v>
      </c>
      <c r="S86" s="6">
        <v>540540.98959999997</v>
      </c>
      <c r="T86" s="9"/>
      <c r="U86" s="9">
        <v>385732</v>
      </c>
      <c r="V86" s="8">
        <v>564526</v>
      </c>
      <c r="W86" s="9">
        <v>729905</v>
      </c>
      <c r="X86" s="9"/>
      <c r="Y86" t="s">
        <v>126</v>
      </c>
      <c r="Z86" s="64" t="str" cm="1">
        <f t="array" ref="Z86">_xlfn.IFS(S86&lt;U86,"Bt 10 and 25",S86&lt;V86,"Between 25 and 50",S86&lt;W86,"Between 50 and 75")</f>
        <v>Between 25 and 50</v>
      </c>
      <c r="AA86" s="67">
        <v>599999.98959999997</v>
      </c>
      <c r="AB86" s="68" t="s">
        <v>220</v>
      </c>
    </row>
    <row r="87" spans="1:28" x14ac:dyDescent="0.35">
      <c r="A87" s="3">
        <v>62</v>
      </c>
      <c r="B87" s="3" t="s">
        <v>97</v>
      </c>
      <c r="C87" s="4" t="s">
        <v>55</v>
      </c>
      <c r="D87" s="3" t="s">
        <v>111</v>
      </c>
      <c r="E87" s="5" t="s">
        <v>106</v>
      </c>
      <c r="F87" s="5" t="s">
        <v>64</v>
      </c>
      <c r="G87" s="5" t="s">
        <v>114</v>
      </c>
      <c r="H87" s="5" t="s">
        <v>25</v>
      </c>
      <c r="I87" s="5" t="s">
        <v>26</v>
      </c>
      <c r="J87" s="5" t="s">
        <v>14</v>
      </c>
      <c r="K87" s="5" t="s">
        <v>42</v>
      </c>
      <c r="L87" s="5" t="s">
        <v>56</v>
      </c>
      <c r="M87" s="5" t="s">
        <v>42</v>
      </c>
      <c r="N87" s="5" t="s">
        <v>134</v>
      </c>
      <c r="O87" s="5" t="str">
        <f t="shared" si="1"/>
        <v>Supply Chain Planning (Outsourcing &amp; Global Capability Centers)_P10</v>
      </c>
      <c r="P87" s="5" t="s">
        <v>116</v>
      </c>
      <c r="Q87" s="9">
        <v>9</v>
      </c>
      <c r="R87" s="9">
        <v>409</v>
      </c>
      <c r="S87" s="6">
        <v>540540.98959999997</v>
      </c>
      <c r="T87" s="9"/>
      <c r="U87" s="9">
        <v>385732</v>
      </c>
      <c r="V87" s="8">
        <v>564526</v>
      </c>
      <c r="W87" s="9">
        <v>729905</v>
      </c>
      <c r="X87" s="9"/>
      <c r="Y87" t="s">
        <v>126</v>
      </c>
      <c r="Z87" s="64" t="str" cm="1">
        <f t="array" ref="Z87">_xlfn.IFS(S87&lt;U87,"Bt 10 and 25",S87&lt;V87,"Between 25 and 50",S87&lt;W87,"Between 50 and 75")</f>
        <v>Between 25 and 50</v>
      </c>
      <c r="AA87" s="67">
        <v>599999.98959999997</v>
      </c>
      <c r="AB87" s="68" t="s">
        <v>220</v>
      </c>
    </row>
    <row r="88" spans="1:28" x14ac:dyDescent="0.35">
      <c r="A88" s="3">
        <v>74</v>
      </c>
      <c r="B88" s="3" t="s">
        <v>97</v>
      </c>
      <c r="C88" s="4" t="s">
        <v>55</v>
      </c>
      <c r="D88" s="3" t="s">
        <v>111</v>
      </c>
      <c r="E88" s="5" t="s">
        <v>106</v>
      </c>
      <c r="F88" s="5" t="s">
        <v>64</v>
      </c>
      <c r="G88" s="5" t="s">
        <v>114</v>
      </c>
      <c r="H88" s="5" t="s">
        <v>25</v>
      </c>
      <c r="I88" s="5" t="s">
        <v>26</v>
      </c>
      <c r="J88" s="5" t="s">
        <v>14</v>
      </c>
      <c r="K88" s="5" t="s">
        <v>42</v>
      </c>
      <c r="L88" s="5" t="s">
        <v>56</v>
      </c>
      <c r="M88" s="5" t="s">
        <v>42</v>
      </c>
      <c r="N88" s="5" t="s">
        <v>134</v>
      </c>
      <c r="O88" s="5" t="str">
        <f t="shared" si="1"/>
        <v>Supply Chain Planning (Outsourcing &amp; Global Capability Centers)_P10</v>
      </c>
      <c r="P88" s="5" t="s">
        <v>116</v>
      </c>
      <c r="Q88" s="9">
        <v>9</v>
      </c>
      <c r="R88" s="9">
        <v>409</v>
      </c>
      <c r="S88" s="6">
        <v>540540.98959999997</v>
      </c>
      <c r="T88" s="9"/>
      <c r="U88" s="9">
        <v>385732</v>
      </c>
      <c r="V88" s="8">
        <v>564526</v>
      </c>
      <c r="W88" s="9">
        <v>729905</v>
      </c>
      <c r="X88" s="9"/>
      <c r="Y88" t="s">
        <v>126</v>
      </c>
      <c r="Z88" s="64" t="str" cm="1">
        <f t="array" ref="Z88">_xlfn.IFS(S88&lt;U88,"Bt 10 and 25",S88&lt;V88,"Between 25 and 50",S88&lt;W88,"Between 50 and 75")</f>
        <v>Between 25 and 50</v>
      </c>
      <c r="AA88" s="67">
        <v>599999.98959999997</v>
      </c>
      <c r="AB88" s="68" t="s">
        <v>220</v>
      </c>
    </row>
    <row r="89" spans="1:28" x14ac:dyDescent="0.35">
      <c r="A89" s="3">
        <v>63</v>
      </c>
      <c r="B89" s="3" t="s">
        <v>97</v>
      </c>
      <c r="C89" s="4" t="s">
        <v>55</v>
      </c>
      <c r="D89" s="3" t="s">
        <v>111</v>
      </c>
      <c r="E89" s="5" t="s">
        <v>106</v>
      </c>
      <c r="F89" s="5" t="s">
        <v>64</v>
      </c>
      <c r="G89" s="5" t="s">
        <v>114</v>
      </c>
      <c r="H89" s="5" t="s">
        <v>25</v>
      </c>
      <c r="I89" s="5" t="s">
        <v>26</v>
      </c>
      <c r="J89" s="5" t="s">
        <v>14</v>
      </c>
      <c r="K89" s="5" t="s">
        <v>42</v>
      </c>
      <c r="L89" s="5" t="s">
        <v>56</v>
      </c>
      <c r="M89" s="5" t="s">
        <v>42</v>
      </c>
      <c r="N89" s="5" t="s">
        <v>134</v>
      </c>
      <c r="O89" s="5" t="str">
        <f t="shared" si="1"/>
        <v>Supply Chain Planning (Outsourcing &amp; Global Capability Centers)_P10</v>
      </c>
      <c r="P89" s="5" t="s">
        <v>116</v>
      </c>
      <c r="Q89" s="9">
        <v>9</v>
      </c>
      <c r="R89" s="9">
        <v>409</v>
      </c>
      <c r="S89" s="6">
        <v>540539.98959999997</v>
      </c>
      <c r="T89" s="9"/>
      <c r="U89" s="9">
        <v>385732</v>
      </c>
      <c r="V89" s="8">
        <v>564526</v>
      </c>
      <c r="W89" s="9">
        <v>729905</v>
      </c>
      <c r="X89" s="9"/>
      <c r="Y89" t="s">
        <v>126</v>
      </c>
      <c r="Z89" s="64" t="str" cm="1">
        <f t="array" ref="Z89">_xlfn.IFS(S89&lt;U89,"Bt 10 and 25",S89&lt;V89,"Between 25 and 50",S89&lt;W89,"Between 50 and 75")</f>
        <v>Between 25 and 50</v>
      </c>
      <c r="AA89" s="67">
        <v>599999.98959999997</v>
      </c>
      <c r="AB89" s="68" t="s">
        <v>220</v>
      </c>
    </row>
    <row r="90" spans="1:28" x14ac:dyDescent="0.35">
      <c r="A90" s="3">
        <v>67</v>
      </c>
      <c r="B90" s="3" t="s">
        <v>104</v>
      </c>
      <c r="C90" s="4" t="s">
        <v>55</v>
      </c>
      <c r="D90" s="3" t="s">
        <v>111</v>
      </c>
      <c r="E90" s="5" t="s">
        <v>106</v>
      </c>
      <c r="F90" s="5" t="s">
        <v>64</v>
      </c>
      <c r="G90" s="5" t="s">
        <v>114</v>
      </c>
      <c r="H90" s="5" t="s">
        <v>25</v>
      </c>
      <c r="I90" s="5" t="s">
        <v>26</v>
      </c>
      <c r="J90" s="5" t="s">
        <v>14</v>
      </c>
      <c r="K90" s="5" t="s">
        <v>42</v>
      </c>
      <c r="L90" s="5" t="s">
        <v>56</v>
      </c>
      <c r="M90" s="5" t="s">
        <v>42</v>
      </c>
      <c r="N90" s="5" t="s">
        <v>134</v>
      </c>
      <c r="O90" s="5" t="str">
        <f t="shared" si="1"/>
        <v>Supply Chain Planning (Outsourcing &amp; Global Capability Centers)_P10</v>
      </c>
      <c r="P90" s="5" t="s">
        <v>116</v>
      </c>
      <c r="Q90" s="9">
        <v>9</v>
      </c>
      <c r="R90" s="9">
        <v>409</v>
      </c>
      <c r="S90" s="6">
        <v>540539.98959999997</v>
      </c>
      <c r="T90" s="9"/>
      <c r="U90" s="9">
        <v>385732</v>
      </c>
      <c r="V90" s="8">
        <v>564526</v>
      </c>
      <c r="W90" s="9">
        <v>729905</v>
      </c>
      <c r="X90" s="9"/>
      <c r="Y90" t="s">
        <v>126</v>
      </c>
      <c r="Z90" s="64" t="str" cm="1">
        <f t="array" ref="Z90">_xlfn.IFS(S90&lt;U90,"Bt 10 and 25",S90&lt;V90,"Between 25 and 50",S90&lt;W90,"Between 50 and 75")</f>
        <v>Between 25 and 50</v>
      </c>
      <c r="AA90" s="67">
        <v>599999.98959999997</v>
      </c>
      <c r="AB90" s="68" t="s">
        <v>220</v>
      </c>
    </row>
    <row r="91" spans="1:28" x14ac:dyDescent="0.35">
      <c r="A91" s="3">
        <v>76</v>
      </c>
      <c r="B91" s="3" t="s">
        <v>103</v>
      </c>
      <c r="C91" s="4" t="s">
        <v>55</v>
      </c>
      <c r="D91" s="3" t="s">
        <v>111</v>
      </c>
      <c r="E91" s="5" t="s">
        <v>106</v>
      </c>
      <c r="F91" s="5" t="s">
        <v>64</v>
      </c>
      <c r="G91" s="5" t="s">
        <v>114</v>
      </c>
      <c r="H91" s="5" t="s">
        <v>25</v>
      </c>
      <c r="I91" s="5" t="s">
        <v>27</v>
      </c>
      <c r="J91" s="5" t="s">
        <v>15</v>
      </c>
      <c r="K91" s="5" t="s">
        <v>39</v>
      </c>
      <c r="L91" s="5" t="s">
        <v>55</v>
      </c>
      <c r="M91" s="5" t="s">
        <v>39</v>
      </c>
      <c r="N91" s="5" t="s">
        <v>139</v>
      </c>
      <c r="O91" s="5" t="str">
        <f t="shared" si="1"/>
        <v>Accounts Payable/Receivable (Outsourcing &amp; Global Capability Centers)_S20</v>
      </c>
      <c r="P91" s="5" t="s">
        <v>116</v>
      </c>
      <c r="Q91" s="9">
        <v>21</v>
      </c>
      <c r="R91" s="9">
        <v>3656</v>
      </c>
      <c r="S91" s="6">
        <v>540539.98959999997</v>
      </c>
      <c r="T91" s="9">
        <v>404495</v>
      </c>
      <c r="U91" s="9">
        <v>507241</v>
      </c>
      <c r="V91" s="8">
        <v>596738</v>
      </c>
      <c r="W91" s="9">
        <v>693489</v>
      </c>
      <c r="X91" s="9">
        <v>875696</v>
      </c>
      <c r="Y91" t="s">
        <v>126</v>
      </c>
      <c r="Z91" t="str" cm="1">
        <f t="array" ref="Z91">_xlfn.IFS(S91&lt;T91,"Less than 10",S91&lt;U91,"Bt 10 and 25",S91&lt;V91,"Between 25 and 50",S91&lt;W91,"Between 50 and 75",S91&lt;X91,"between 75 and 90",S91&gt;X91,"greater than 90")</f>
        <v>Between 25 and 50</v>
      </c>
      <c r="AA91" s="67">
        <v>599999.98959999997</v>
      </c>
      <c r="AB91" t="s">
        <v>220</v>
      </c>
    </row>
    <row r="92" spans="1:28" x14ac:dyDescent="0.35">
      <c r="A92" s="3">
        <v>77</v>
      </c>
      <c r="B92" s="3" t="s">
        <v>104</v>
      </c>
      <c r="C92" s="4" t="s">
        <v>55</v>
      </c>
      <c r="D92" s="3" t="s">
        <v>111</v>
      </c>
      <c r="E92" s="5" t="s">
        <v>106</v>
      </c>
      <c r="F92" s="5" t="s">
        <v>64</v>
      </c>
      <c r="G92" s="5" t="s">
        <v>114</v>
      </c>
      <c r="H92" s="5" t="s">
        <v>25</v>
      </c>
      <c r="I92" s="5" t="s">
        <v>26</v>
      </c>
      <c r="J92" s="5" t="s">
        <v>14</v>
      </c>
      <c r="K92" s="5" t="s">
        <v>42</v>
      </c>
      <c r="L92" s="5" t="s">
        <v>56</v>
      </c>
      <c r="M92" s="5" t="s">
        <v>42</v>
      </c>
      <c r="N92" s="5" t="s">
        <v>134</v>
      </c>
      <c r="O92" s="5" t="str">
        <f t="shared" si="1"/>
        <v>Supply Chain Planning (Outsourcing &amp; Global Capability Centers)_P10</v>
      </c>
      <c r="P92" s="5" t="s">
        <v>116</v>
      </c>
      <c r="Q92" s="9">
        <v>9</v>
      </c>
      <c r="R92" s="9">
        <v>409</v>
      </c>
      <c r="S92" s="6">
        <v>540539.98959999997</v>
      </c>
      <c r="T92" s="9"/>
      <c r="U92" s="9">
        <v>385732</v>
      </c>
      <c r="V92" s="8">
        <v>564526</v>
      </c>
      <c r="W92" s="9">
        <v>729905</v>
      </c>
      <c r="X92" s="9"/>
      <c r="Y92" t="s">
        <v>126</v>
      </c>
      <c r="Z92" s="64" t="str" cm="1">
        <f t="array" ref="Z92">_xlfn.IFS(S92&lt;U92,"Bt 10 and 25",S92&lt;V92,"Between 25 and 50",S92&lt;W92,"Between 50 and 75")</f>
        <v>Between 25 and 50</v>
      </c>
      <c r="AA92" s="67">
        <v>599999.98959999997</v>
      </c>
      <c r="AB92" s="68" t="s">
        <v>220</v>
      </c>
    </row>
    <row r="93" spans="1:28" x14ac:dyDescent="0.35">
      <c r="A93" s="3">
        <v>79</v>
      </c>
      <c r="B93" s="3" t="s">
        <v>104</v>
      </c>
      <c r="C93" s="4" t="s">
        <v>55</v>
      </c>
      <c r="D93" s="3" t="s">
        <v>111</v>
      </c>
      <c r="E93" s="5" t="s">
        <v>106</v>
      </c>
      <c r="F93" s="5" t="s">
        <v>64</v>
      </c>
      <c r="G93" s="5" t="s">
        <v>114</v>
      </c>
      <c r="H93" s="5" t="s">
        <v>25</v>
      </c>
      <c r="I93" s="5" t="s">
        <v>26</v>
      </c>
      <c r="J93" s="5" t="s">
        <v>14</v>
      </c>
      <c r="K93" s="5" t="s">
        <v>42</v>
      </c>
      <c r="L93" s="5" t="s">
        <v>56</v>
      </c>
      <c r="M93" s="5" t="s">
        <v>42</v>
      </c>
      <c r="N93" s="5" t="s">
        <v>134</v>
      </c>
      <c r="O93" s="5" t="str">
        <f t="shared" si="1"/>
        <v>Supply Chain Planning (Outsourcing &amp; Global Capability Centers)_P10</v>
      </c>
      <c r="P93" s="5" t="s">
        <v>116</v>
      </c>
      <c r="Q93" s="9">
        <v>9</v>
      </c>
      <c r="R93" s="9">
        <v>409</v>
      </c>
      <c r="S93" s="6">
        <v>540539.98959999997</v>
      </c>
      <c r="T93" s="9"/>
      <c r="U93" s="9">
        <v>385732</v>
      </c>
      <c r="V93" s="8">
        <v>564526</v>
      </c>
      <c r="W93" s="9">
        <v>729905</v>
      </c>
      <c r="X93" s="9"/>
      <c r="Y93" t="s">
        <v>126</v>
      </c>
      <c r="Z93" s="64" t="str" cm="1">
        <f t="array" ref="Z93">_xlfn.IFS(S93&lt;U93,"Bt 10 and 25",S93&lt;V93,"Between 25 and 50",S93&lt;W93,"Between 50 and 75")</f>
        <v>Between 25 and 50</v>
      </c>
      <c r="AA93" s="67">
        <v>599999.98959999997</v>
      </c>
      <c r="AB93" s="68" t="s">
        <v>220</v>
      </c>
    </row>
    <row r="94" spans="1:28" x14ac:dyDescent="0.35">
      <c r="A94" s="3">
        <v>81</v>
      </c>
      <c r="B94" s="3" t="s">
        <v>104</v>
      </c>
      <c r="C94" s="4" t="s">
        <v>55</v>
      </c>
      <c r="D94" s="3" t="s">
        <v>111</v>
      </c>
      <c r="E94" s="5" t="s">
        <v>106</v>
      </c>
      <c r="F94" s="5" t="s">
        <v>64</v>
      </c>
      <c r="G94" s="5" t="s">
        <v>114</v>
      </c>
      <c r="H94" s="5" t="s">
        <v>25</v>
      </c>
      <c r="I94" s="5" t="s">
        <v>26</v>
      </c>
      <c r="J94" s="5" t="s">
        <v>14</v>
      </c>
      <c r="K94" s="5" t="s">
        <v>42</v>
      </c>
      <c r="L94" s="5" t="s">
        <v>56</v>
      </c>
      <c r="M94" s="5" t="s">
        <v>42</v>
      </c>
      <c r="N94" s="5" t="s">
        <v>134</v>
      </c>
      <c r="O94" s="5" t="str">
        <f t="shared" si="1"/>
        <v>Supply Chain Planning (Outsourcing &amp; Global Capability Centers)_P10</v>
      </c>
      <c r="P94" s="5" t="s">
        <v>116</v>
      </c>
      <c r="Q94" s="9">
        <v>9</v>
      </c>
      <c r="R94" s="9">
        <v>409</v>
      </c>
      <c r="S94" s="6">
        <v>540539.98959999997</v>
      </c>
      <c r="T94" s="9"/>
      <c r="U94" s="9">
        <v>385732</v>
      </c>
      <c r="V94" s="8">
        <v>564526</v>
      </c>
      <c r="W94" s="9">
        <v>729905</v>
      </c>
      <c r="X94" s="9"/>
      <c r="Y94" t="s">
        <v>127</v>
      </c>
      <c r="Z94" s="64" t="str" cm="1">
        <f t="array" ref="Z94">_xlfn.IFS(S94&lt;U94,"Bt 10 and 25",S94&lt;V94,"Between 25 and 50",S94&lt;W94,"Between 50 and 75")</f>
        <v>Between 25 and 50</v>
      </c>
      <c r="AA94" s="67">
        <v>599999.98959999997</v>
      </c>
      <c r="AB94" s="68" t="s">
        <v>220</v>
      </c>
    </row>
    <row r="95" spans="1:28" x14ac:dyDescent="0.35">
      <c r="A95" s="3">
        <v>82</v>
      </c>
      <c r="B95" s="3" t="s">
        <v>97</v>
      </c>
      <c r="C95" s="4" t="s">
        <v>55</v>
      </c>
      <c r="D95" s="3" t="s">
        <v>111</v>
      </c>
      <c r="E95" s="5" t="s">
        <v>106</v>
      </c>
      <c r="F95" s="5" t="s">
        <v>64</v>
      </c>
      <c r="G95" s="5" t="s">
        <v>114</v>
      </c>
      <c r="H95" s="5" t="s">
        <v>25</v>
      </c>
      <c r="I95" s="5" t="s">
        <v>26</v>
      </c>
      <c r="J95" s="5" t="s">
        <v>14</v>
      </c>
      <c r="K95" s="5" t="s">
        <v>42</v>
      </c>
      <c r="L95" s="5" t="s">
        <v>56</v>
      </c>
      <c r="M95" s="5" t="s">
        <v>42</v>
      </c>
      <c r="N95" s="5" t="s">
        <v>134</v>
      </c>
      <c r="O95" s="5" t="str">
        <f t="shared" si="1"/>
        <v>Supply Chain Planning (Outsourcing &amp; Global Capability Centers)_P10</v>
      </c>
      <c r="P95" s="5" t="s">
        <v>116</v>
      </c>
      <c r="Q95" s="9">
        <v>9</v>
      </c>
      <c r="R95" s="9">
        <v>409</v>
      </c>
      <c r="S95" s="6">
        <v>540539.98959999997</v>
      </c>
      <c r="T95" s="9"/>
      <c r="U95" s="9">
        <v>385732</v>
      </c>
      <c r="V95" s="8">
        <v>564526</v>
      </c>
      <c r="W95" s="9">
        <v>729905</v>
      </c>
      <c r="X95" s="9"/>
      <c r="Y95" t="s">
        <v>126</v>
      </c>
      <c r="Z95" s="64" t="str" cm="1">
        <f t="array" ref="Z95">_xlfn.IFS(S95&lt;U95,"Bt 10 and 25",S95&lt;V95,"Between 25 and 50",S95&lt;W95,"Between 50 and 75")</f>
        <v>Between 25 and 50</v>
      </c>
      <c r="AA95" s="67">
        <v>599999.98959999997</v>
      </c>
      <c r="AB95" s="68" t="s">
        <v>220</v>
      </c>
    </row>
    <row r="96" spans="1:28" x14ac:dyDescent="0.35">
      <c r="A96" s="3">
        <v>83</v>
      </c>
      <c r="B96" s="3" t="s">
        <v>97</v>
      </c>
      <c r="C96" s="4" t="s">
        <v>55</v>
      </c>
      <c r="D96" s="3" t="s">
        <v>111</v>
      </c>
      <c r="E96" s="5" t="s">
        <v>106</v>
      </c>
      <c r="F96" s="5" t="s">
        <v>64</v>
      </c>
      <c r="G96" s="5" t="s">
        <v>114</v>
      </c>
      <c r="H96" s="5" t="s">
        <v>25</v>
      </c>
      <c r="I96" s="5" t="s">
        <v>26</v>
      </c>
      <c r="J96" s="5" t="s">
        <v>14</v>
      </c>
      <c r="K96" s="5" t="s">
        <v>42</v>
      </c>
      <c r="L96" s="5" t="s">
        <v>56</v>
      </c>
      <c r="M96" s="5" t="s">
        <v>42</v>
      </c>
      <c r="N96" s="5" t="s">
        <v>134</v>
      </c>
      <c r="O96" s="5" t="str">
        <f t="shared" si="1"/>
        <v>Supply Chain Planning (Outsourcing &amp; Global Capability Centers)_P10</v>
      </c>
      <c r="P96" s="5" t="s">
        <v>116</v>
      </c>
      <c r="Q96" s="9">
        <v>9</v>
      </c>
      <c r="R96" s="9">
        <v>409</v>
      </c>
      <c r="S96" s="6">
        <v>540539.98959999997</v>
      </c>
      <c r="T96" s="9"/>
      <c r="U96" s="9">
        <v>385732</v>
      </c>
      <c r="V96" s="8">
        <v>564526</v>
      </c>
      <c r="W96" s="9">
        <v>729905</v>
      </c>
      <c r="X96" s="9"/>
      <c r="Y96" t="s">
        <v>126</v>
      </c>
      <c r="Z96" s="64" t="str" cm="1">
        <f t="array" ref="Z96">_xlfn.IFS(S96&lt;U96,"Bt 10 and 25",S96&lt;V96,"Between 25 and 50",S96&lt;W96,"Between 50 and 75")</f>
        <v>Between 25 and 50</v>
      </c>
      <c r="AA96" s="67">
        <v>599999.98959999997</v>
      </c>
      <c r="AB96" s="68" t="s">
        <v>220</v>
      </c>
    </row>
    <row r="97" spans="1:28" x14ac:dyDescent="0.35">
      <c r="A97" s="3">
        <v>84</v>
      </c>
      <c r="B97" s="3" t="s">
        <v>97</v>
      </c>
      <c r="C97" s="4" t="s">
        <v>55</v>
      </c>
      <c r="D97" s="3" t="s">
        <v>111</v>
      </c>
      <c r="E97" s="5" t="s">
        <v>106</v>
      </c>
      <c r="F97" s="5" t="s">
        <v>64</v>
      </c>
      <c r="G97" s="5" t="s">
        <v>114</v>
      </c>
      <c r="H97" s="5" t="s">
        <v>25</v>
      </c>
      <c r="I97" s="5" t="s">
        <v>26</v>
      </c>
      <c r="J97" s="5" t="s">
        <v>14</v>
      </c>
      <c r="K97" s="5" t="s">
        <v>42</v>
      </c>
      <c r="L97" s="5" t="s">
        <v>56</v>
      </c>
      <c r="M97" s="5" t="s">
        <v>42</v>
      </c>
      <c r="N97" s="5" t="s">
        <v>134</v>
      </c>
      <c r="O97" s="5" t="str">
        <f t="shared" si="1"/>
        <v>Supply Chain Planning (Outsourcing &amp; Global Capability Centers)_P10</v>
      </c>
      <c r="P97" s="5" t="s">
        <v>116</v>
      </c>
      <c r="Q97" s="9">
        <v>9</v>
      </c>
      <c r="R97" s="9">
        <v>409</v>
      </c>
      <c r="S97" s="6">
        <v>540539.98959999997</v>
      </c>
      <c r="T97" s="9"/>
      <c r="U97" s="9">
        <v>385732</v>
      </c>
      <c r="V97" s="8">
        <v>564526</v>
      </c>
      <c r="W97" s="9">
        <v>729905</v>
      </c>
      <c r="X97" s="9"/>
      <c r="Y97" t="s">
        <v>126</v>
      </c>
      <c r="Z97" s="64" t="str" cm="1">
        <f t="array" ref="Z97">_xlfn.IFS(S97&lt;U97,"Bt 10 and 25",S97&lt;V97,"Between 25 and 50",S97&lt;W97,"Between 50 and 75")</f>
        <v>Between 25 and 50</v>
      </c>
      <c r="AA97" s="67">
        <v>599999.98959999997</v>
      </c>
      <c r="AB97" s="68" t="s">
        <v>220</v>
      </c>
    </row>
    <row r="98" spans="1:28" x14ac:dyDescent="0.35">
      <c r="A98" s="3">
        <v>85</v>
      </c>
      <c r="B98" s="3" t="s">
        <v>97</v>
      </c>
      <c r="C98" s="4" t="s">
        <v>55</v>
      </c>
      <c r="D98" s="3" t="s">
        <v>111</v>
      </c>
      <c r="E98" s="5" t="s">
        <v>106</v>
      </c>
      <c r="F98" s="5" t="s">
        <v>64</v>
      </c>
      <c r="G98" s="5" t="s">
        <v>114</v>
      </c>
      <c r="H98" s="5" t="s">
        <v>25</v>
      </c>
      <c r="I98" s="5" t="s">
        <v>26</v>
      </c>
      <c r="J98" s="5" t="s">
        <v>14</v>
      </c>
      <c r="K98" s="5" t="s">
        <v>42</v>
      </c>
      <c r="L98" s="5" t="s">
        <v>56</v>
      </c>
      <c r="M98" s="5" t="s">
        <v>42</v>
      </c>
      <c r="N98" s="5" t="s">
        <v>134</v>
      </c>
      <c r="O98" s="5" t="str">
        <f t="shared" si="1"/>
        <v>Supply Chain Planning (Outsourcing &amp; Global Capability Centers)_P10</v>
      </c>
      <c r="P98" s="5" t="s">
        <v>116</v>
      </c>
      <c r="Q98" s="9">
        <v>9</v>
      </c>
      <c r="R98" s="9">
        <v>409</v>
      </c>
      <c r="S98" s="6">
        <v>540539.98959999997</v>
      </c>
      <c r="T98" s="9"/>
      <c r="U98" s="9">
        <v>385732</v>
      </c>
      <c r="V98" s="8">
        <v>564526</v>
      </c>
      <c r="W98" s="9">
        <v>729905</v>
      </c>
      <c r="X98" s="9"/>
      <c r="Y98" t="s">
        <v>126</v>
      </c>
      <c r="Z98" s="64" t="str" cm="1">
        <f t="array" ref="Z98">_xlfn.IFS(S98&lt;U98,"Bt 10 and 25",S98&lt;V98,"Between 25 and 50",S98&lt;W98,"Between 50 and 75")</f>
        <v>Between 25 and 50</v>
      </c>
      <c r="AA98" s="67">
        <v>599999.98959999997</v>
      </c>
      <c r="AB98" s="68" t="s">
        <v>220</v>
      </c>
    </row>
    <row r="99" spans="1:28" x14ac:dyDescent="0.35">
      <c r="A99" s="3">
        <v>86</v>
      </c>
      <c r="B99" s="3" t="s">
        <v>97</v>
      </c>
      <c r="C99" s="4" t="s">
        <v>55</v>
      </c>
      <c r="D99" s="3" t="s">
        <v>111</v>
      </c>
      <c r="E99" s="5" t="s">
        <v>106</v>
      </c>
      <c r="F99" s="5" t="s">
        <v>64</v>
      </c>
      <c r="G99" s="5" t="s">
        <v>114</v>
      </c>
      <c r="H99" s="5" t="s">
        <v>25</v>
      </c>
      <c r="I99" s="5" t="s">
        <v>26</v>
      </c>
      <c r="J99" s="5" t="s">
        <v>14</v>
      </c>
      <c r="K99" s="5" t="s">
        <v>42</v>
      </c>
      <c r="L99" s="5" t="s">
        <v>56</v>
      </c>
      <c r="M99" s="5" t="s">
        <v>42</v>
      </c>
      <c r="N99" s="5" t="s">
        <v>134</v>
      </c>
      <c r="O99" s="5" t="str">
        <f t="shared" si="1"/>
        <v>Supply Chain Planning (Outsourcing &amp; Global Capability Centers)_P10</v>
      </c>
      <c r="P99" s="5" t="s">
        <v>116</v>
      </c>
      <c r="Q99" s="9">
        <v>9</v>
      </c>
      <c r="R99" s="9">
        <v>409</v>
      </c>
      <c r="S99" s="6">
        <v>540539.98959999997</v>
      </c>
      <c r="T99" s="9"/>
      <c r="U99" s="9">
        <v>385732</v>
      </c>
      <c r="V99" s="8">
        <v>564526</v>
      </c>
      <c r="W99" s="9">
        <v>729905</v>
      </c>
      <c r="X99" s="9"/>
      <c r="Y99" t="s">
        <v>126</v>
      </c>
      <c r="Z99" s="64" t="str" cm="1">
        <f t="array" ref="Z99">_xlfn.IFS(S99&lt;U99,"Bt 10 and 25",S99&lt;V99,"Between 25 and 50",S99&lt;W99,"Between 50 and 75")</f>
        <v>Between 25 and 50</v>
      </c>
      <c r="AA99" s="67">
        <v>599999.98959999997</v>
      </c>
      <c r="AB99" s="68" t="s">
        <v>220</v>
      </c>
    </row>
    <row r="100" spans="1:28" x14ac:dyDescent="0.35">
      <c r="A100" s="3">
        <v>98</v>
      </c>
      <c r="B100" s="3" t="s">
        <v>97</v>
      </c>
      <c r="C100" s="4" t="s">
        <v>55</v>
      </c>
      <c r="D100" s="3" t="s">
        <v>111</v>
      </c>
      <c r="E100" s="5" t="s">
        <v>106</v>
      </c>
      <c r="F100" s="5" t="s">
        <v>64</v>
      </c>
      <c r="G100" s="5" t="s">
        <v>114</v>
      </c>
      <c r="H100" s="5" t="s">
        <v>25</v>
      </c>
      <c r="I100" s="5" t="s">
        <v>26</v>
      </c>
      <c r="J100" s="5" t="s">
        <v>14</v>
      </c>
      <c r="K100" s="5" t="s">
        <v>42</v>
      </c>
      <c r="L100" s="5" t="s">
        <v>56</v>
      </c>
      <c r="M100" s="5" t="s">
        <v>42</v>
      </c>
      <c r="N100" s="5" t="s">
        <v>134</v>
      </c>
      <c r="O100" s="5" t="str">
        <f t="shared" si="1"/>
        <v>Supply Chain Planning (Outsourcing &amp; Global Capability Centers)_P10</v>
      </c>
      <c r="P100" s="5" t="s">
        <v>116</v>
      </c>
      <c r="Q100" s="9">
        <v>9</v>
      </c>
      <c r="R100" s="9">
        <v>409</v>
      </c>
      <c r="S100" s="6">
        <v>540539.98959999997</v>
      </c>
      <c r="T100" s="9"/>
      <c r="U100" s="9">
        <v>385732</v>
      </c>
      <c r="V100" s="8">
        <v>564526</v>
      </c>
      <c r="W100" s="9">
        <v>729905</v>
      </c>
      <c r="X100" s="9"/>
      <c r="Y100" t="s">
        <v>126</v>
      </c>
      <c r="Z100" s="64" t="str" cm="1">
        <f t="array" ref="Z100">_xlfn.IFS(S100&lt;U100,"Bt 10 and 25",S100&lt;V100,"Between 25 and 50",S100&lt;W100,"Between 50 and 75")</f>
        <v>Between 25 and 50</v>
      </c>
      <c r="AA100" s="67">
        <v>599999.98959999997</v>
      </c>
      <c r="AB100" s="68" t="s">
        <v>220</v>
      </c>
    </row>
    <row r="101" spans="1:28" x14ac:dyDescent="0.35">
      <c r="A101" s="3">
        <v>105</v>
      </c>
      <c r="B101" s="3" t="s">
        <v>97</v>
      </c>
      <c r="C101" s="4" t="s">
        <v>55</v>
      </c>
      <c r="D101" s="3" t="s">
        <v>111</v>
      </c>
      <c r="E101" s="5" t="s">
        <v>106</v>
      </c>
      <c r="F101" s="5" t="s">
        <v>64</v>
      </c>
      <c r="G101" s="5" t="s">
        <v>114</v>
      </c>
      <c r="H101" s="5" t="s">
        <v>25</v>
      </c>
      <c r="I101" s="5" t="s">
        <v>26</v>
      </c>
      <c r="J101" s="5" t="s">
        <v>14</v>
      </c>
      <c r="K101" s="5" t="s">
        <v>42</v>
      </c>
      <c r="L101" s="5" t="s">
        <v>56</v>
      </c>
      <c r="M101" s="5" t="s">
        <v>42</v>
      </c>
      <c r="N101" s="5" t="s">
        <v>134</v>
      </c>
      <c r="O101" s="5" t="str">
        <f t="shared" si="1"/>
        <v>Supply Chain Planning (Outsourcing &amp; Global Capability Centers)_P10</v>
      </c>
      <c r="P101" s="5" t="s">
        <v>116</v>
      </c>
      <c r="Q101" s="9">
        <v>9</v>
      </c>
      <c r="R101" s="9">
        <v>409</v>
      </c>
      <c r="S101" s="6">
        <v>540539.98959999997</v>
      </c>
      <c r="T101" s="9"/>
      <c r="U101" s="9">
        <v>385732</v>
      </c>
      <c r="V101" s="8">
        <v>564526</v>
      </c>
      <c r="W101" s="9">
        <v>729905</v>
      </c>
      <c r="X101" s="9"/>
      <c r="Y101" t="s">
        <v>126</v>
      </c>
      <c r="Z101" s="64" t="str" cm="1">
        <f t="array" ref="Z101">_xlfn.IFS(S101&lt;U101,"Bt 10 and 25",S101&lt;V101,"Between 25 and 50",S101&lt;W101,"Between 50 and 75")</f>
        <v>Between 25 and 50</v>
      </c>
      <c r="AA101" s="67">
        <v>599999.98959999997</v>
      </c>
      <c r="AB101" s="68" t="s">
        <v>220</v>
      </c>
    </row>
    <row r="102" spans="1:28" x14ac:dyDescent="0.35">
      <c r="A102" s="3">
        <v>109</v>
      </c>
      <c r="B102" s="3" t="s">
        <v>97</v>
      </c>
      <c r="C102" s="4" t="s">
        <v>55</v>
      </c>
      <c r="D102" s="3" t="s">
        <v>111</v>
      </c>
      <c r="E102" s="5" t="s">
        <v>106</v>
      </c>
      <c r="F102" s="5" t="s">
        <v>64</v>
      </c>
      <c r="G102" s="5" t="s">
        <v>114</v>
      </c>
      <c r="H102" s="5" t="s">
        <v>25</v>
      </c>
      <c r="I102" s="5" t="s">
        <v>26</v>
      </c>
      <c r="J102" s="5" t="s">
        <v>14</v>
      </c>
      <c r="K102" s="5" t="s">
        <v>42</v>
      </c>
      <c r="L102" s="5" t="s">
        <v>56</v>
      </c>
      <c r="M102" s="5" t="s">
        <v>42</v>
      </c>
      <c r="N102" s="5" t="s">
        <v>134</v>
      </c>
      <c r="O102" s="5" t="str">
        <f t="shared" si="1"/>
        <v>Supply Chain Planning (Outsourcing &amp; Global Capability Centers)_P10</v>
      </c>
      <c r="P102" s="5" t="s">
        <v>116</v>
      </c>
      <c r="Q102" s="9">
        <v>9</v>
      </c>
      <c r="R102" s="9">
        <v>409</v>
      </c>
      <c r="S102" s="6">
        <v>540539.98959999997</v>
      </c>
      <c r="T102" s="9"/>
      <c r="U102" s="9">
        <v>385732</v>
      </c>
      <c r="V102" s="8">
        <v>564526</v>
      </c>
      <c r="W102" s="9">
        <v>729905</v>
      </c>
      <c r="X102" s="9"/>
      <c r="Y102" t="s">
        <v>127</v>
      </c>
      <c r="Z102" s="64" t="str" cm="1">
        <f t="array" ref="Z102">_xlfn.IFS(S102&lt;U102,"Bt 10 and 25",S102&lt;V102,"Between 25 and 50",S102&lt;W102,"Between 50 and 75")</f>
        <v>Between 25 and 50</v>
      </c>
      <c r="AA102" s="67">
        <v>599999.98959999997</v>
      </c>
      <c r="AB102" s="68" t="s">
        <v>220</v>
      </c>
    </row>
    <row r="103" spans="1:28" x14ac:dyDescent="0.35">
      <c r="A103" s="3">
        <v>110</v>
      </c>
      <c r="B103" s="3" t="s">
        <v>97</v>
      </c>
      <c r="C103" s="4" t="s">
        <v>55</v>
      </c>
      <c r="D103" s="3" t="s">
        <v>111</v>
      </c>
      <c r="E103" s="5" t="s">
        <v>106</v>
      </c>
      <c r="F103" s="5" t="s">
        <v>64</v>
      </c>
      <c r="G103" s="5" t="s">
        <v>114</v>
      </c>
      <c r="H103" s="5" t="s">
        <v>25</v>
      </c>
      <c r="I103" s="5" t="s">
        <v>26</v>
      </c>
      <c r="J103" s="5" t="s">
        <v>14</v>
      </c>
      <c r="K103" s="5" t="s">
        <v>42</v>
      </c>
      <c r="L103" s="5" t="s">
        <v>56</v>
      </c>
      <c r="M103" s="5" t="s">
        <v>42</v>
      </c>
      <c r="N103" s="5" t="s">
        <v>134</v>
      </c>
      <c r="O103" s="5" t="str">
        <f t="shared" si="1"/>
        <v>Supply Chain Planning (Outsourcing &amp; Global Capability Centers)_P10</v>
      </c>
      <c r="P103" s="5" t="s">
        <v>116</v>
      </c>
      <c r="Q103" s="9">
        <v>9</v>
      </c>
      <c r="R103" s="9">
        <v>409</v>
      </c>
      <c r="S103" s="6">
        <v>540539.98959999997</v>
      </c>
      <c r="T103" s="9"/>
      <c r="U103" s="9">
        <v>385732</v>
      </c>
      <c r="V103" s="8">
        <v>564526</v>
      </c>
      <c r="W103" s="9">
        <v>729905</v>
      </c>
      <c r="X103" s="9"/>
      <c r="Y103" t="s">
        <v>126</v>
      </c>
      <c r="Z103" s="64" t="str" cm="1">
        <f t="array" ref="Z103">_xlfn.IFS(S103&lt;U103,"Bt 10 and 25",S103&lt;V103,"Between 25 and 50",S103&lt;W103,"Between 50 and 75")</f>
        <v>Between 25 and 50</v>
      </c>
      <c r="AA103" s="67">
        <v>599999.98959999997</v>
      </c>
      <c r="AB103" s="68" t="s">
        <v>220</v>
      </c>
    </row>
    <row r="104" spans="1:28" x14ac:dyDescent="0.35">
      <c r="A104" s="3">
        <v>114</v>
      </c>
      <c r="B104" s="3" t="s">
        <v>97</v>
      </c>
      <c r="C104" s="4" t="s">
        <v>55</v>
      </c>
      <c r="D104" s="3" t="s">
        <v>111</v>
      </c>
      <c r="E104" s="5" t="s">
        <v>106</v>
      </c>
      <c r="F104" s="5" t="s">
        <v>64</v>
      </c>
      <c r="G104" s="5" t="s">
        <v>114</v>
      </c>
      <c r="H104" s="5" t="s">
        <v>25</v>
      </c>
      <c r="I104" s="5" t="s">
        <v>26</v>
      </c>
      <c r="J104" s="5" t="s">
        <v>14</v>
      </c>
      <c r="K104" s="5" t="s">
        <v>42</v>
      </c>
      <c r="L104" s="5" t="s">
        <v>56</v>
      </c>
      <c r="M104" s="5" t="s">
        <v>42</v>
      </c>
      <c r="N104" s="5" t="s">
        <v>134</v>
      </c>
      <c r="O104" s="5" t="str">
        <f t="shared" si="1"/>
        <v>Supply Chain Planning (Outsourcing &amp; Global Capability Centers)_P10</v>
      </c>
      <c r="P104" s="5" t="s">
        <v>116</v>
      </c>
      <c r="Q104" s="9">
        <v>9</v>
      </c>
      <c r="R104" s="9">
        <v>409</v>
      </c>
      <c r="S104" s="6">
        <v>540539.98959999997</v>
      </c>
      <c r="T104" s="9"/>
      <c r="U104" s="9">
        <v>385732</v>
      </c>
      <c r="V104" s="8">
        <v>564526</v>
      </c>
      <c r="W104" s="9">
        <v>729905</v>
      </c>
      <c r="X104" s="9"/>
      <c r="Y104" t="s">
        <v>127</v>
      </c>
      <c r="Z104" s="64" t="str" cm="1">
        <f t="array" ref="Z104">_xlfn.IFS(S104&lt;U104,"Bt 10 and 25",S104&lt;V104,"Between 25 and 50",S104&lt;W104,"Between 50 and 75")</f>
        <v>Between 25 and 50</v>
      </c>
      <c r="AA104" s="67">
        <v>599999.98959999997</v>
      </c>
      <c r="AB104" s="68" t="s">
        <v>220</v>
      </c>
    </row>
    <row r="105" spans="1:28" x14ac:dyDescent="0.35">
      <c r="A105" s="3">
        <v>46</v>
      </c>
      <c r="B105" s="3" t="s">
        <v>97</v>
      </c>
      <c r="C105" s="4" t="s">
        <v>55</v>
      </c>
      <c r="D105" s="3" t="s">
        <v>111</v>
      </c>
      <c r="E105" s="5" t="s">
        <v>106</v>
      </c>
      <c r="F105" s="5" t="s">
        <v>64</v>
      </c>
      <c r="G105" s="5" t="s">
        <v>114</v>
      </c>
      <c r="H105" s="5" t="s">
        <v>25</v>
      </c>
      <c r="I105" s="5" t="s">
        <v>26</v>
      </c>
      <c r="J105" s="5" t="s">
        <v>14</v>
      </c>
      <c r="K105" s="5" t="s">
        <v>42</v>
      </c>
      <c r="L105" s="5" t="s">
        <v>56</v>
      </c>
      <c r="M105" s="5" t="s">
        <v>42</v>
      </c>
      <c r="N105" s="5" t="s">
        <v>134</v>
      </c>
      <c r="O105" s="5" t="str">
        <f t="shared" si="1"/>
        <v>Supply Chain Planning (Outsourcing &amp; Global Capability Centers)_P10</v>
      </c>
      <c r="P105" s="5" t="s">
        <v>116</v>
      </c>
      <c r="Q105" s="9">
        <v>9</v>
      </c>
      <c r="R105" s="9">
        <v>409</v>
      </c>
      <c r="S105" s="6">
        <v>540090</v>
      </c>
      <c r="T105" s="9"/>
      <c r="U105" s="9">
        <v>385732</v>
      </c>
      <c r="V105" s="8">
        <v>564526</v>
      </c>
      <c r="W105" s="9">
        <v>729905</v>
      </c>
      <c r="X105" s="9"/>
      <c r="Y105" t="s">
        <v>126</v>
      </c>
      <c r="Z105" s="64" t="str" cm="1">
        <f t="array" ref="Z105">_xlfn.IFS(S105&lt;U105,"Bt 10 and 25",S105&lt;V105,"Between 25 and 50",S105&lt;W105,"Between 50 and 75")</f>
        <v>Between 25 and 50</v>
      </c>
      <c r="AA105" s="67">
        <v>599499.9</v>
      </c>
      <c r="AB105" s="68" t="s">
        <v>220</v>
      </c>
    </row>
    <row r="106" spans="1:28" x14ac:dyDescent="0.35">
      <c r="A106" s="3">
        <v>49</v>
      </c>
      <c r="B106" s="3" t="s">
        <v>104</v>
      </c>
      <c r="C106" s="4" t="s">
        <v>55</v>
      </c>
      <c r="D106" s="3" t="s">
        <v>111</v>
      </c>
      <c r="E106" s="5" t="s">
        <v>106</v>
      </c>
      <c r="F106" s="5" t="s">
        <v>64</v>
      </c>
      <c r="G106" s="5" t="s">
        <v>114</v>
      </c>
      <c r="H106" s="5" t="s">
        <v>25</v>
      </c>
      <c r="I106" s="5" t="s">
        <v>26</v>
      </c>
      <c r="J106" s="5" t="s">
        <v>14</v>
      </c>
      <c r="K106" s="5" t="s">
        <v>42</v>
      </c>
      <c r="L106" s="5" t="s">
        <v>56</v>
      </c>
      <c r="M106" s="5" t="s">
        <v>42</v>
      </c>
      <c r="N106" s="5" t="s">
        <v>134</v>
      </c>
      <c r="O106" s="5" t="str">
        <f t="shared" si="1"/>
        <v>Supply Chain Planning (Outsourcing &amp; Global Capability Centers)_P10</v>
      </c>
      <c r="P106" s="5" t="s">
        <v>116</v>
      </c>
      <c r="Q106" s="9">
        <v>9</v>
      </c>
      <c r="R106" s="9">
        <v>409</v>
      </c>
      <c r="S106" s="6">
        <v>540090</v>
      </c>
      <c r="T106" s="9"/>
      <c r="U106" s="9">
        <v>385732</v>
      </c>
      <c r="V106" s="8">
        <v>564526</v>
      </c>
      <c r="W106" s="9">
        <v>729905</v>
      </c>
      <c r="X106" s="9"/>
      <c r="Y106" t="s">
        <v>126</v>
      </c>
      <c r="Z106" s="64" t="str" cm="1">
        <f t="array" ref="Z106">_xlfn.IFS(S106&lt;U106,"Bt 10 and 25",S106&lt;V106,"Between 25 and 50",S106&lt;W106,"Between 50 and 75")</f>
        <v>Between 25 and 50</v>
      </c>
      <c r="AA106" s="67">
        <v>599499.9</v>
      </c>
      <c r="AB106" s="68" t="s">
        <v>220</v>
      </c>
    </row>
    <row r="107" spans="1:28" x14ac:dyDescent="0.35">
      <c r="A107" s="3">
        <v>51</v>
      </c>
      <c r="B107" s="3" t="s">
        <v>103</v>
      </c>
      <c r="C107" s="4" t="s">
        <v>55</v>
      </c>
      <c r="D107" s="3" t="s">
        <v>111</v>
      </c>
      <c r="E107" s="5" t="s">
        <v>106</v>
      </c>
      <c r="F107" s="5" t="s">
        <v>64</v>
      </c>
      <c r="G107" s="5" t="s">
        <v>114</v>
      </c>
      <c r="H107" s="5" t="s">
        <v>25</v>
      </c>
      <c r="I107" s="5" t="s">
        <v>27</v>
      </c>
      <c r="J107" s="5" t="s">
        <v>15</v>
      </c>
      <c r="K107" s="5" t="s">
        <v>39</v>
      </c>
      <c r="L107" s="5" t="s">
        <v>55</v>
      </c>
      <c r="M107" s="5" t="s">
        <v>39</v>
      </c>
      <c r="N107" s="5" t="s">
        <v>139</v>
      </c>
      <c r="O107" s="5" t="str">
        <f t="shared" si="1"/>
        <v>Accounts Payable/Receivable (Outsourcing &amp; Global Capability Centers)_S20</v>
      </c>
      <c r="P107" s="5" t="s">
        <v>116</v>
      </c>
      <c r="Q107" s="9">
        <v>21</v>
      </c>
      <c r="R107" s="9">
        <v>3656</v>
      </c>
      <c r="S107" s="6">
        <v>540090</v>
      </c>
      <c r="T107" s="9">
        <v>404495</v>
      </c>
      <c r="U107" s="9">
        <v>507241</v>
      </c>
      <c r="V107" s="8">
        <v>596738</v>
      </c>
      <c r="W107" s="9">
        <v>693489</v>
      </c>
      <c r="X107" s="9">
        <v>875696</v>
      </c>
      <c r="Y107" t="s">
        <v>127</v>
      </c>
      <c r="Z107" t="str" cm="1">
        <f t="array" ref="Z107">_xlfn.IFS(S107&lt;T107,"Less than 10",S107&lt;U107,"Bt 10 and 25",S107&lt;V107,"Between 25 and 50",S107&lt;W107,"Between 50 and 75",S107&lt;X107,"between 75 and 90",S107&gt;X107,"greater than 90")</f>
        <v>Between 25 and 50</v>
      </c>
      <c r="AA107" s="67">
        <v>599499.9</v>
      </c>
      <c r="AB107" t="s">
        <v>220</v>
      </c>
    </row>
    <row r="108" spans="1:28" x14ac:dyDescent="0.35">
      <c r="A108" s="3">
        <v>89</v>
      </c>
      <c r="B108" s="3" t="s">
        <v>97</v>
      </c>
      <c r="C108" s="4" t="s">
        <v>55</v>
      </c>
      <c r="D108" s="3" t="s">
        <v>111</v>
      </c>
      <c r="E108" s="5" t="s">
        <v>106</v>
      </c>
      <c r="F108" s="5" t="s">
        <v>64</v>
      </c>
      <c r="G108" s="5" t="s">
        <v>114</v>
      </c>
      <c r="H108" s="5" t="s">
        <v>25</v>
      </c>
      <c r="I108" s="5" t="s">
        <v>26</v>
      </c>
      <c r="J108" s="5" t="s">
        <v>14</v>
      </c>
      <c r="K108" s="5" t="s">
        <v>42</v>
      </c>
      <c r="L108" s="5" t="s">
        <v>56</v>
      </c>
      <c r="M108" s="5" t="s">
        <v>42</v>
      </c>
      <c r="N108" s="5" t="s">
        <v>134</v>
      </c>
      <c r="O108" s="5" t="str">
        <f t="shared" si="1"/>
        <v>Supply Chain Planning (Outsourcing &amp; Global Capability Centers)_P10</v>
      </c>
      <c r="P108" s="5" t="s">
        <v>116</v>
      </c>
      <c r="Q108" s="9">
        <v>9</v>
      </c>
      <c r="R108" s="9">
        <v>409</v>
      </c>
      <c r="S108" s="6">
        <v>513513.98050000001</v>
      </c>
      <c r="T108" s="9"/>
      <c r="U108" s="9">
        <v>385732</v>
      </c>
      <c r="V108" s="8">
        <v>564526</v>
      </c>
      <c r="W108" s="9">
        <v>729905</v>
      </c>
      <c r="X108" s="9"/>
      <c r="Y108" t="s">
        <v>126</v>
      </c>
      <c r="Z108" s="64" t="str" cm="1">
        <f t="array" ref="Z108">_xlfn.IFS(S108&lt;U108,"Bt 10 and 25",S108&lt;V108,"Between 25 and 50",S108&lt;W108,"Between 50 and 75")</f>
        <v>Between 25 and 50</v>
      </c>
      <c r="AA108" s="67">
        <v>569999.98049999995</v>
      </c>
      <c r="AB108" s="68" t="s">
        <v>220</v>
      </c>
    </row>
    <row r="109" spans="1:28" x14ac:dyDescent="0.35">
      <c r="A109" s="3">
        <v>99</v>
      </c>
      <c r="B109" s="3" t="s">
        <v>97</v>
      </c>
      <c r="C109" s="4" t="s">
        <v>55</v>
      </c>
      <c r="D109" s="3" t="s">
        <v>111</v>
      </c>
      <c r="E109" s="5" t="s">
        <v>106</v>
      </c>
      <c r="F109" s="5" t="s">
        <v>64</v>
      </c>
      <c r="G109" s="5" t="s">
        <v>114</v>
      </c>
      <c r="H109" s="5" t="s">
        <v>25</v>
      </c>
      <c r="I109" s="5" t="s">
        <v>26</v>
      </c>
      <c r="J109" s="5" t="s">
        <v>14</v>
      </c>
      <c r="K109" s="5" t="s">
        <v>42</v>
      </c>
      <c r="L109" s="5" t="s">
        <v>56</v>
      </c>
      <c r="M109" s="5" t="s">
        <v>42</v>
      </c>
      <c r="N109" s="5" t="s">
        <v>134</v>
      </c>
      <c r="O109" s="5" t="str">
        <f t="shared" si="1"/>
        <v>Supply Chain Planning (Outsourcing &amp; Global Capability Centers)_P10</v>
      </c>
      <c r="P109" s="5" t="s">
        <v>116</v>
      </c>
      <c r="Q109" s="9">
        <v>9</v>
      </c>
      <c r="R109" s="9">
        <v>409</v>
      </c>
      <c r="S109" s="6">
        <v>495495.32380000001</v>
      </c>
      <c r="T109" s="9"/>
      <c r="U109" s="9">
        <v>385732</v>
      </c>
      <c r="V109" s="8">
        <v>564526</v>
      </c>
      <c r="W109" s="9">
        <v>729905</v>
      </c>
      <c r="X109" s="9"/>
      <c r="Y109" t="s">
        <v>126</v>
      </c>
      <c r="Z109" s="64" t="str" cm="1">
        <f t="array" ref="Z109">_xlfn.IFS(S109&lt;U109,"Bt 10 and 25",S109&lt;V109,"Between 25 and 50",S109&lt;W109,"Between 50 and 75")</f>
        <v>Between 25 and 50</v>
      </c>
      <c r="AA109" s="67">
        <v>550000.32380000001</v>
      </c>
      <c r="AB109" s="68" t="s">
        <v>220</v>
      </c>
    </row>
    <row r="110" spans="1:28" x14ac:dyDescent="0.35">
      <c r="A110" s="3">
        <v>100</v>
      </c>
      <c r="B110" s="3" t="s">
        <v>97</v>
      </c>
      <c r="C110" s="4" t="s">
        <v>55</v>
      </c>
      <c r="D110" s="3" t="s">
        <v>111</v>
      </c>
      <c r="E110" s="5" t="s">
        <v>106</v>
      </c>
      <c r="F110" s="5" t="s">
        <v>64</v>
      </c>
      <c r="G110" s="5" t="s">
        <v>114</v>
      </c>
      <c r="H110" s="5" t="s">
        <v>25</v>
      </c>
      <c r="I110" s="5" t="s">
        <v>26</v>
      </c>
      <c r="J110" s="5" t="s">
        <v>14</v>
      </c>
      <c r="K110" s="5" t="s">
        <v>42</v>
      </c>
      <c r="L110" s="5" t="s">
        <v>56</v>
      </c>
      <c r="M110" s="5" t="s">
        <v>42</v>
      </c>
      <c r="N110" s="5" t="s">
        <v>134</v>
      </c>
      <c r="O110" s="5" t="str">
        <f t="shared" si="1"/>
        <v>Supply Chain Planning (Outsourcing &amp; Global Capability Centers)_P10</v>
      </c>
      <c r="P110" s="5" t="s">
        <v>116</v>
      </c>
      <c r="Q110" s="9">
        <v>9</v>
      </c>
      <c r="R110" s="9">
        <v>409</v>
      </c>
      <c r="S110" s="6">
        <v>495495.32380000001</v>
      </c>
      <c r="T110" s="9"/>
      <c r="U110" s="9">
        <v>385732</v>
      </c>
      <c r="V110" s="8">
        <v>564526</v>
      </c>
      <c r="W110" s="9">
        <v>729905</v>
      </c>
      <c r="X110" s="9"/>
      <c r="Y110" t="s">
        <v>127</v>
      </c>
      <c r="Z110" s="64" t="str" cm="1">
        <f t="array" ref="Z110">_xlfn.IFS(S110&lt;U110,"Bt 10 and 25",S110&lt;V110,"Between 25 and 50",S110&lt;W110,"Between 50 and 75")</f>
        <v>Between 25 and 50</v>
      </c>
      <c r="AA110" s="67">
        <v>550000.32380000001</v>
      </c>
      <c r="AB110" s="68" t="s">
        <v>220</v>
      </c>
    </row>
    <row r="111" spans="1:28" x14ac:dyDescent="0.35">
      <c r="A111" s="3">
        <v>44</v>
      </c>
      <c r="B111" s="3" t="s">
        <v>97</v>
      </c>
      <c r="C111" s="4" t="s">
        <v>55</v>
      </c>
      <c r="D111" s="3" t="s">
        <v>111</v>
      </c>
      <c r="E111" s="5" t="s">
        <v>106</v>
      </c>
      <c r="F111" s="5" t="s">
        <v>64</v>
      </c>
      <c r="G111" s="5" t="s">
        <v>114</v>
      </c>
      <c r="H111" s="5" t="s">
        <v>25</v>
      </c>
      <c r="I111" s="5" t="s">
        <v>26</v>
      </c>
      <c r="J111" s="5" t="s">
        <v>14</v>
      </c>
      <c r="K111" s="5" t="s">
        <v>42</v>
      </c>
      <c r="L111" s="5" t="s">
        <v>56</v>
      </c>
      <c r="M111" s="5" t="s">
        <v>42</v>
      </c>
      <c r="N111" s="5" t="s">
        <v>134</v>
      </c>
      <c r="O111" s="5" t="str">
        <f t="shared" si="1"/>
        <v>Supply Chain Planning (Outsourcing &amp; Global Capability Centers)_P10</v>
      </c>
      <c r="P111" s="5" t="s">
        <v>116</v>
      </c>
      <c r="Q111" s="9">
        <v>9</v>
      </c>
      <c r="R111" s="9">
        <v>409</v>
      </c>
      <c r="S111" s="6">
        <v>490998.96555999992</v>
      </c>
      <c r="T111" s="9"/>
      <c r="U111" s="9">
        <v>385732</v>
      </c>
      <c r="V111" s="8">
        <v>564526</v>
      </c>
      <c r="W111" s="9">
        <v>729905</v>
      </c>
      <c r="X111" s="9"/>
      <c r="Y111" t="s">
        <v>126</v>
      </c>
      <c r="Z111" s="64" t="str" cm="1">
        <f t="array" ref="Z111">_xlfn.IFS(S111&lt;U111,"Bt 10 and 25",S111&lt;V111,"Between 25 and 50",S111&lt;W111,"Between 50 and 75")</f>
        <v>Between 25 and 50</v>
      </c>
      <c r="AA111" s="67">
        <v>545007.97555999993</v>
      </c>
      <c r="AB111" s="68" t="s">
        <v>220</v>
      </c>
    </row>
    <row r="112" spans="1:28" x14ac:dyDescent="0.35">
      <c r="A112" s="3">
        <v>53</v>
      </c>
      <c r="B112" s="3" t="s">
        <v>103</v>
      </c>
      <c r="C112" s="4" t="s">
        <v>55</v>
      </c>
      <c r="D112" s="3" t="s">
        <v>111</v>
      </c>
      <c r="E112" s="5" t="s">
        <v>106</v>
      </c>
      <c r="F112" s="5" t="s">
        <v>64</v>
      </c>
      <c r="G112" s="5" t="s">
        <v>114</v>
      </c>
      <c r="H112" s="5" t="s">
        <v>25</v>
      </c>
      <c r="I112" s="5" t="s">
        <v>27</v>
      </c>
      <c r="J112" s="5" t="s">
        <v>15</v>
      </c>
      <c r="K112" s="5" t="s">
        <v>39</v>
      </c>
      <c r="L112" s="5" t="s">
        <v>55</v>
      </c>
      <c r="M112" s="5" t="s">
        <v>39</v>
      </c>
      <c r="N112" s="5" t="s">
        <v>139</v>
      </c>
      <c r="O112" s="5" t="str">
        <f t="shared" si="1"/>
        <v>Accounts Payable/Receivable (Outsourcing &amp; Global Capability Centers)_S20</v>
      </c>
      <c r="P112" s="5" t="s">
        <v>116</v>
      </c>
      <c r="Q112" s="9">
        <v>21</v>
      </c>
      <c r="R112" s="9">
        <v>3656</v>
      </c>
      <c r="S112" s="6">
        <v>490998.96555999992</v>
      </c>
      <c r="T112" s="9">
        <v>404495</v>
      </c>
      <c r="U112" s="9">
        <v>507241</v>
      </c>
      <c r="V112" s="8">
        <v>596738</v>
      </c>
      <c r="W112" s="9">
        <v>693489</v>
      </c>
      <c r="X112" s="9">
        <v>875696</v>
      </c>
      <c r="Y112" t="s">
        <v>126</v>
      </c>
      <c r="Z112" t="str" cm="1">
        <f t="array" ref="Z112">_xlfn.IFS(S112&lt;T112,"Less than 10",S112&lt;U112,"Bt 10 and 25",S112&lt;V112,"Between 25 and 50",S112&lt;W112,"Between 50 and 75",S112&lt;X112,"between 75 and 90",S112&gt;X112,"greater than 90")</f>
        <v>Bt 10 and 25</v>
      </c>
      <c r="AA112" s="67">
        <v>545007.97555999993</v>
      </c>
      <c r="AB112" t="s">
        <v>219</v>
      </c>
    </row>
    <row r="113" spans="1:28" x14ac:dyDescent="0.35">
      <c r="A113" s="3">
        <v>95</v>
      </c>
      <c r="B113" s="3" t="s">
        <v>101</v>
      </c>
      <c r="C113" s="4" t="s">
        <v>55</v>
      </c>
      <c r="D113" s="3" t="s">
        <v>111</v>
      </c>
      <c r="E113" s="5" t="s">
        <v>106</v>
      </c>
      <c r="F113" s="5" t="s">
        <v>64</v>
      </c>
      <c r="G113" s="5" t="s">
        <v>114</v>
      </c>
      <c r="H113" s="5" t="s">
        <v>25</v>
      </c>
      <c r="I113" s="5" t="s">
        <v>26</v>
      </c>
      <c r="J113" s="5" t="s">
        <v>14</v>
      </c>
      <c r="K113" s="5" t="s">
        <v>42</v>
      </c>
      <c r="L113" s="5" t="s">
        <v>56</v>
      </c>
      <c r="M113" s="5" t="s">
        <v>42</v>
      </c>
      <c r="N113" s="5" t="s">
        <v>134</v>
      </c>
      <c r="O113" s="5" t="str">
        <f t="shared" si="1"/>
        <v>Supply Chain Planning (Outsourcing &amp; Global Capability Centers)_P10</v>
      </c>
      <c r="P113" s="5" t="s">
        <v>116</v>
      </c>
      <c r="Q113" s="9">
        <v>9</v>
      </c>
      <c r="R113" s="9">
        <v>409</v>
      </c>
      <c r="S113" s="6">
        <v>468468.31469999999</v>
      </c>
      <c r="T113" s="9"/>
      <c r="U113" s="9">
        <v>385732</v>
      </c>
      <c r="V113" s="8">
        <v>564526</v>
      </c>
      <c r="W113" s="9">
        <v>729905</v>
      </c>
      <c r="X113" s="9"/>
      <c r="Y113" t="s">
        <v>126</v>
      </c>
      <c r="Z113" s="64" t="str" cm="1">
        <f t="array" ref="Z113">_xlfn.IFS(S113&lt;U113,"Bt 10 and 25",S113&lt;V113,"Between 25 and 50",S113&lt;W113,"Between 50 and 75")</f>
        <v>Between 25 and 50</v>
      </c>
      <c r="AA113" s="67">
        <v>520000.31469999999</v>
      </c>
      <c r="AB113" s="68" t="s">
        <v>220</v>
      </c>
    </row>
    <row r="114" spans="1:28" x14ac:dyDescent="0.35">
      <c r="A114" s="3">
        <v>73</v>
      </c>
      <c r="B114" s="3" t="s">
        <v>103</v>
      </c>
      <c r="C114" s="4" t="s">
        <v>55</v>
      </c>
      <c r="D114" s="3" t="s">
        <v>111</v>
      </c>
      <c r="E114" s="5" t="s">
        <v>106</v>
      </c>
      <c r="F114" s="5" t="s">
        <v>64</v>
      </c>
      <c r="G114" s="5" t="s">
        <v>114</v>
      </c>
      <c r="H114" s="5" t="s">
        <v>25</v>
      </c>
      <c r="I114" s="5" t="s">
        <v>27</v>
      </c>
      <c r="J114" s="5" t="s">
        <v>15</v>
      </c>
      <c r="K114" s="5" t="s">
        <v>39</v>
      </c>
      <c r="L114" s="5" t="s">
        <v>55</v>
      </c>
      <c r="M114" s="5" t="s">
        <v>39</v>
      </c>
      <c r="N114" s="5" t="s">
        <v>139</v>
      </c>
      <c r="O114" s="5" t="str">
        <f t="shared" si="1"/>
        <v>Accounts Payable/Receivable (Outsourcing &amp; Global Capability Centers)_S20</v>
      </c>
      <c r="P114" s="5" t="s">
        <v>116</v>
      </c>
      <c r="Q114" s="9">
        <v>21</v>
      </c>
      <c r="R114" s="9">
        <v>3656</v>
      </c>
      <c r="S114" s="6">
        <v>450449.658</v>
      </c>
      <c r="T114" s="9">
        <v>404495</v>
      </c>
      <c r="U114" s="9">
        <v>507241</v>
      </c>
      <c r="V114" s="8">
        <v>596738</v>
      </c>
      <c r="W114" s="9">
        <v>693489</v>
      </c>
      <c r="X114" s="9">
        <v>875696</v>
      </c>
      <c r="Y114" t="s">
        <v>126</v>
      </c>
      <c r="Z114" t="str" cm="1">
        <f t="array" ref="Z114">_xlfn.IFS(S114&lt;T114,"Less than 10",S114&lt;U114,"Bt 10 and 25",S114&lt;V114,"Between 25 and 50",S114&lt;W114,"Between 50 and 75",S114&lt;X114,"between 75 and 90",S114&gt;X114,"greater than 90")</f>
        <v>Bt 10 and 25</v>
      </c>
      <c r="AA114" s="67">
        <v>499999.658</v>
      </c>
      <c r="AB114" t="s">
        <v>219</v>
      </c>
    </row>
    <row r="115" spans="1:28" x14ac:dyDescent="0.35">
      <c r="A115" s="3">
        <v>61</v>
      </c>
      <c r="B115" s="3" t="s">
        <v>103</v>
      </c>
      <c r="C115" s="4" t="s">
        <v>55</v>
      </c>
      <c r="D115" s="3" t="s">
        <v>111</v>
      </c>
      <c r="E115" s="5" t="s">
        <v>106</v>
      </c>
      <c r="F115" s="5" t="s">
        <v>64</v>
      </c>
      <c r="G115" s="5" t="s">
        <v>114</v>
      </c>
      <c r="H115" s="5" t="s">
        <v>25</v>
      </c>
      <c r="I115" s="5" t="s">
        <v>27</v>
      </c>
      <c r="J115" s="5" t="s">
        <v>15</v>
      </c>
      <c r="K115" s="5" t="s">
        <v>39</v>
      </c>
      <c r="L115" s="5" t="s">
        <v>55</v>
      </c>
      <c r="M115" s="5" t="s">
        <v>39</v>
      </c>
      <c r="N115" s="5" t="s">
        <v>139</v>
      </c>
      <c r="O115" s="5" t="str">
        <f t="shared" si="1"/>
        <v>Accounts Payable/Receivable (Outsourcing &amp; Global Capability Centers)_S20</v>
      </c>
      <c r="P115" s="5" t="s">
        <v>116</v>
      </c>
      <c r="Q115" s="9">
        <v>21</v>
      </c>
      <c r="R115" s="9">
        <v>3656</v>
      </c>
      <c r="S115" s="6">
        <v>418920.0208</v>
      </c>
      <c r="T115" s="9">
        <v>404495</v>
      </c>
      <c r="U115" s="9">
        <v>507241</v>
      </c>
      <c r="V115" s="8">
        <v>596738</v>
      </c>
      <c r="W115" s="9">
        <v>693489</v>
      </c>
      <c r="X115" s="9">
        <v>875696</v>
      </c>
      <c r="Y115" t="s">
        <v>127</v>
      </c>
      <c r="Z115" t="str" cm="1">
        <f t="array" ref="Z115">_xlfn.IFS(S115&lt;T115,"Less than 10",S115&lt;U115,"Bt 10 and 25",S115&lt;V115,"Between 25 and 50",S115&lt;W115,"Between 50 and 75",S115&lt;X115,"between 75 and 90",S115&gt;X115,"greater than 90")</f>
        <v>Bt 10 and 25</v>
      </c>
      <c r="AA115" s="67">
        <v>465000.0208</v>
      </c>
      <c r="AB115" t="s">
        <v>219</v>
      </c>
    </row>
    <row r="116" spans="1:28" x14ac:dyDescent="0.35">
      <c r="A116" s="3">
        <v>93</v>
      </c>
      <c r="B116" s="3" t="s">
        <v>97</v>
      </c>
      <c r="C116" s="4" t="s">
        <v>55</v>
      </c>
      <c r="D116" s="3" t="s">
        <v>111</v>
      </c>
      <c r="E116" s="5" t="s">
        <v>106</v>
      </c>
      <c r="F116" s="5" t="s">
        <v>64</v>
      </c>
      <c r="G116" s="5" t="s">
        <v>114</v>
      </c>
      <c r="H116" s="5" t="s">
        <v>25</v>
      </c>
      <c r="I116" s="5" t="s">
        <v>26</v>
      </c>
      <c r="J116" s="5" t="s">
        <v>14</v>
      </c>
      <c r="K116" s="5" t="s">
        <v>42</v>
      </c>
      <c r="L116" s="5" t="s">
        <v>56</v>
      </c>
      <c r="M116" s="5" t="s">
        <v>42</v>
      </c>
      <c r="N116" s="5" t="s">
        <v>134</v>
      </c>
      <c r="O116" s="5" t="str">
        <f t="shared" si="1"/>
        <v>Supply Chain Planning (Outsourcing &amp; Global Capability Centers)_P10</v>
      </c>
      <c r="P116" s="5" t="s">
        <v>116</v>
      </c>
      <c r="Q116" s="9">
        <v>9</v>
      </c>
      <c r="R116" s="9">
        <v>409</v>
      </c>
      <c r="S116" s="6">
        <v>297297.00390000001</v>
      </c>
      <c r="T116" s="9"/>
      <c r="U116" s="9">
        <v>385732</v>
      </c>
      <c r="V116" s="8">
        <v>564526</v>
      </c>
      <c r="W116" s="9">
        <v>729905</v>
      </c>
      <c r="X116" s="9"/>
      <c r="Y116" t="s">
        <v>126</v>
      </c>
      <c r="Z116" s="64" t="str" cm="1">
        <f t="array" ref="Z116">_xlfn.IFS(S116&lt;U116,"Bt 10 and 25",S116&lt;V116,"Between 25 and 50",S116&lt;W116,"Between 50 and 75")</f>
        <v>Bt 10 and 25</v>
      </c>
      <c r="AA116" s="67">
        <v>330000.00390000001</v>
      </c>
      <c r="AB116" s="68" t="s">
        <v>219</v>
      </c>
    </row>
    <row r="117" spans="1:28" x14ac:dyDescent="0.35"/>
    <row r="118" spans="1:28" x14ac:dyDescent="0.35"/>
    <row r="119" spans="1:28" x14ac:dyDescent="0.35"/>
    <row r="120" spans="1:28" x14ac:dyDescent="0.35"/>
    <row r="121" spans="1:28" x14ac:dyDescent="0.35"/>
    <row r="122" spans="1:28" x14ac:dyDescent="0.35"/>
    <row r="123" spans="1:28" x14ac:dyDescent="0.35"/>
    <row r="124" spans="1:28" x14ac:dyDescent="0.35"/>
    <row r="125" spans="1:28" x14ac:dyDescent="0.35"/>
    <row r="126" spans="1:28" x14ac:dyDescent="0.35"/>
    <row r="127" spans="1:28" x14ac:dyDescent="0.35"/>
    <row r="128" spans="1:28" x14ac:dyDescent="0.35"/>
    <row r="129" x14ac:dyDescent="0.35"/>
    <row r="130" x14ac:dyDescent="0.35"/>
    <row r="131" x14ac:dyDescent="0.35"/>
    <row r="132" x14ac:dyDescent="0.35"/>
    <row r="133" x14ac:dyDescent="0.35"/>
    <row r="134" x14ac:dyDescent="0.35"/>
    <row r="135" x14ac:dyDescent="0.35"/>
    <row r="136" x14ac:dyDescent="0.35"/>
    <row r="137" x14ac:dyDescent="0.35"/>
    <row r="138" x14ac:dyDescent="0.35"/>
    <row r="139" x14ac:dyDescent="0.35"/>
    <row r="140" x14ac:dyDescent="0.35"/>
    <row r="141" x14ac:dyDescent="0.35"/>
    <row r="142" x14ac:dyDescent="0.35"/>
    <row r="143" x14ac:dyDescent="0.35"/>
    <row r="144" x14ac:dyDescent="0.35"/>
    <row r="145" x14ac:dyDescent="0.35"/>
    <row r="146" x14ac:dyDescent="0.35"/>
    <row r="147" x14ac:dyDescent="0.35"/>
    <row r="148" x14ac:dyDescent="0.35"/>
    <row r="149" x14ac:dyDescent="0.35"/>
    <row r="150" x14ac:dyDescent="0.35"/>
    <row r="151" x14ac:dyDescent="0.35"/>
    <row r="152" x14ac:dyDescent="0.35"/>
    <row r="153" x14ac:dyDescent="0.35"/>
    <row r="154" x14ac:dyDescent="0.35"/>
    <row r="155" x14ac:dyDescent="0.35"/>
    <row r="156" x14ac:dyDescent="0.35"/>
    <row r="157" x14ac:dyDescent="0.35"/>
    <row r="158" x14ac:dyDescent="0.35"/>
    <row r="159" x14ac:dyDescent="0.35"/>
    <row r="160" x14ac:dyDescent="0.35"/>
    <row r="161" x14ac:dyDescent="0.35"/>
    <row r="162" x14ac:dyDescent="0.35"/>
    <row r="163" x14ac:dyDescent="0.35"/>
    <row r="164" x14ac:dyDescent="0.35"/>
    <row r="165" x14ac:dyDescent="0.35"/>
    <row r="166" x14ac:dyDescent="0.35"/>
    <row r="167" x14ac:dyDescent="0.35"/>
    <row r="168" x14ac:dyDescent="0.35"/>
    <row r="169" x14ac:dyDescent="0.35"/>
    <row r="170" x14ac:dyDescent="0.35"/>
    <row r="171" x14ac:dyDescent="0.35"/>
    <row r="172" x14ac:dyDescent="0.35"/>
    <row r="173" x14ac:dyDescent="0.35"/>
    <row r="174" x14ac:dyDescent="0.35"/>
    <row r="175" x14ac:dyDescent="0.35"/>
    <row r="176" x14ac:dyDescent="0.35"/>
    <row r="177" x14ac:dyDescent="0.35"/>
    <row r="178" x14ac:dyDescent="0.35"/>
    <row r="179" x14ac:dyDescent="0.35"/>
    <row r="180" x14ac:dyDescent="0.35"/>
    <row r="181" x14ac:dyDescent="0.35"/>
    <row r="182" x14ac:dyDescent="0.35"/>
    <row r="183" x14ac:dyDescent="0.35"/>
    <row r="184" x14ac:dyDescent="0.35"/>
    <row r="185" x14ac:dyDescent="0.35"/>
    <row r="186" x14ac:dyDescent="0.35"/>
    <row r="187" x14ac:dyDescent="0.35"/>
    <row r="188" x14ac:dyDescent="0.35"/>
    <row r="189" x14ac:dyDescent="0.35"/>
    <row r="190" x14ac:dyDescent="0.35"/>
    <row r="191" x14ac:dyDescent="0.35"/>
    <row r="192" x14ac:dyDescent="0.35"/>
    <row r="193" x14ac:dyDescent="0.35"/>
    <row r="194" x14ac:dyDescent="0.35"/>
    <row r="195" x14ac:dyDescent="0.35"/>
    <row r="196" x14ac:dyDescent="0.35"/>
    <row r="197" x14ac:dyDescent="0.35"/>
    <row r="198" x14ac:dyDescent="0.35"/>
    <row r="199" x14ac:dyDescent="0.35"/>
    <row r="200" x14ac:dyDescent="0.35"/>
    <row r="201" x14ac:dyDescent="0.35"/>
    <row r="202" x14ac:dyDescent="0.35"/>
    <row r="203" x14ac:dyDescent="0.35"/>
    <row r="204" x14ac:dyDescent="0.35"/>
    <row r="205" x14ac:dyDescent="0.35"/>
    <row r="206" x14ac:dyDescent="0.35"/>
    <row r="207" x14ac:dyDescent="0.35"/>
    <row r="208" x14ac:dyDescent="0.35"/>
    <row r="209" x14ac:dyDescent="0.35"/>
    <row r="210" x14ac:dyDescent="0.35"/>
    <row r="211" x14ac:dyDescent="0.35"/>
    <row r="212" x14ac:dyDescent="0.35"/>
    <row r="213" x14ac:dyDescent="0.35"/>
    <row r="214" x14ac:dyDescent="0.35"/>
    <row r="215" x14ac:dyDescent="0.35"/>
    <row r="216" x14ac:dyDescent="0.35"/>
    <row r="217" x14ac:dyDescent="0.35"/>
    <row r="218" x14ac:dyDescent="0.35"/>
    <row r="219" x14ac:dyDescent="0.35"/>
    <row r="220" x14ac:dyDescent="0.35"/>
    <row r="221" x14ac:dyDescent="0.35"/>
    <row r="222" x14ac:dyDescent="0.35"/>
    <row r="223" x14ac:dyDescent="0.35"/>
    <row r="224" x14ac:dyDescent="0.35"/>
    <row r="225" x14ac:dyDescent="0.35"/>
    <row r="226" x14ac:dyDescent="0.35"/>
    <row r="227" x14ac:dyDescent="0.35"/>
    <row r="228" x14ac:dyDescent="0.35"/>
    <row r="229" x14ac:dyDescent="0.35"/>
    <row r="230" x14ac:dyDescent="0.35"/>
    <row r="231" x14ac:dyDescent="0.35"/>
    <row r="232" x14ac:dyDescent="0.35"/>
    <row r="233" x14ac:dyDescent="0.35"/>
    <row r="234" x14ac:dyDescent="0.35"/>
    <row r="235" x14ac:dyDescent="0.35"/>
    <row r="236" x14ac:dyDescent="0.35"/>
    <row r="237" x14ac:dyDescent="0.35"/>
    <row r="238" x14ac:dyDescent="0.35"/>
    <row r="239" x14ac:dyDescent="0.35"/>
    <row r="240" x14ac:dyDescent="0.35"/>
    <row r="241" x14ac:dyDescent="0.35"/>
    <row r="242" x14ac:dyDescent="0.35"/>
    <row r="243" x14ac:dyDescent="0.35"/>
    <row r="244" x14ac:dyDescent="0.35"/>
    <row r="245" x14ac:dyDescent="0.35"/>
    <row r="246" x14ac:dyDescent="0.35"/>
    <row r="247" x14ac:dyDescent="0.35"/>
    <row r="248" x14ac:dyDescent="0.35"/>
    <row r="249" x14ac:dyDescent="0.35"/>
    <row r="250" x14ac:dyDescent="0.35"/>
    <row r="251" x14ac:dyDescent="0.35"/>
    <row r="252" x14ac:dyDescent="0.35"/>
    <row r="253" x14ac:dyDescent="0.35"/>
    <row r="254" x14ac:dyDescent="0.35"/>
    <row r="255" x14ac:dyDescent="0.35"/>
    <row r="256" x14ac:dyDescent="0.35"/>
    <row r="257" x14ac:dyDescent="0.35"/>
    <row r="258" x14ac:dyDescent="0.35"/>
    <row r="259" x14ac:dyDescent="0.35"/>
    <row r="260" x14ac:dyDescent="0.35"/>
    <row r="261" x14ac:dyDescent="0.35"/>
    <row r="262" x14ac:dyDescent="0.35"/>
    <row r="263" x14ac:dyDescent="0.35"/>
    <row r="264" x14ac:dyDescent="0.35"/>
    <row r="265" x14ac:dyDescent="0.35"/>
    <row r="266" x14ac:dyDescent="0.35"/>
    <row r="267" x14ac:dyDescent="0.35"/>
    <row r="268" x14ac:dyDescent="0.35"/>
    <row r="269" x14ac:dyDescent="0.35"/>
    <row r="270" x14ac:dyDescent="0.35"/>
    <row r="271" x14ac:dyDescent="0.35"/>
    <row r="272" x14ac:dyDescent="0.35"/>
    <row r="273" x14ac:dyDescent="0.35"/>
    <row r="274" x14ac:dyDescent="0.35"/>
    <row r="275" x14ac:dyDescent="0.35"/>
    <row r="276" x14ac:dyDescent="0.35"/>
    <row r="277" x14ac:dyDescent="0.35"/>
    <row r="278" x14ac:dyDescent="0.35"/>
    <row r="279" x14ac:dyDescent="0.35"/>
    <row r="280" x14ac:dyDescent="0.35"/>
    <row r="281" x14ac:dyDescent="0.35"/>
    <row r="282" x14ac:dyDescent="0.35"/>
    <row r="283" x14ac:dyDescent="0.35"/>
    <row r="284" x14ac:dyDescent="0.35"/>
    <row r="285" x14ac:dyDescent="0.35"/>
    <row r="286" x14ac:dyDescent="0.35"/>
    <row r="287" x14ac:dyDescent="0.35"/>
    <row r="288" x14ac:dyDescent="0.35"/>
    <row r="289" x14ac:dyDescent="0.35"/>
    <row r="290" x14ac:dyDescent="0.35"/>
    <row r="291" x14ac:dyDescent="0.35"/>
    <row r="292" x14ac:dyDescent="0.35"/>
    <row r="293" x14ac:dyDescent="0.35"/>
    <row r="294" x14ac:dyDescent="0.35"/>
    <row r="295" x14ac:dyDescent="0.35"/>
    <row r="296" x14ac:dyDescent="0.35"/>
    <row r="297" x14ac:dyDescent="0.35"/>
    <row r="298" x14ac:dyDescent="0.35"/>
    <row r="299" x14ac:dyDescent="0.35"/>
    <row r="300" x14ac:dyDescent="0.35"/>
    <row r="301" x14ac:dyDescent="0.35"/>
    <row r="302" x14ac:dyDescent="0.35"/>
    <row r="303" x14ac:dyDescent="0.35"/>
    <row r="304" x14ac:dyDescent="0.35"/>
    <row r="305" x14ac:dyDescent="0.35"/>
    <row r="306" x14ac:dyDescent="0.35"/>
    <row r="307" x14ac:dyDescent="0.35"/>
    <row r="308" x14ac:dyDescent="0.35"/>
    <row r="309" x14ac:dyDescent="0.35"/>
    <row r="310" x14ac:dyDescent="0.35"/>
    <row r="311" x14ac:dyDescent="0.35"/>
    <row r="312" x14ac:dyDescent="0.35"/>
    <row r="313" x14ac:dyDescent="0.35"/>
    <row r="314" x14ac:dyDescent="0.35"/>
    <row r="315" x14ac:dyDescent="0.35"/>
    <row r="316" x14ac:dyDescent="0.35"/>
    <row r="317" x14ac:dyDescent="0.35"/>
    <row r="318" x14ac:dyDescent="0.35"/>
    <row r="319" x14ac:dyDescent="0.35"/>
    <row r="320" x14ac:dyDescent="0.35"/>
    <row r="321" x14ac:dyDescent="0.35"/>
    <row r="322" x14ac:dyDescent="0.35"/>
    <row r="323" x14ac:dyDescent="0.35"/>
    <row r="324" x14ac:dyDescent="0.35"/>
    <row r="325" x14ac:dyDescent="0.35"/>
    <row r="326" x14ac:dyDescent="0.35"/>
    <row r="327" x14ac:dyDescent="0.35"/>
    <row r="328" x14ac:dyDescent="0.35"/>
    <row r="329" x14ac:dyDescent="0.35"/>
    <row r="330" x14ac:dyDescent="0.35"/>
    <row r="331" x14ac:dyDescent="0.35"/>
    <row r="332" x14ac:dyDescent="0.35"/>
    <row r="333" x14ac:dyDescent="0.35"/>
    <row r="334" x14ac:dyDescent="0.35"/>
    <row r="335" x14ac:dyDescent="0.35"/>
    <row r="336" x14ac:dyDescent="0.35"/>
    <row r="337" x14ac:dyDescent="0.35"/>
    <row r="338" x14ac:dyDescent="0.35"/>
    <row r="339" x14ac:dyDescent="0.35"/>
    <row r="340" x14ac:dyDescent="0.35"/>
    <row r="341" x14ac:dyDescent="0.35"/>
    <row r="342" x14ac:dyDescent="0.35"/>
    <row r="343" x14ac:dyDescent="0.35"/>
    <row r="344" x14ac:dyDescent="0.35"/>
    <row r="345" x14ac:dyDescent="0.35"/>
    <row r="346" x14ac:dyDescent="0.35"/>
    <row r="347" x14ac:dyDescent="0.35"/>
    <row r="348" x14ac:dyDescent="0.35"/>
    <row r="349" x14ac:dyDescent="0.35"/>
    <row r="350" x14ac:dyDescent="0.35"/>
    <row r="351" x14ac:dyDescent="0.35"/>
    <row r="352" x14ac:dyDescent="0.35"/>
    <row r="353" x14ac:dyDescent="0.35"/>
    <row r="354" x14ac:dyDescent="0.35"/>
    <row r="355" x14ac:dyDescent="0.35"/>
    <row r="356" x14ac:dyDescent="0.35"/>
    <row r="357" x14ac:dyDescent="0.35"/>
    <row r="358" x14ac:dyDescent="0.35"/>
    <row r="359" x14ac:dyDescent="0.35"/>
    <row r="360" x14ac:dyDescent="0.35"/>
    <row r="361" x14ac:dyDescent="0.35"/>
    <row r="362" x14ac:dyDescent="0.35"/>
    <row r="363" x14ac:dyDescent="0.35"/>
    <row r="364" x14ac:dyDescent="0.35"/>
    <row r="365" x14ac:dyDescent="0.35"/>
    <row r="366" x14ac:dyDescent="0.35"/>
    <row r="367" x14ac:dyDescent="0.35"/>
    <row r="368" x14ac:dyDescent="0.35"/>
    <row r="369" x14ac:dyDescent="0.35"/>
    <row r="370" x14ac:dyDescent="0.35"/>
    <row r="371" x14ac:dyDescent="0.35"/>
    <row r="372" x14ac:dyDescent="0.35"/>
    <row r="373" x14ac:dyDescent="0.35"/>
    <row r="374" x14ac:dyDescent="0.35"/>
    <row r="375" x14ac:dyDescent="0.35"/>
    <row r="376" x14ac:dyDescent="0.35"/>
    <row r="377" x14ac:dyDescent="0.35"/>
    <row r="378" x14ac:dyDescent="0.35"/>
    <row r="379" x14ac:dyDescent="0.35"/>
    <row r="380" x14ac:dyDescent="0.35"/>
    <row r="381" x14ac:dyDescent="0.35"/>
    <row r="382" x14ac:dyDescent="0.35"/>
    <row r="383" x14ac:dyDescent="0.35"/>
    <row r="384" x14ac:dyDescent="0.35"/>
    <row r="385" x14ac:dyDescent="0.35"/>
    <row r="386" x14ac:dyDescent="0.35"/>
    <row r="387" x14ac:dyDescent="0.35"/>
    <row r="388" x14ac:dyDescent="0.35"/>
    <row r="389" x14ac:dyDescent="0.35"/>
    <row r="390" x14ac:dyDescent="0.35"/>
    <row r="391" x14ac:dyDescent="0.35"/>
    <row r="392" x14ac:dyDescent="0.35"/>
    <row r="393" x14ac:dyDescent="0.35"/>
    <row r="394" x14ac:dyDescent="0.35"/>
    <row r="395" x14ac:dyDescent="0.35"/>
    <row r="396" x14ac:dyDescent="0.35"/>
    <row r="397" x14ac:dyDescent="0.35"/>
    <row r="398" x14ac:dyDescent="0.35"/>
    <row r="399" x14ac:dyDescent="0.35"/>
    <row r="400" x14ac:dyDescent="0.35"/>
    <row r="401" x14ac:dyDescent="0.35"/>
    <row r="402" x14ac:dyDescent="0.35"/>
    <row r="403" x14ac:dyDescent="0.35"/>
    <row r="404" x14ac:dyDescent="0.35"/>
    <row r="405" x14ac:dyDescent="0.35"/>
    <row r="406" x14ac:dyDescent="0.35"/>
    <row r="407" x14ac:dyDescent="0.35"/>
    <row r="408" x14ac:dyDescent="0.35"/>
    <row r="409" x14ac:dyDescent="0.35"/>
    <row r="410" x14ac:dyDescent="0.35"/>
    <row r="411" x14ac:dyDescent="0.35"/>
    <row r="412" x14ac:dyDescent="0.35"/>
    <row r="413" x14ac:dyDescent="0.35"/>
    <row r="414" x14ac:dyDescent="0.35"/>
    <row r="415" x14ac:dyDescent="0.35"/>
    <row r="416" x14ac:dyDescent="0.35"/>
    <row r="417" x14ac:dyDescent="0.35"/>
    <row r="418" x14ac:dyDescent="0.35"/>
    <row r="419" x14ac:dyDescent="0.35"/>
    <row r="420" x14ac:dyDescent="0.35"/>
    <row r="421" x14ac:dyDescent="0.35"/>
    <row r="422" x14ac:dyDescent="0.35"/>
    <row r="423" x14ac:dyDescent="0.35"/>
    <row r="424" x14ac:dyDescent="0.35"/>
    <row r="425" x14ac:dyDescent="0.35"/>
    <row r="426" x14ac:dyDescent="0.35"/>
    <row r="427" x14ac:dyDescent="0.35"/>
    <row r="428" x14ac:dyDescent="0.35"/>
    <row r="429" x14ac:dyDescent="0.35"/>
    <row r="430" x14ac:dyDescent="0.35"/>
    <row r="431" x14ac:dyDescent="0.35"/>
    <row r="432" x14ac:dyDescent="0.35"/>
    <row r="433" x14ac:dyDescent="0.35"/>
    <row r="434" x14ac:dyDescent="0.35"/>
    <row r="435" x14ac:dyDescent="0.35"/>
    <row r="436" x14ac:dyDescent="0.35"/>
    <row r="437" x14ac:dyDescent="0.35"/>
    <row r="438" x14ac:dyDescent="0.35"/>
    <row r="439" x14ac:dyDescent="0.35"/>
    <row r="440" x14ac:dyDescent="0.35"/>
    <row r="441" x14ac:dyDescent="0.35"/>
    <row r="442" x14ac:dyDescent="0.35"/>
    <row r="443" x14ac:dyDescent="0.35"/>
    <row r="444" x14ac:dyDescent="0.35"/>
    <row r="445" x14ac:dyDescent="0.35"/>
    <row r="446" x14ac:dyDescent="0.35"/>
    <row r="447" x14ac:dyDescent="0.35"/>
    <row r="448" x14ac:dyDescent="0.35"/>
    <row r="449" x14ac:dyDescent="0.35"/>
    <row r="450" x14ac:dyDescent="0.35"/>
    <row r="451" x14ac:dyDescent="0.35"/>
    <row r="452" x14ac:dyDescent="0.35"/>
    <row r="453" x14ac:dyDescent="0.35"/>
    <row r="454" x14ac:dyDescent="0.35"/>
    <row r="455" ht="14.5" customHeight="1" x14ac:dyDescent="0.35"/>
    <row r="456" ht="14.5" customHeight="1" x14ac:dyDescent="0.35"/>
    <row r="457" ht="14.5" customHeight="1" x14ac:dyDescent="0.35"/>
    <row r="458" ht="14.5" customHeight="1" x14ac:dyDescent="0.35"/>
    <row r="459" ht="14.5" customHeight="1" x14ac:dyDescent="0.35"/>
    <row r="460" ht="14.5" customHeight="1" x14ac:dyDescent="0.35"/>
    <row r="461" ht="14.5" customHeight="1" x14ac:dyDescent="0.35"/>
    <row r="462" ht="14.5" customHeight="1" x14ac:dyDescent="0.35"/>
    <row r="463" ht="14.5" customHeight="1" x14ac:dyDescent="0.35"/>
    <row r="464" ht="14.5" customHeight="1" x14ac:dyDescent="0.35"/>
    <row r="465" ht="14.5" customHeight="1" x14ac:dyDescent="0.35"/>
    <row r="466" ht="14.5" customHeight="1" x14ac:dyDescent="0.35"/>
    <row r="467" ht="14.5" customHeight="1" x14ac:dyDescent="0.35"/>
  </sheetData>
  <sheetProtection sort="0" autoFilter="0" pivotTables="0"/>
  <autoFilter ref="A1:AB116" xr:uid="{ADC324C7-620C-45E2-A2B1-FE1B50A3EFF1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79A9-7B0D-40D5-8F26-927822B4D996}">
  <sheetPr codeName="Sheet5"/>
  <dimension ref="B2:D38"/>
  <sheetViews>
    <sheetView topLeftCell="A2" workbookViewId="0">
      <selection activeCell="B4" sqref="B4"/>
    </sheetView>
  </sheetViews>
  <sheetFormatPr defaultRowHeight="14.5" x14ac:dyDescent="0.35"/>
  <sheetData>
    <row r="2" spans="2:4" x14ac:dyDescent="0.35">
      <c r="B2" t="s">
        <v>119</v>
      </c>
    </row>
    <row r="3" spans="2:4" x14ac:dyDescent="0.35">
      <c r="B3">
        <v>1351351.0220999999</v>
      </c>
      <c r="C3">
        <f>MIN(B3:B38)</f>
        <v>297297.00390000001</v>
      </c>
    </row>
    <row r="4" spans="2:4" x14ac:dyDescent="0.35">
      <c r="B4">
        <v>1026594.024</v>
      </c>
      <c r="C4">
        <f>MAX(B3:B38)</f>
        <v>1351351.0220999999</v>
      </c>
      <c r="D4" s="14">
        <f>C4/C3-1</f>
        <v>3.5454579238025072</v>
      </c>
    </row>
    <row r="5" spans="2:4" x14ac:dyDescent="0.35">
      <c r="B5">
        <v>763990.97519999999</v>
      </c>
    </row>
    <row r="6" spans="2:4" x14ac:dyDescent="0.35">
      <c r="B6">
        <v>743242.98569999996</v>
      </c>
    </row>
    <row r="7" spans="2:4" x14ac:dyDescent="0.35">
      <c r="B7">
        <v>638306.44440000004</v>
      </c>
    </row>
    <row r="8" spans="2:4" x14ac:dyDescent="0.35">
      <c r="B8">
        <v>630630.32120000001</v>
      </c>
    </row>
    <row r="9" spans="2:4" x14ac:dyDescent="0.35">
      <c r="B9">
        <v>589200.95635999995</v>
      </c>
    </row>
    <row r="10" spans="2:4" x14ac:dyDescent="0.35">
      <c r="B10">
        <v>589200.95635999995</v>
      </c>
    </row>
    <row r="11" spans="2:4" x14ac:dyDescent="0.35">
      <c r="B11">
        <v>589200.95635999995</v>
      </c>
    </row>
    <row r="12" spans="2:4" x14ac:dyDescent="0.35">
      <c r="B12">
        <v>559735.74596000009</v>
      </c>
    </row>
    <row r="13" spans="2:4" x14ac:dyDescent="0.35">
      <c r="B13">
        <v>540540.98959999997</v>
      </c>
    </row>
    <row r="14" spans="2:4" x14ac:dyDescent="0.35">
      <c r="B14">
        <v>540540.98959999997</v>
      </c>
    </row>
    <row r="15" spans="2:4" x14ac:dyDescent="0.35">
      <c r="B15">
        <v>540540.98959999997</v>
      </c>
    </row>
    <row r="16" spans="2:4" x14ac:dyDescent="0.35">
      <c r="B16">
        <v>540539.98959999997</v>
      </c>
    </row>
    <row r="17" spans="2:2" x14ac:dyDescent="0.35">
      <c r="B17">
        <v>540539.98959999997</v>
      </c>
    </row>
    <row r="18" spans="2:2" x14ac:dyDescent="0.35">
      <c r="B18">
        <v>540539.98959999997</v>
      </c>
    </row>
    <row r="19" spans="2:2" x14ac:dyDescent="0.35">
      <c r="B19">
        <v>540539.98959999997</v>
      </c>
    </row>
    <row r="20" spans="2:2" x14ac:dyDescent="0.35">
      <c r="B20">
        <v>540539.98959999997</v>
      </c>
    </row>
    <row r="21" spans="2:2" x14ac:dyDescent="0.35">
      <c r="B21">
        <v>540539.98959999997</v>
      </c>
    </row>
    <row r="22" spans="2:2" x14ac:dyDescent="0.35">
      <c r="B22">
        <v>540539.98959999997</v>
      </c>
    </row>
    <row r="23" spans="2:2" x14ac:dyDescent="0.35">
      <c r="B23">
        <v>540539.98959999997</v>
      </c>
    </row>
    <row r="24" spans="2:2" x14ac:dyDescent="0.35">
      <c r="B24">
        <v>540539.98959999997</v>
      </c>
    </row>
    <row r="25" spans="2:2" x14ac:dyDescent="0.35">
      <c r="B25">
        <v>540539.98959999997</v>
      </c>
    </row>
    <row r="26" spans="2:2" x14ac:dyDescent="0.35">
      <c r="B26">
        <v>540539.98959999997</v>
      </c>
    </row>
    <row r="27" spans="2:2" x14ac:dyDescent="0.35">
      <c r="B27">
        <v>540539.98959999997</v>
      </c>
    </row>
    <row r="28" spans="2:2" x14ac:dyDescent="0.35">
      <c r="B28">
        <v>540539.98959999997</v>
      </c>
    </row>
    <row r="29" spans="2:2" x14ac:dyDescent="0.35">
      <c r="B29">
        <v>540539.98959999997</v>
      </c>
    </row>
    <row r="30" spans="2:2" x14ac:dyDescent="0.35">
      <c r="B30">
        <v>540539.98959999997</v>
      </c>
    </row>
    <row r="31" spans="2:2" x14ac:dyDescent="0.35">
      <c r="B31">
        <v>540090</v>
      </c>
    </row>
    <row r="32" spans="2:2" x14ac:dyDescent="0.35">
      <c r="B32">
        <v>540090</v>
      </c>
    </row>
    <row r="33" spans="2:2" x14ac:dyDescent="0.35">
      <c r="B33">
        <v>513513.98050000001</v>
      </c>
    </row>
    <row r="34" spans="2:2" x14ac:dyDescent="0.35">
      <c r="B34">
        <v>495495.32380000001</v>
      </c>
    </row>
    <row r="35" spans="2:2" x14ac:dyDescent="0.35">
      <c r="B35">
        <v>495495.32380000001</v>
      </c>
    </row>
    <row r="36" spans="2:2" x14ac:dyDescent="0.35">
      <c r="B36">
        <v>490998.96555999992</v>
      </c>
    </row>
    <row r="37" spans="2:2" x14ac:dyDescent="0.35">
      <c r="B37">
        <v>468468.31469999999</v>
      </c>
    </row>
    <row r="38" spans="2:2" x14ac:dyDescent="0.35">
      <c r="B38">
        <v>297297.00390000001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4067B-3F38-4673-8DCD-075971F72EE1}">
  <sheetPr codeName="Sheet6"/>
  <dimension ref="A2:N13"/>
  <sheetViews>
    <sheetView topLeftCell="D1" workbookViewId="0">
      <selection activeCell="N6" sqref="N6"/>
    </sheetView>
  </sheetViews>
  <sheetFormatPr defaultRowHeight="14.5" x14ac:dyDescent="0.35"/>
  <cols>
    <col min="1" max="1" width="12.36328125" bestFit="1" customWidth="1"/>
    <col min="2" max="3" width="23.26953125" bestFit="1" customWidth="1"/>
    <col min="4" max="4" width="10" bestFit="1" customWidth="1"/>
    <col min="10" max="10" width="12.36328125" bestFit="1" customWidth="1"/>
    <col min="11" max="11" width="15.54296875" bestFit="1" customWidth="1"/>
    <col min="12" max="12" width="20.7265625" bestFit="1" customWidth="1"/>
    <col min="14" max="14" width="6.90625" customWidth="1"/>
  </cols>
  <sheetData>
    <row r="2" spans="1:14" x14ac:dyDescent="0.35">
      <c r="I2" s="79" t="s">
        <v>231</v>
      </c>
    </row>
    <row r="3" spans="1:14" x14ac:dyDescent="0.35">
      <c r="A3" s="11" t="s">
        <v>129</v>
      </c>
      <c r="B3" t="s">
        <v>144</v>
      </c>
      <c r="C3" t="s">
        <v>207</v>
      </c>
      <c r="D3" t="s">
        <v>208</v>
      </c>
      <c r="F3" s="63">
        <v>1</v>
      </c>
      <c r="J3" s="11" t="s">
        <v>129</v>
      </c>
      <c r="K3" t="s">
        <v>232</v>
      </c>
      <c r="L3" t="s">
        <v>246</v>
      </c>
    </row>
    <row r="4" spans="1:14" x14ac:dyDescent="0.35">
      <c r="A4" s="12" t="s">
        <v>35</v>
      </c>
      <c r="B4" s="16">
        <v>7003595.4960000003</v>
      </c>
      <c r="C4" s="16">
        <v>8316767.4960000003</v>
      </c>
      <c r="D4" s="16">
        <f>C4-B4</f>
        <v>1313172</v>
      </c>
      <c r="E4" s="14">
        <v>0.15789451858929301</v>
      </c>
      <c r="F4" s="63">
        <v>0.84210548141070696</v>
      </c>
      <c r="J4" s="12" t="s">
        <v>35</v>
      </c>
      <c r="K4" s="16">
        <v>7003595.4960000003</v>
      </c>
      <c r="L4" s="16">
        <v>8316767.4960000003</v>
      </c>
      <c r="M4" s="72">
        <f>K4/L4</f>
        <v>0.84210548141070696</v>
      </c>
      <c r="N4" s="69">
        <f>100%-M4</f>
        <v>0.15789451858929304</v>
      </c>
    </row>
    <row r="5" spans="1:14" x14ac:dyDescent="0.35">
      <c r="A5" s="12" t="s">
        <v>43</v>
      </c>
      <c r="B5" s="16">
        <v>12300025.258719999</v>
      </c>
      <c r="C5" s="16">
        <v>14514025.618719999</v>
      </c>
      <c r="D5" s="16">
        <f t="shared" ref="D5:D12" si="0">C5-B5</f>
        <v>2214000.3599999994</v>
      </c>
      <c r="E5" s="14">
        <v>0.152542128432267</v>
      </c>
      <c r="F5" s="63">
        <v>0.847457871567733</v>
      </c>
      <c r="J5" s="12" t="s">
        <v>43</v>
      </c>
      <c r="K5" s="16">
        <v>6150012.6293599997</v>
      </c>
      <c r="L5" s="16">
        <v>7257012.8093599994</v>
      </c>
      <c r="M5" s="72">
        <f t="shared" ref="M5:M11" si="1">K5/L5</f>
        <v>0.847457871567733</v>
      </c>
      <c r="N5" s="69">
        <f t="shared" ref="N5:N11" si="2">100%-M5</f>
        <v>0.152542128432267</v>
      </c>
    </row>
    <row r="6" spans="1:14" x14ac:dyDescent="0.35">
      <c r="A6" s="12" t="s">
        <v>36</v>
      </c>
      <c r="B6" s="16">
        <v>30106326.126400005</v>
      </c>
      <c r="C6" s="16">
        <v>35691575.806400001</v>
      </c>
      <c r="D6" s="16">
        <f t="shared" si="0"/>
        <v>5585249.679999996</v>
      </c>
      <c r="E6" s="14">
        <v>0.15648649727027414</v>
      </c>
      <c r="F6" s="63">
        <v>0.84351350272972581</v>
      </c>
      <c r="J6" s="12" t="s">
        <v>36</v>
      </c>
      <c r="K6" s="16">
        <v>3550000</v>
      </c>
      <c r="L6" s="16">
        <v>4189000</v>
      </c>
      <c r="M6" s="72">
        <f t="shared" si="1"/>
        <v>0.84745762711864403</v>
      </c>
      <c r="N6" s="69">
        <f t="shared" si="2"/>
        <v>0.15254237288135597</v>
      </c>
    </row>
    <row r="7" spans="1:14" x14ac:dyDescent="0.35">
      <c r="A7" s="12" t="s">
        <v>37</v>
      </c>
      <c r="B7" s="16">
        <v>6959479.1151999999</v>
      </c>
      <c r="C7" s="16">
        <v>7725020.6952</v>
      </c>
      <c r="D7" s="16">
        <f t="shared" si="0"/>
        <v>765541.58000000007</v>
      </c>
      <c r="E7" s="14">
        <v>9.9098968171784332E-2</v>
      </c>
      <c r="F7" s="63">
        <v>0.90090103182821568</v>
      </c>
      <c r="J7" s="12" t="s">
        <v>37</v>
      </c>
      <c r="K7" s="16">
        <v>1640539.9896</v>
      </c>
      <c r="L7" s="16">
        <v>1820999.9896</v>
      </c>
      <c r="M7" s="72">
        <f t="shared" si="1"/>
        <v>0.90090060349772993</v>
      </c>
      <c r="N7" s="69">
        <f t="shared" si="2"/>
        <v>9.9099396502270065E-2</v>
      </c>
    </row>
    <row r="8" spans="1:14" x14ac:dyDescent="0.35">
      <c r="A8" s="12" t="s">
        <v>38</v>
      </c>
      <c r="B8" s="16">
        <v>1081079.9791999999</v>
      </c>
      <c r="C8" s="16">
        <v>1199999.9791999999</v>
      </c>
      <c r="D8" s="16">
        <f t="shared" si="0"/>
        <v>118920</v>
      </c>
      <c r="E8" s="14">
        <v>9.9100001717733366E-2</v>
      </c>
      <c r="F8" s="63">
        <v>0.90089999828226663</v>
      </c>
      <c r="J8" s="12" t="s">
        <v>40</v>
      </c>
      <c r="K8" s="16">
        <v>2741420.8344000001</v>
      </c>
      <c r="L8" s="16">
        <v>3048326.5544000003</v>
      </c>
      <c r="M8" s="72">
        <f t="shared" si="1"/>
        <v>0.89931993356912243</v>
      </c>
      <c r="N8" s="69">
        <f t="shared" si="2"/>
        <v>0.10068006643087757</v>
      </c>
    </row>
    <row r="9" spans="1:14" x14ac:dyDescent="0.35">
      <c r="A9" s="12" t="s">
        <v>40</v>
      </c>
      <c r="B9" s="16">
        <v>32397113.2082</v>
      </c>
      <c r="C9" s="16">
        <v>36015974.278200001</v>
      </c>
      <c r="D9" s="16">
        <f t="shared" si="0"/>
        <v>3618861.0700000003</v>
      </c>
      <c r="E9" s="14">
        <v>0.10047933292173772</v>
      </c>
      <c r="F9" s="63">
        <v>0.89952066707826228</v>
      </c>
      <c r="J9" s="12" t="s">
        <v>41</v>
      </c>
      <c r="K9" s="16">
        <v>1205439.6731999998</v>
      </c>
      <c r="L9" s="16">
        <v>1338036.9731999999</v>
      </c>
      <c r="M9" s="72">
        <f t="shared" si="1"/>
        <v>0.90090161732759499</v>
      </c>
      <c r="N9" s="69">
        <f t="shared" si="2"/>
        <v>9.9098382672405005E-2</v>
      </c>
    </row>
    <row r="10" spans="1:14" x14ac:dyDescent="0.35">
      <c r="A10" s="12" t="s">
        <v>41</v>
      </c>
      <c r="B10" s="16">
        <v>12014524.238400001</v>
      </c>
      <c r="C10" s="16">
        <v>13340842.1384</v>
      </c>
      <c r="D10" s="16">
        <f t="shared" si="0"/>
        <v>1326317.8999999985</v>
      </c>
      <c r="E10" s="14">
        <v>9.9417854303391603E-2</v>
      </c>
      <c r="F10" s="63">
        <v>0.90058214569660844</v>
      </c>
      <c r="J10" s="12" t="s">
        <v>42</v>
      </c>
      <c r="K10" s="16">
        <v>675676</v>
      </c>
      <c r="L10" s="16">
        <v>750000.36</v>
      </c>
      <c r="M10" s="72">
        <f t="shared" si="1"/>
        <v>0.90090090090090091</v>
      </c>
      <c r="N10" s="69">
        <f t="shared" si="2"/>
        <v>9.9099099099099086E-2</v>
      </c>
    </row>
    <row r="11" spans="1:14" x14ac:dyDescent="0.35">
      <c r="A11" s="12" t="s">
        <v>42</v>
      </c>
      <c r="B11" s="16">
        <v>76772524.058680013</v>
      </c>
      <c r="C11" s="16">
        <v>85235635.73868005</v>
      </c>
      <c r="D11" s="16">
        <f t="shared" si="0"/>
        <v>8463111.680000037</v>
      </c>
      <c r="E11" s="14">
        <v>9.9290767372776978E-2</v>
      </c>
      <c r="F11" s="63">
        <v>0.90070923262722302</v>
      </c>
      <c r="J11" s="12" t="s">
        <v>39</v>
      </c>
      <c r="K11" s="16">
        <v>540314.99479999999</v>
      </c>
      <c r="L11" s="16">
        <v>599749.94479999994</v>
      </c>
      <c r="M11" s="72">
        <f t="shared" si="1"/>
        <v>0.90090044940342617</v>
      </c>
      <c r="N11" s="69">
        <f t="shared" si="2"/>
        <v>9.9099550596573827E-2</v>
      </c>
    </row>
    <row r="12" spans="1:14" x14ac:dyDescent="0.35">
      <c r="A12" s="12" t="s">
        <v>39</v>
      </c>
      <c r="B12" s="16">
        <v>5161757.6330800001</v>
      </c>
      <c r="C12" s="16">
        <v>5729545.7430800004</v>
      </c>
      <c r="D12" s="16">
        <f t="shared" si="0"/>
        <v>567788.11000000034</v>
      </c>
      <c r="E12" s="14">
        <v>9.9098276802442917E-2</v>
      </c>
      <c r="F12" s="63">
        <v>0.90090172319755712</v>
      </c>
      <c r="J12" s="12" t="s">
        <v>130</v>
      </c>
      <c r="K12" s="16">
        <v>1207292.2596</v>
      </c>
      <c r="L12" s="16">
        <v>1340091.9595999999</v>
      </c>
    </row>
    <row r="13" spans="1:14" x14ac:dyDescent="0.35">
      <c r="A13" s="12" t="s">
        <v>130</v>
      </c>
      <c r="B13" s="16">
        <v>183796425.11388019</v>
      </c>
      <c r="C13" s="16">
        <v>207769387.49388018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9A02-E5F9-4D04-AB1F-2ED85D10A068}">
  <sheetPr codeName="Sheet7"/>
  <dimension ref="A1:AP35"/>
  <sheetViews>
    <sheetView topLeftCell="H1" zoomScale="60" zoomScaleNormal="70" workbookViewId="0">
      <selection activeCell="AH13" sqref="AH13:AI13"/>
    </sheetView>
  </sheetViews>
  <sheetFormatPr defaultRowHeight="14.5" x14ac:dyDescent="0.35"/>
  <cols>
    <col min="1" max="1" width="19" bestFit="1" customWidth="1"/>
    <col min="2" max="2" width="63.7265625" bestFit="1" customWidth="1"/>
    <col min="3" max="3" width="17.08984375" bestFit="1" customWidth="1"/>
    <col min="4" max="4" width="21.1796875" bestFit="1" customWidth="1"/>
    <col min="5" max="5" width="17.08984375" bestFit="1" customWidth="1"/>
    <col min="6" max="6" width="10.7265625" bestFit="1" customWidth="1"/>
    <col min="7" max="8" width="8.7265625" customWidth="1"/>
    <col min="9" max="9" width="60.90625" hidden="1" customWidth="1"/>
    <col min="10" max="10" width="15.90625" hidden="1" customWidth="1"/>
    <col min="11" max="11" width="11.1796875" hidden="1" customWidth="1"/>
    <col min="12" max="14" width="16.81640625" hidden="1" customWidth="1"/>
    <col min="15" max="15" width="13.81640625" hidden="1" customWidth="1"/>
    <col min="16" max="17" width="10.7265625" hidden="1" customWidth="1"/>
    <col min="18" max="26" width="8.7265625" hidden="1" customWidth="1"/>
    <col min="27" max="27" width="60.90625" hidden="1" customWidth="1"/>
    <col min="28" max="28" width="10.453125" hidden="1" customWidth="1"/>
    <col min="29" max="29" width="13.90625" hidden="1" customWidth="1"/>
    <col min="30" max="30" width="16.81640625" hidden="1" customWidth="1"/>
    <col min="31" max="31" width="16.81640625" customWidth="1"/>
    <col min="32" max="32" width="62.81640625" bestFit="1" customWidth="1"/>
    <col min="33" max="33" width="16.7265625" bestFit="1" customWidth="1"/>
    <col min="34" max="34" width="8.08984375" bestFit="1" customWidth="1"/>
    <col min="35" max="35" width="7.08984375" bestFit="1" customWidth="1"/>
    <col min="36" max="36" width="8.08984375" bestFit="1" customWidth="1"/>
    <col min="37" max="38" width="10.7265625" bestFit="1" customWidth="1"/>
    <col min="39" max="39" width="61.7265625" bestFit="1" customWidth="1"/>
    <col min="40" max="40" width="17.54296875" bestFit="1" customWidth="1"/>
    <col min="41" max="41" width="21.1796875" bestFit="1" customWidth="1"/>
    <col min="42" max="42" width="14.90625" customWidth="1"/>
    <col min="43" max="44" width="3.1796875" bestFit="1" customWidth="1"/>
    <col min="45" max="45" width="10.7265625" bestFit="1" customWidth="1"/>
  </cols>
  <sheetData>
    <row r="1" spans="1:42" x14ac:dyDescent="0.35">
      <c r="A1" s="11" t="s">
        <v>2</v>
      </c>
      <c r="B1" t="s" vm="2">
        <v>14</v>
      </c>
      <c r="AE1" s="71" t="s">
        <v>231</v>
      </c>
      <c r="AF1" s="11" t="s">
        <v>230</v>
      </c>
      <c r="AG1" s="11" t="s">
        <v>132</v>
      </c>
      <c r="AM1" s="11" t="s">
        <v>234</v>
      </c>
      <c r="AN1" t="s" vm="1">
        <v>235</v>
      </c>
    </row>
    <row r="2" spans="1:42" x14ac:dyDescent="0.35">
      <c r="AF2" s="11" t="s">
        <v>129</v>
      </c>
      <c r="AG2" t="s">
        <v>219</v>
      </c>
      <c r="AH2" t="s">
        <v>220</v>
      </c>
      <c r="AI2" t="s">
        <v>221</v>
      </c>
      <c r="AJ2" t="s">
        <v>222</v>
      </c>
      <c r="AK2" t="s">
        <v>130</v>
      </c>
    </row>
    <row r="3" spans="1:42" x14ac:dyDescent="0.35">
      <c r="A3" s="11" t="s">
        <v>129</v>
      </c>
      <c r="B3" t="s">
        <v>232</v>
      </c>
      <c r="C3" t="s">
        <v>236</v>
      </c>
      <c r="D3" t="s">
        <v>233</v>
      </c>
      <c r="E3" t="s">
        <v>237</v>
      </c>
      <c r="AF3" s="12" t="s">
        <v>10</v>
      </c>
      <c r="AG3" s="69">
        <v>0.13793103448275862</v>
      </c>
      <c r="AH3" s="69">
        <v>0.10344827586206896</v>
      </c>
      <c r="AI3" s="69">
        <v>0.31034482758620691</v>
      </c>
      <c r="AJ3" s="69">
        <v>0.44827586206896552</v>
      </c>
      <c r="AK3" s="69">
        <v>1</v>
      </c>
      <c r="AM3" s="11" t="s">
        <v>129</v>
      </c>
      <c r="AN3" t="s">
        <v>232</v>
      </c>
      <c r="AO3" t="s">
        <v>233</v>
      </c>
    </row>
    <row r="4" spans="1:42" x14ac:dyDescent="0.35">
      <c r="A4" s="12" t="s">
        <v>47</v>
      </c>
      <c r="B4" s="16">
        <v>1200000</v>
      </c>
      <c r="C4" s="16">
        <v>1785280</v>
      </c>
      <c r="D4" s="16">
        <v>2640848</v>
      </c>
      <c r="E4" s="16">
        <v>3053579</v>
      </c>
      <c r="I4" s="11" t="s">
        <v>131</v>
      </c>
      <c r="J4" s="11" t="s">
        <v>132</v>
      </c>
      <c r="AF4" s="12" t="s">
        <v>12</v>
      </c>
      <c r="AG4" s="69">
        <v>0.5</v>
      </c>
      <c r="AH4" s="69">
        <v>0.5</v>
      </c>
      <c r="AI4" s="69">
        <v>0</v>
      </c>
      <c r="AJ4" s="69">
        <v>0</v>
      </c>
      <c r="AK4" s="69">
        <v>1</v>
      </c>
      <c r="AM4" s="12" t="s">
        <v>10</v>
      </c>
      <c r="AN4" s="16">
        <v>2244610.1039999998</v>
      </c>
      <c r="AO4" s="16">
        <v>2103117</v>
      </c>
      <c r="AP4" s="14">
        <f>AN4/AO4-1</f>
        <v>6.7277809080521722E-2</v>
      </c>
    </row>
    <row r="5" spans="1:42" x14ac:dyDescent="0.35">
      <c r="A5" s="12" t="s">
        <v>56</v>
      </c>
      <c r="B5" s="16">
        <v>540539.98959999997</v>
      </c>
      <c r="C5" s="16">
        <v>385732</v>
      </c>
      <c r="D5" s="16">
        <v>564526</v>
      </c>
      <c r="E5" s="16">
        <v>729905</v>
      </c>
      <c r="I5" s="11" t="s">
        <v>129</v>
      </c>
      <c r="J5" t="s">
        <v>218</v>
      </c>
      <c r="K5" t="s">
        <v>216</v>
      </c>
      <c r="L5" t="s">
        <v>213</v>
      </c>
      <c r="M5" t="s">
        <v>214</v>
      </c>
      <c r="N5" t="s">
        <v>215</v>
      </c>
      <c r="O5" t="s">
        <v>217</v>
      </c>
      <c r="P5" t="s">
        <v>130</v>
      </c>
      <c r="Q5" t="s">
        <v>219</v>
      </c>
      <c r="R5" t="s">
        <v>220</v>
      </c>
      <c r="S5" t="s">
        <v>221</v>
      </c>
      <c r="T5" t="s">
        <v>222</v>
      </c>
      <c r="U5" t="s">
        <v>223</v>
      </c>
      <c r="V5" t="s">
        <v>224</v>
      </c>
      <c r="W5" t="s">
        <v>225</v>
      </c>
      <c r="X5" t="s">
        <v>226</v>
      </c>
      <c r="AA5" s="11" t="s">
        <v>129</v>
      </c>
      <c r="AB5" t="s">
        <v>211</v>
      </c>
      <c r="AC5" t="s">
        <v>212</v>
      </c>
      <c r="AF5" s="12" t="s">
        <v>8</v>
      </c>
      <c r="AG5" s="69">
        <v>7.6923076923076927E-2</v>
      </c>
      <c r="AH5" s="69">
        <v>0.23076923076923078</v>
      </c>
      <c r="AI5" s="69">
        <v>0.53846153846153844</v>
      </c>
      <c r="AJ5" s="69">
        <v>0.15384615384615385</v>
      </c>
      <c r="AK5" s="69">
        <v>1</v>
      </c>
      <c r="AM5" s="12" t="s">
        <v>12</v>
      </c>
      <c r="AN5" s="16">
        <v>653153.16060000006</v>
      </c>
      <c r="AO5" s="16">
        <v>818176</v>
      </c>
      <c r="AP5" s="14">
        <f t="shared" ref="AP5:AP14" si="0">AN5/AO5-1</f>
        <v>-0.20169601577166762</v>
      </c>
    </row>
    <row r="6" spans="1:42" x14ac:dyDescent="0.35">
      <c r="A6" s="12" t="s">
        <v>130</v>
      </c>
      <c r="B6" s="16">
        <v>540539.98959999997</v>
      </c>
      <c r="C6" s="16">
        <v>385732</v>
      </c>
      <c r="D6" s="16">
        <v>564526</v>
      </c>
      <c r="E6" s="16">
        <v>729905</v>
      </c>
      <c r="I6" s="12" t="s">
        <v>15</v>
      </c>
      <c r="K6">
        <v>4</v>
      </c>
      <c r="L6">
        <v>4</v>
      </c>
      <c r="P6">
        <v>8</v>
      </c>
      <c r="Q6">
        <f t="shared" ref="Q6:Q15" si="1">J6+K6</f>
        <v>4</v>
      </c>
      <c r="R6">
        <f t="shared" ref="R6:R15" si="2">L6</f>
        <v>4</v>
      </c>
      <c r="S6">
        <f t="shared" ref="S6:S15" si="3">M6</f>
        <v>0</v>
      </c>
      <c r="T6">
        <f t="shared" ref="T6:T15" si="4">N6+O6</f>
        <v>0</v>
      </c>
      <c r="U6" s="14">
        <f>Q6/$P6</f>
        <v>0.5</v>
      </c>
      <c r="V6" s="14">
        <f t="shared" ref="V6:X6" si="5">R6/$P6</f>
        <v>0.5</v>
      </c>
      <c r="W6" s="14">
        <f t="shared" si="5"/>
        <v>0</v>
      </c>
      <c r="X6" s="14">
        <f t="shared" si="5"/>
        <v>0</v>
      </c>
      <c r="Z6" s="12" t="s">
        <v>15</v>
      </c>
      <c r="AA6" s="12" t="s">
        <v>15</v>
      </c>
      <c r="AB6" s="15">
        <v>540314.99479999999</v>
      </c>
      <c r="AC6" s="15">
        <v>596738</v>
      </c>
      <c r="AD6" s="14">
        <f>AB6/AC6-1</f>
        <v>-9.4552391836953631E-2</v>
      </c>
      <c r="AF6" s="12" t="s">
        <v>54</v>
      </c>
      <c r="AG6" s="69">
        <v>0</v>
      </c>
      <c r="AH6" s="69">
        <v>1</v>
      </c>
      <c r="AI6" s="69">
        <v>0</v>
      </c>
      <c r="AJ6" s="69">
        <v>0</v>
      </c>
      <c r="AK6" s="69">
        <v>1</v>
      </c>
      <c r="AM6" s="12" t="s">
        <v>8</v>
      </c>
      <c r="AN6" s="16">
        <v>2694084.7968000001</v>
      </c>
      <c r="AO6" s="16">
        <v>2102305</v>
      </c>
      <c r="AP6" s="14">
        <f t="shared" si="0"/>
        <v>0.28149093342783282</v>
      </c>
    </row>
    <row r="7" spans="1:42" x14ac:dyDescent="0.35">
      <c r="I7" s="12" t="s">
        <v>8</v>
      </c>
      <c r="L7">
        <v>3</v>
      </c>
      <c r="M7">
        <v>7</v>
      </c>
      <c r="P7">
        <v>10</v>
      </c>
      <c r="Q7">
        <f t="shared" si="1"/>
        <v>0</v>
      </c>
      <c r="R7">
        <f t="shared" si="2"/>
        <v>3</v>
      </c>
      <c r="S7">
        <f t="shared" si="3"/>
        <v>7</v>
      </c>
      <c r="T7">
        <f t="shared" si="4"/>
        <v>0</v>
      </c>
      <c r="U7" s="14">
        <f t="shared" ref="U7:U15" si="6">Q7/$P7</f>
        <v>0</v>
      </c>
      <c r="V7" s="14">
        <f t="shared" ref="V7:V15" si="7">R7/$P7</f>
        <v>0.3</v>
      </c>
      <c r="W7" s="14">
        <f t="shared" ref="W7:W15" si="8">S7/$P7</f>
        <v>0.7</v>
      </c>
      <c r="X7" s="14">
        <f t="shared" ref="X7:X15" si="9">T7/$P7</f>
        <v>0</v>
      </c>
      <c r="Z7" s="12" t="s">
        <v>8</v>
      </c>
      <c r="AA7" s="12" t="s">
        <v>8</v>
      </c>
      <c r="AB7" s="15">
        <v>1939648.4279999998</v>
      </c>
      <c r="AC7" s="15">
        <v>1129322</v>
      </c>
      <c r="AD7" s="14">
        <f t="shared" ref="AD7:AD14" si="10">AB7/AC7-1</f>
        <v>0.7175335537605747</v>
      </c>
      <c r="AF7" s="12" t="s">
        <v>9</v>
      </c>
      <c r="AG7" s="69">
        <v>0</v>
      </c>
      <c r="AH7" s="69">
        <v>0</v>
      </c>
      <c r="AI7" s="69">
        <v>0</v>
      </c>
      <c r="AJ7" s="69">
        <v>1</v>
      </c>
      <c r="AK7" s="69">
        <v>1</v>
      </c>
      <c r="AM7" s="12" t="s">
        <v>54</v>
      </c>
      <c r="AN7" s="16">
        <v>2196414.1608000002</v>
      </c>
      <c r="AO7" s="16">
        <v>2318709</v>
      </c>
      <c r="AP7" s="14">
        <f t="shared" si="0"/>
        <v>-5.2742642220304448E-2</v>
      </c>
    </row>
    <row r="8" spans="1:42" x14ac:dyDescent="0.35">
      <c r="I8" s="12" t="s">
        <v>12</v>
      </c>
      <c r="K8">
        <v>1</v>
      </c>
      <c r="L8">
        <v>1</v>
      </c>
      <c r="P8">
        <v>2</v>
      </c>
      <c r="Q8">
        <f t="shared" si="1"/>
        <v>1</v>
      </c>
      <c r="R8">
        <f t="shared" si="2"/>
        <v>1</v>
      </c>
      <c r="S8">
        <f t="shared" si="3"/>
        <v>0</v>
      </c>
      <c r="T8">
        <f t="shared" si="4"/>
        <v>0</v>
      </c>
      <c r="U8" s="14">
        <f t="shared" si="6"/>
        <v>0.5</v>
      </c>
      <c r="V8" s="14">
        <f t="shared" si="7"/>
        <v>0.5</v>
      </c>
      <c r="W8" s="14">
        <f t="shared" si="8"/>
        <v>0</v>
      </c>
      <c r="X8" s="14">
        <f t="shared" si="9"/>
        <v>0</v>
      </c>
      <c r="Z8" s="12" t="s">
        <v>12</v>
      </c>
      <c r="AA8" s="12" t="s">
        <v>12</v>
      </c>
      <c r="AB8" s="15">
        <v>653153.16060000006</v>
      </c>
      <c r="AC8" s="15">
        <v>818176</v>
      </c>
      <c r="AD8" s="14">
        <f t="shared" si="10"/>
        <v>-0.20169601577166762</v>
      </c>
      <c r="AF8" s="12" t="s">
        <v>16</v>
      </c>
      <c r="AG8" s="69">
        <v>0</v>
      </c>
      <c r="AH8" s="69">
        <v>0</v>
      </c>
      <c r="AI8" s="69">
        <v>0</v>
      </c>
      <c r="AJ8" s="69">
        <v>1</v>
      </c>
      <c r="AK8" s="69">
        <v>1</v>
      </c>
      <c r="AM8" s="12" t="s">
        <v>9</v>
      </c>
      <c r="AN8" s="16">
        <v>7003595.4960000003</v>
      </c>
      <c r="AO8" s="16">
        <v>5032074</v>
      </c>
      <c r="AP8" s="14">
        <f t="shared" si="0"/>
        <v>0.39179103804912252</v>
      </c>
    </row>
    <row r="9" spans="1:42" x14ac:dyDescent="0.35">
      <c r="A9" s="11" t="s">
        <v>2</v>
      </c>
      <c r="B9" t="s" vm="3">
        <v>10</v>
      </c>
      <c r="I9" s="12" t="s">
        <v>16</v>
      </c>
      <c r="O9">
        <v>1</v>
      </c>
      <c r="P9">
        <v>1</v>
      </c>
      <c r="Q9">
        <f t="shared" si="1"/>
        <v>0</v>
      </c>
      <c r="R9">
        <f t="shared" si="2"/>
        <v>0</v>
      </c>
      <c r="S9">
        <f t="shared" si="3"/>
        <v>0</v>
      </c>
      <c r="T9">
        <f t="shared" si="4"/>
        <v>1</v>
      </c>
      <c r="U9" s="14">
        <f t="shared" si="6"/>
        <v>0</v>
      </c>
      <c r="V9" s="14">
        <f t="shared" si="7"/>
        <v>0</v>
      </c>
      <c r="W9" s="14">
        <f t="shared" si="8"/>
        <v>0</v>
      </c>
      <c r="X9" s="14">
        <f t="shared" si="9"/>
        <v>1</v>
      </c>
      <c r="Z9" s="12" t="s">
        <v>16</v>
      </c>
      <c r="AA9" s="12" t="s">
        <v>16</v>
      </c>
      <c r="AB9" s="15">
        <v>1542357.0864000001</v>
      </c>
      <c r="AC9" s="15">
        <v>590818</v>
      </c>
      <c r="AD9" s="14">
        <f t="shared" si="10"/>
        <v>1.6105451871811627</v>
      </c>
      <c r="AF9" s="12" t="s">
        <v>14</v>
      </c>
      <c r="AG9" s="69">
        <v>7.6923076923076927E-2</v>
      </c>
      <c r="AH9" s="69">
        <v>0.69230769230769229</v>
      </c>
      <c r="AI9" s="69">
        <v>0.12820512820512819</v>
      </c>
      <c r="AJ9" s="69">
        <v>0.10256410256410256</v>
      </c>
      <c r="AK9" s="69">
        <v>1</v>
      </c>
      <c r="AM9" s="12" t="s">
        <v>16</v>
      </c>
      <c r="AN9" s="16">
        <v>1542357.0864000001</v>
      </c>
      <c r="AO9" s="16">
        <v>590818</v>
      </c>
      <c r="AP9" s="14">
        <f t="shared" si="0"/>
        <v>1.6105451871811627</v>
      </c>
    </row>
    <row r="10" spans="1:42" x14ac:dyDescent="0.35">
      <c r="I10" s="12" t="s">
        <v>10</v>
      </c>
      <c r="K10">
        <v>4</v>
      </c>
      <c r="L10">
        <v>3</v>
      </c>
      <c r="M10">
        <v>9</v>
      </c>
      <c r="P10">
        <v>16</v>
      </c>
      <c r="Q10">
        <f t="shared" si="1"/>
        <v>4</v>
      </c>
      <c r="R10">
        <f t="shared" si="2"/>
        <v>3</v>
      </c>
      <c r="S10">
        <f t="shared" si="3"/>
        <v>9</v>
      </c>
      <c r="T10">
        <f t="shared" si="4"/>
        <v>0</v>
      </c>
      <c r="U10" s="14">
        <f t="shared" si="6"/>
        <v>0.25</v>
      </c>
      <c r="V10" s="14">
        <f t="shared" si="7"/>
        <v>0.1875</v>
      </c>
      <c r="W10" s="14">
        <f t="shared" si="8"/>
        <v>0.5625</v>
      </c>
      <c r="X10" s="14">
        <f t="shared" si="9"/>
        <v>0</v>
      </c>
      <c r="Z10" s="12" t="s">
        <v>10</v>
      </c>
      <c r="AA10" s="12" t="s">
        <v>10</v>
      </c>
      <c r="AB10" s="15">
        <v>2244610.1039999998</v>
      </c>
      <c r="AC10" s="15">
        <v>2103117</v>
      </c>
      <c r="AD10" s="14">
        <f t="shared" si="10"/>
        <v>6.7277809080521722E-2</v>
      </c>
      <c r="AF10" s="12" t="s">
        <v>15</v>
      </c>
      <c r="AG10" s="69">
        <v>0.5</v>
      </c>
      <c r="AH10" s="69">
        <v>0.5</v>
      </c>
      <c r="AI10" s="69">
        <v>0</v>
      </c>
      <c r="AJ10" s="69">
        <v>0</v>
      </c>
      <c r="AK10" s="69">
        <v>1</v>
      </c>
      <c r="AM10" s="12" t="s">
        <v>14</v>
      </c>
      <c r="AN10" s="16">
        <v>540539.98959999997</v>
      </c>
      <c r="AO10" s="16">
        <v>564526</v>
      </c>
      <c r="AP10" s="14">
        <f t="shared" si="0"/>
        <v>-4.2488761190804358E-2</v>
      </c>
    </row>
    <row r="11" spans="1:42" x14ac:dyDescent="0.35">
      <c r="A11" s="11" t="s">
        <v>129</v>
      </c>
      <c r="B11" t="s">
        <v>232</v>
      </c>
      <c r="C11" t="s">
        <v>236</v>
      </c>
      <c r="D11" t="s">
        <v>233</v>
      </c>
      <c r="E11" t="s">
        <v>237</v>
      </c>
      <c r="I11" s="12" t="s">
        <v>19</v>
      </c>
      <c r="L11">
        <v>1</v>
      </c>
      <c r="P11">
        <v>1</v>
      </c>
      <c r="Q11">
        <f t="shared" si="1"/>
        <v>0</v>
      </c>
      <c r="R11">
        <f t="shared" si="2"/>
        <v>1</v>
      </c>
      <c r="S11">
        <f t="shared" si="3"/>
        <v>0</v>
      </c>
      <c r="T11">
        <f t="shared" si="4"/>
        <v>0</v>
      </c>
      <c r="U11" s="14">
        <f t="shared" si="6"/>
        <v>0</v>
      </c>
      <c r="V11" s="14">
        <f t="shared" si="7"/>
        <v>1</v>
      </c>
      <c r="W11" s="14">
        <f t="shared" si="8"/>
        <v>0</v>
      </c>
      <c r="X11" s="14">
        <f t="shared" si="9"/>
        <v>0</v>
      </c>
      <c r="Z11" s="12" t="s">
        <v>19</v>
      </c>
      <c r="AA11" s="12" t="s">
        <v>19</v>
      </c>
      <c r="AB11" s="15">
        <v>1925000</v>
      </c>
      <c r="AC11" s="15">
        <v>1782991.5</v>
      </c>
      <c r="AD11" s="14">
        <f t="shared" si="10"/>
        <v>7.9646201341958101E-2</v>
      </c>
      <c r="AF11" s="12" t="s">
        <v>52</v>
      </c>
      <c r="AG11" s="69">
        <v>0</v>
      </c>
      <c r="AH11" s="69">
        <v>0</v>
      </c>
      <c r="AI11" s="69">
        <v>0</v>
      </c>
      <c r="AJ11" s="69">
        <v>1</v>
      </c>
      <c r="AK11" s="69">
        <v>1</v>
      </c>
      <c r="AM11" s="12" t="s">
        <v>15</v>
      </c>
      <c r="AN11" s="16">
        <v>540314.99479999999</v>
      </c>
      <c r="AO11" s="16">
        <v>596738</v>
      </c>
      <c r="AP11" s="14">
        <f t="shared" si="0"/>
        <v>-9.4552391836953631E-2</v>
      </c>
    </row>
    <row r="12" spans="1:42" x14ac:dyDescent="0.35">
      <c r="A12" s="12" t="s">
        <v>46</v>
      </c>
      <c r="B12" s="16">
        <v>4487520.88</v>
      </c>
      <c r="C12" s="16">
        <v>3589142</v>
      </c>
      <c r="D12" s="16">
        <v>4157942</v>
      </c>
      <c r="E12" s="16">
        <v>5426693</v>
      </c>
      <c r="I12" s="12" t="s">
        <v>54</v>
      </c>
      <c r="L12">
        <v>1</v>
      </c>
      <c r="P12">
        <v>1</v>
      </c>
      <c r="Q12">
        <f t="shared" si="1"/>
        <v>0</v>
      </c>
      <c r="R12">
        <f t="shared" si="2"/>
        <v>1</v>
      </c>
      <c r="S12">
        <f t="shared" si="3"/>
        <v>0</v>
      </c>
      <c r="T12">
        <f t="shared" si="4"/>
        <v>0</v>
      </c>
      <c r="U12" s="14">
        <f t="shared" si="6"/>
        <v>0</v>
      </c>
      <c r="V12" s="14">
        <f t="shared" si="7"/>
        <v>1</v>
      </c>
      <c r="W12" s="14">
        <f t="shared" si="8"/>
        <v>0</v>
      </c>
      <c r="X12" s="14">
        <f t="shared" si="9"/>
        <v>0</v>
      </c>
      <c r="Z12" s="12" t="s">
        <v>54</v>
      </c>
      <c r="AA12" s="12" t="s">
        <v>54</v>
      </c>
      <c r="AB12" s="15">
        <v>2196414.1608000002</v>
      </c>
      <c r="AC12" s="15">
        <v>2318709</v>
      </c>
      <c r="AD12" s="14">
        <f t="shared" si="10"/>
        <v>-5.2742642220304448E-2</v>
      </c>
      <c r="AF12" s="12" t="s">
        <v>17</v>
      </c>
      <c r="AG12" s="69">
        <v>0</v>
      </c>
      <c r="AH12" s="69">
        <v>0</v>
      </c>
      <c r="AI12" s="69">
        <v>0</v>
      </c>
      <c r="AJ12" s="69">
        <v>1</v>
      </c>
      <c r="AK12" s="69">
        <v>1</v>
      </c>
      <c r="AM12" s="12" t="s">
        <v>52</v>
      </c>
      <c r="AN12" s="16">
        <v>1150450.1579799999</v>
      </c>
      <c r="AO12" s="16">
        <v>586529</v>
      </c>
      <c r="AP12" s="14">
        <f t="shared" si="0"/>
        <v>0.96145486068037544</v>
      </c>
    </row>
    <row r="13" spans="1:42" x14ac:dyDescent="0.35">
      <c r="A13" s="12" t="s">
        <v>47</v>
      </c>
      <c r="B13" s="16">
        <v>2836800.2000000007</v>
      </c>
      <c r="C13" s="16">
        <v>2332209</v>
      </c>
      <c r="D13" s="16">
        <v>2475704</v>
      </c>
      <c r="E13" s="16">
        <v>4165405</v>
      </c>
      <c r="I13" s="12" t="s">
        <v>14</v>
      </c>
      <c r="J13">
        <v>2</v>
      </c>
      <c r="K13">
        <v>1</v>
      </c>
      <c r="L13">
        <v>27</v>
      </c>
      <c r="M13">
        <v>5</v>
      </c>
      <c r="P13">
        <v>35</v>
      </c>
      <c r="Q13">
        <f t="shared" si="1"/>
        <v>3</v>
      </c>
      <c r="R13">
        <f t="shared" si="2"/>
        <v>27</v>
      </c>
      <c r="S13">
        <f t="shared" si="3"/>
        <v>5</v>
      </c>
      <c r="T13">
        <f t="shared" si="4"/>
        <v>0</v>
      </c>
      <c r="U13" s="14">
        <f t="shared" si="6"/>
        <v>8.5714285714285715E-2</v>
      </c>
      <c r="V13" s="14">
        <f t="shared" si="7"/>
        <v>0.77142857142857146</v>
      </c>
      <c r="W13" s="14">
        <f t="shared" si="8"/>
        <v>0.14285714285714285</v>
      </c>
      <c r="X13" s="14">
        <f t="shared" si="9"/>
        <v>0</v>
      </c>
      <c r="Z13" s="12" t="s">
        <v>14</v>
      </c>
      <c r="AA13" s="12" t="s">
        <v>14</v>
      </c>
      <c r="AB13" s="15">
        <v>540539.98959999997</v>
      </c>
      <c r="AC13" s="15">
        <v>564526</v>
      </c>
      <c r="AD13" s="14">
        <f t="shared" si="10"/>
        <v>-4.2488761190804358E-2</v>
      </c>
      <c r="AF13" s="12" t="s">
        <v>130</v>
      </c>
      <c r="AG13" s="69">
        <v>0.13402061855670103</v>
      </c>
      <c r="AH13" s="69">
        <v>0.40206185567010311</v>
      </c>
      <c r="AI13" s="69">
        <v>0.21649484536082475</v>
      </c>
      <c r="AJ13" s="69">
        <v>0.24742268041237114</v>
      </c>
      <c r="AK13" s="69">
        <v>1</v>
      </c>
      <c r="AM13" s="12" t="s">
        <v>17</v>
      </c>
      <c r="AN13" s="16">
        <v>950000</v>
      </c>
      <c r="AO13" s="16">
        <v>631792</v>
      </c>
      <c r="AP13" s="14">
        <f t="shared" si="0"/>
        <v>0.50365943221819842</v>
      </c>
    </row>
    <row r="14" spans="1:42" x14ac:dyDescent="0.35">
      <c r="A14" s="12" t="s">
        <v>48</v>
      </c>
      <c r="B14" s="16">
        <v>1324566.72</v>
      </c>
      <c r="C14" s="16">
        <v>1389560</v>
      </c>
      <c r="D14" s="16">
        <v>2103117</v>
      </c>
      <c r="E14" s="16">
        <v>2437500</v>
      </c>
      <c r="F14" t="s">
        <v>238</v>
      </c>
      <c r="I14" s="12" t="s">
        <v>9</v>
      </c>
      <c r="N14">
        <v>1</v>
      </c>
      <c r="P14">
        <v>1</v>
      </c>
      <c r="Q14">
        <f t="shared" si="1"/>
        <v>0</v>
      </c>
      <c r="R14">
        <f t="shared" si="2"/>
        <v>0</v>
      </c>
      <c r="S14">
        <f t="shared" si="3"/>
        <v>0</v>
      </c>
      <c r="T14">
        <f t="shared" si="4"/>
        <v>1</v>
      </c>
      <c r="U14" s="14">
        <f t="shared" si="6"/>
        <v>0</v>
      </c>
      <c r="V14" s="14">
        <f t="shared" si="7"/>
        <v>0</v>
      </c>
      <c r="W14" s="14">
        <f t="shared" si="8"/>
        <v>0</v>
      </c>
      <c r="X14" s="14">
        <f t="shared" si="9"/>
        <v>1</v>
      </c>
      <c r="Z14" s="12" t="s">
        <v>9</v>
      </c>
      <c r="AA14" s="12" t="s">
        <v>9</v>
      </c>
      <c r="AB14" s="15">
        <v>7003595.4960000003</v>
      </c>
      <c r="AC14" s="15">
        <v>5032074</v>
      </c>
      <c r="AD14" s="14">
        <f t="shared" si="10"/>
        <v>0.39179103804912252</v>
      </c>
      <c r="AM14" s="12" t="s">
        <v>130</v>
      </c>
      <c r="AN14" s="16">
        <v>1090250.4099999999</v>
      </c>
      <c r="AO14" s="16">
        <v>818176</v>
      </c>
      <c r="AP14" s="14">
        <f t="shared" si="0"/>
        <v>0.33253775471292224</v>
      </c>
    </row>
    <row r="15" spans="1:42" x14ac:dyDescent="0.35">
      <c r="A15" s="12" t="s">
        <v>56</v>
      </c>
      <c r="B15" s="16">
        <v>2068390.8311999999</v>
      </c>
      <c r="C15" s="16">
        <v>985302</v>
      </c>
      <c r="D15" s="16">
        <v>1310576</v>
      </c>
      <c r="E15" s="16">
        <v>1605342</v>
      </c>
      <c r="I15" s="12" t="s">
        <v>130</v>
      </c>
      <c r="J15">
        <v>2</v>
      </c>
      <c r="K15">
        <v>10</v>
      </c>
      <c r="L15">
        <v>40</v>
      </c>
      <c r="M15">
        <v>21</v>
      </c>
      <c r="N15">
        <v>1</v>
      </c>
      <c r="O15">
        <v>1</v>
      </c>
      <c r="P15">
        <v>75</v>
      </c>
      <c r="Q15">
        <f t="shared" si="1"/>
        <v>12</v>
      </c>
      <c r="R15">
        <f t="shared" si="2"/>
        <v>40</v>
      </c>
      <c r="S15">
        <f t="shared" si="3"/>
        <v>21</v>
      </c>
      <c r="T15">
        <f t="shared" si="4"/>
        <v>2</v>
      </c>
      <c r="U15" s="14">
        <f t="shared" si="6"/>
        <v>0.16</v>
      </c>
      <c r="V15" s="14">
        <f t="shared" si="7"/>
        <v>0.53333333333333333</v>
      </c>
      <c r="W15" s="14">
        <f t="shared" si="8"/>
        <v>0.28000000000000003</v>
      </c>
      <c r="X15" s="14">
        <f t="shared" si="9"/>
        <v>2.6666666666666668E-2</v>
      </c>
      <c r="AA15" s="12" t="s">
        <v>130</v>
      </c>
      <c r="AB15" s="15">
        <v>1200000</v>
      </c>
      <c r="AC15" s="15">
        <v>776839</v>
      </c>
    </row>
    <row r="16" spans="1:42" x14ac:dyDescent="0.35">
      <c r="A16" s="12" t="s">
        <v>130</v>
      </c>
      <c r="B16" s="16">
        <v>2244610.1039999998</v>
      </c>
      <c r="C16" s="16">
        <v>1389560</v>
      </c>
      <c r="D16" s="16">
        <v>2103117</v>
      </c>
      <c r="E16" s="16">
        <v>2437500</v>
      </c>
    </row>
    <row r="18" spans="1:42" x14ac:dyDescent="0.35">
      <c r="I18" s="11" t="s">
        <v>131</v>
      </c>
      <c r="J18" s="11" t="s">
        <v>132</v>
      </c>
      <c r="AE18" s="71" t="s">
        <v>231</v>
      </c>
    </row>
    <row r="19" spans="1:42" x14ac:dyDescent="0.35">
      <c r="A19" s="11" t="s">
        <v>2</v>
      </c>
      <c r="B19" t="s" vm="4">
        <v>8</v>
      </c>
      <c r="I19" s="11" t="s">
        <v>129</v>
      </c>
      <c r="J19" t="s">
        <v>218</v>
      </c>
      <c r="K19" t="s">
        <v>216</v>
      </c>
      <c r="L19" t="s">
        <v>213</v>
      </c>
      <c r="M19" t="s">
        <v>214</v>
      </c>
      <c r="N19" t="s">
        <v>215</v>
      </c>
      <c r="O19" t="s">
        <v>217</v>
      </c>
      <c r="P19" t="s">
        <v>130</v>
      </c>
      <c r="Q19" t="s">
        <v>219</v>
      </c>
      <c r="R19" t="s">
        <v>220</v>
      </c>
      <c r="S19" t="s">
        <v>221</v>
      </c>
      <c r="T19" t="s">
        <v>222</v>
      </c>
      <c r="U19" t="s">
        <v>223</v>
      </c>
      <c r="V19" t="s">
        <v>224</v>
      </c>
      <c r="W19" t="s">
        <v>225</v>
      </c>
      <c r="X19" t="s">
        <v>226</v>
      </c>
      <c r="AF19" s="11" t="s">
        <v>230</v>
      </c>
      <c r="AG19" s="11" t="s">
        <v>132</v>
      </c>
      <c r="AM19" s="11" t="s">
        <v>129</v>
      </c>
      <c r="AN19" t="s">
        <v>232</v>
      </c>
      <c r="AO19" t="s">
        <v>233</v>
      </c>
    </row>
    <row r="20" spans="1:42" x14ac:dyDescent="0.35">
      <c r="I20" s="12" t="s">
        <v>55</v>
      </c>
      <c r="K20">
        <v>4</v>
      </c>
      <c r="L20">
        <v>30</v>
      </c>
      <c r="M20">
        <v>5</v>
      </c>
      <c r="P20">
        <v>39</v>
      </c>
      <c r="Q20">
        <f t="shared" ref="Q20:Q27" si="11">J20+K20</f>
        <v>4</v>
      </c>
      <c r="R20">
        <f t="shared" ref="R20:S27" si="12">L20</f>
        <v>30</v>
      </c>
      <c r="S20">
        <f t="shared" si="12"/>
        <v>5</v>
      </c>
      <c r="T20">
        <f t="shared" ref="T20:T27" si="13">N20+O20</f>
        <v>0</v>
      </c>
      <c r="U20" s="14">
        <f>Q20/$P20</f>
        <v>0.10256410256410256</v>
      </c>
      <c r="V20" s="14">
        <f t="shared" ref="V20:V27" si="14">R20/$P20</f>
        <v>0.76923076923076927</v>
      </c>
      <c r="W20" s="14">
        <f t="shared" ref="W20:W27" si="15">S20/$P20</f>
        <v>0.12820512820512819</v>
      </c>
      <c r="X20" s="14">
        <f t="shared" ref="X20:X27" si="16">T20/$P20</f>
        <v>0</v>
      </c>
      <c r="AD20" s="14"/>
      <c r="AF20" s="11" t="s">
        <v>129</v>
      </c>
      <c r="AG20" t="s">
        <v>219</v>
      </c>
      <c r="AH20" t="s">
        <v>220</v>
      </c>
      <c r="AI20" t="s">
        <v>221</v>
      </c>
      <c r="AJ20" t="s">
        <v>222</v>
      </c>
      <c r="AK20" t="s">
        <v>130</v>
      </c>
      <c r="AM20" s="12" t="s">
        <v>44</v>
      </c>
      <c r="AN20" s="16">
        <v>7003595.4960000003</v>
      </c>
      <c r="AO20" s="16">
        <v>5032074</v>
      </c>
      <c r="AP20" s="14">
        <f>AN20/AO20-1</f>
        <v>0.39179103804912252</v>
      </c>
    </row>
    <row r="21" spans="1:42" x14ac:dyDescent="0.35">
      <c r="A21" s="11" t="s">
        <v>129</v>
      </c>
      <c r="B21" t="s">
        <v>232</v>
      </c>
      <c r="C21" t="s">
        <v>236</v>
      </c>
      <c r="D21" t="s">
        <v>233</v>
      </c>
      <c r="E21" t="s">
        <v>237</v>
      </c>
      <c r="I21" s="12" t="s">
        <v>49</v>
      </c>
      <c r="K21">
        <v>4</v>
      </c>
      <c r="L21">
        <v>4</v>
      </c>
      <c r="M21">
        <v>1</v>
      </c>
      <c r="P21">
        <v>9</v>
      </c>
      <c r="Q21">
        <f t="shared" si="11"/>
        <v>4</v>
      </c>
      <c r="R21">
        <f t="shared" si="12"/>
        <v>4</v>
      </c>
      <c r="S21">
        <f t="shared" si="12"/>
        <v>1</v>
      </c>
      <c r="T21">
        <f t="shared" si="13"/>
        <v>0</v>
      </c>
      <c r="U21" s="14">
        <f t="shared" ref="U21:U27" si="17">Q21/$P21</f>
        <v>0.44444444444444442</v>
      </c>
      <c r="V21" s="14">
        <f t="shared" si="14"/>
        <v>0.44444444444444442</v>
      </c>
      <c r="W21" s="14">
        <f t="shared" si="15"/>
        <v>0.1111111111111111</v>
      </c>
      <c r="X21" s="14">
        <f t="shared" si="16"/>
        <v>0</v>
      </c>
      <c r="AD21" s="14"/>
      <c r="AF21" s="12" t="s">
        <v>44</v>
      </c>
      <c r="AG21" s="69">
        <v>0</v>
      </c>
      <c r="AH21" s="69">
        <v>0</v>
      </c>
      <c r="AI21" s="69">
        <v>0</v>
      </c>
      <c r="AJ21" s="69">
        <v>1</v>
      </c>
      <c r="AK21" s="69">
        <v>1</v>
      </c>
      <c r="AM21" s="12" t="s">
        <v>45</v>
      </c>
      <c r="AN21" s="16">
        <v>6150012.6293599997</v>
      </c>
      <c r="AO21" s="16">
        <v>3948960</v>
      </c>
      <c r="AP21" s="14">
        <f t="shared" ref="AP21:AP26" si="18">AN21/AO21-1</f>
        <v>0.55737526573072405</v>
      </c>
    </row>
    <row r="22" spans="1:42" x14ac:dyDescent="0.35">
      <c r="A22" s="12" t="s">
        <v>45</v>
      </c>
      <c r="B22" s="16">
        <v>6150012.6293599997</v>
      </c>
      <c r="C22" s="16">
        <v>3577374</v>
      </c>
      <c r="D22" s="16">
        <v>3948960</v>
      </c>
      <c r="E22" s="16">
        <v>5421659</v>
      </c>
      <c r="I22" s="12" t="s">
        <v>56</v>
      </c>
      <c r="K22">
        <v>1</v>
      </c>
      <c r="L22">
        <v>1</v>
      </c>
      <c r="O22">
        <v>1</v>
      </c>
      <c r="P22">
        <v>3</v>
      </c>
      <c r="Q22">
        <f t="shared" si="11"/>
        <v>1</v>
      </c>
      <c r="R22">
        <f t="shared" si="12"/>
        <v>1</v>
      </c>
      <c r="S22">
        <f t="shared" si="12"/>
        <v>0</v>
      </c>
      <c r="T22">
        <f t="shared" si="13"/>
        <v>1</v>
      </c>
      <c r="U22" s="14">
        <f t="shared" si="17"/>
        <v>0.33333333333333331</v>
      </c>
      <c r="V22" s="14">
        <f t="shared" si="14"/>
        <v>0.33333333333333331</v>
      </c>
      <c r="W22" s="14">
        <f t="shared" si="15"/>
        <v>0</v>
      </c>
      <c r="X22" s="14">
        <f t="shared" si="16"/>
        <v>0.33333333333333331</v>
      </c>
      <c r="AD22" s="14"/>
      <c r="AF22" s="12" t="s">
        <v>45</v>
      </c>
      <c r="AG22" s="69">
        <v>0</v>
      </c>
      <c r="AH22" s="69">
        <v>0</v>
      </c>
      <c r="AI22" s="69">
        <v>0</v>
      </c>
      <c r="AJ22" s="69">
        <v>1</v>
      </c>
      <c r="AK22" s="69">
        <v>1</v>
      </c>
      <c r="AM22" s="12" t="s">
        <v>46</v>
      </c>
      <c r="AN22" s="16">
        <v>3550000</v>
      </c>
      <c r="AO22" s="16">
        <v>3663038.5</v>
      </c>
      <c r="AP22" s="14">
        <f t="shared" si="18"/>
        <v>-3.085921701341654E-2</v>
      </c>
    </row>
    <row r="23" spans="1:42" x14ac:dyDescent="0.35">
      <c r="A23" s="12" t="s">
        <v>46</v>
      </c>
      <c r="B23" s="16">
        <v>3220339.3415999999</v>
      </c>
      <c r="C23" s="16">
        <v>2805100</v>
      </c>
      <c r="D23" s="16">
        <v>3168135</v>
      </c>
      <c r="E23" s="16">
        <v>3973049</v>
      </c>
      <c r="I23" s="12" t="s">
        <v>48</v>
      </c>
      <c r="J23">
        <v>2</v>
      </c>
      <c r="K23">
        <v>1</v>
      </c>
      <c r="L23">
        <v>1</v>
      </c>
      <c r="P23">
        <v>4</v>
      </c>
      <c r="Q23">
        <f t="shared" si="11"/>
        <v>3</v>
      </c>
      <c r="R23">
        <f t="shared" si="12"/>
        <v>1</v>
      </c>
      <c r="S23">
        <f t="shared" si="12"/>
        <v>0</v>
      </c>
      <c r="T23">
        <f t="shared" si="13"/>
        <v>0</v>
      </c>
      <c r="U23" s="14">
        <f t="shared" si="17"/>
        <v>0.75</v>
      </c>
      <c r="V23" s="14">
        <f t="shared" si="14"/>
        <v>0.25</v>
      </c>
      <c r="W23" s="14">
        <f t="shared" si="15"/>
        <v>0</v>
      </c>
      <c r="X23" s="14">
        <f t="shared" si="16"/>
        <v>0</v>
      </c>
      <c r="AD23" s="14"/>
      <c r="AF23" s="12" t="s">
        <v>46</v>
      </c>
      <c r="AG23" s="69">
        <v>0</v>
      </c>
      <c r="AH23" s="69">
        <v>0.33333333333333331</v>
      </c>
      <c r="AI23" s="69">
        <v>0.66666666666666663</v>
      </c>
      <c r="AJ23" s="69">
        <v>0</v>
      </c>
      <c r="AK23" s="69">
        <v>1</v>
      </c>
      <c r="AM23" s="12" t="s">
        <v>47</v>
      </c>
      <c r="AN23" s="16">
        <v>2647042.3984000003</v>
      </c>
      <c r="AO23" s="16">
        <v>2475704</v>
      </c>
      <c r="AP23" s="14">
        <f t="shared" si="18"/>
        <v>6.9207949900311316E-2</v>
      </c>
    </row>
    <row r="24" spans="1:42" x14ac:dyDescent="0.35">
      <c r="A24" s="12" t="s">
        <v>47</v>
      </c>
      <c r="B24" s="16">
        <v>2522041.3984000003</v>
      </c>
      <c r="C24" s="16">
        <v>1744082</v>
      </c>
      <c r="D24" s="16">
        <v>2102305</v>
      </c>
      <c r="E24" s="16">
        <v>3420111</v>
      </c>
      <c r="I24" s="12" t="s">
        <v>47</v>
      </c>
      <c r="L24">
        <v>2</v>
      </c>
      <c r="M24">
        <v>11</v>
      </c>
      <c r="P24">
        <v>13</v>
      </c>
      <c r="Q24">
        <f t="shared" si="11"/>
        <v>0</v>
      </c>
      <c r="R24">
        <f t="shared" si="12"/>
        <v>2</v>
      </c>
      <c r="S24">
        <f t="shared" si="12"/>
        <v>11</v>
      </c>
      <c r="T24">
        <f t="shared" si="13"/>
        <v>0</v>
      </c>
      <c r="U24" s="14">
        <f t="shared" si="17"/>
        <v>0</v>
      </c>
      <c r="V24" s="14">
        <f t="shared" si="14"/>
        <v>0.15384615384615385</v>
      </c>
      <c r="W24" s="14">
        <f t="shared" si="15"/>
        <v>0.84615384615384615</v>
      </c>
      <c r="X24" s="14">
        <f t="shared" si="16"/>
        <v>0</v>
      </c>
      <c r="AD24" s="14"/>
      <c r="AF24" s="12" t="s">
        <v>47</v>
      </c>
      <c r="AG24" s="69">
        <v>0.125</v>
      </c>
      <c r="AH24" s="69">
        <v>0.1875</v>
      </c>
      <c r="AI24" s="69">
        <v>0.6875</v>
      </c>
      <c r="AJ24" s="69">
        <v>0</v>
      </c>
      <c r="AK24" s="69">
        <v>1</v>
      </c>
      <c r="AM24" s="12" t="s">
        <v>48</v>
      </c>
      <c r="AN24" s="16">
        <v>1205439.6731999998</v>
      </c>
      <c r="AO24" s="16">
        <v>2103117</v>
      </c>
      <c r="AP24" s="14">
        <f t="shared" si="18"/>
        <v>-0.42683185329204232</v>
      </c>
    </row>
    <row r="25" spans="1:42" x14ac:dyDescent="0.35">
      <c r="A25" s="12" t="s">
        <v>48</v>
      </c>
      <c r="B25" s="16">
        <v>1095125.2050000001</v>
      </c>
      <c r="C25" s="16">
        <v>1027612</v>
      </c>
      <c r="D25" s="16">
        <v>1129322</v>
      </c>
      <c r="E25" s="16">
        <v>2191388</v>
      </c>
      <c r="I25" s="12" t="s">
        <v>46</v>
      </c>
      <c r="L25">
        <v>2</v>
      </c>
      <c r="M25">
        <v>4</v>
      </c>
      <c r="P25">
        <v>6</v>
      </c>
      <c r="Q25">
        <f t="shared" si="11"/>
        <v>0</v>
      </c>
      <c r="R25">
        <f t="shared" si="12"/>
        <v>2</v>
      </c>
      <c r="S25">
        <f t="shared" si="12"/>
        <v>4</v>
      </c>
      <c r="T25">
        <f t="shared" si="13"/>
        <v>0</v>
      </c>
      <c r="U25" s="14">
        <f t="shared" si="17"/>
        <v>0</v>
      </c>
      <c r="V25" s="14">
        <f t="shared" si="14"/>
        <v>0.33333333333333331</v>
      </c>
      <c r="W25" s="14">
        <f t="shared" si="15"/>
        <v>0.66666666666666663</v>
      </c>
      <c r="X25" s="14">
        <f t="shared" si="16"/>
        <v>0</v>
      </c>
      <c r="AD25" s="14"/>
      <c r="AF25" s="12" t="s">
        <v>48</v>
      </c>
      <c r="AG25" s="69">
        <v>0.54545454545454541</v>
      </c>
      <c r="AH25" s="69">
        <v>0.36363636363636365</v>
      </c>
      <c r="AI25" s="69">
        <v>9.0909090909090912E-2</v>
      </c>
      <c r="AJ25" s="69">
        <v>0</v>
      </c>
      <c r="AK25" s="69">
        <v>1</v>
      </c>
      <c r="AM25" s="12" t="s">
        <v>56</v>
      </c>
      <c r="AN25" s="16">
        <v>675676</v>
      </c>
      <c r="AO25" s="16">
        <v>564526</v>
      </c>
      <c r="AP25" s="14">
        <f t="shared" si="18"/>
        <v>0.19689084293726067</v>
      </c>
    </row>
    <row r="26" spans="1:42" x14ac:dyDescent="0.35">
      <c r="A26" s="12" t="s">
        <v>56</v>
      </c>
      <c r="B26" s="16">
        <v>1754135.1725999999</v>
      </c>
      <c r="C26" s="16"/>
      <c r="D26" s="16">
        <v>776839</v>
      </c>
      <c r="E26" s="16"/>
      <c r="I26" s="12" t="s">
        <v>44</v>
      </c>
      <c r="N26">
        <v>1</v>
      </c>
      <c r="P26">
        <v>1</v>
      </c>
      <c r="Q26">
        <f t="shared" si="11"/>
        <v>0</v>
      </c>
      <c r="R26">
        <f t="shared" si="12"/>
        <v>0</v>
      </c>
      <c r="S26">
        <f t="shared" si="12"/>
        <v>0</v>
      </c>
      <c r="T26">
        <f t="shared" si="13"/>
        <v>1</v>
      </c>
      <c r="U26" s="14">
        <f t="shared" si="17"/>
        <v>0</v>
      </c>
      <c r="V26" s="14">
        <f t="shared" si="14"/>
        <v>0</v>
      </c>
      <c r="W26" s="14">
        <f t="shared" si="15"/>
        <v>0</v>
      </c>
      <c r="X26" s="14">
        <f t="shared" si="16"/>
        <v>1</v>
      </c>
      <c r="AD26" s="14"/>
      <c r="AF26" s="12" t="s">
        <v>56</v>
      </c>
      <c r="AG26" s="69">
        <v>3.6363636363636362E-2</v>
      </c>
      <c r="AH26" s="69">
        <v>0.49090909090909091</v>
      </c>
      <c r="AI26" s="69">
        <v>9.0909090909090912E-2</v>
      </c>
      <c r="AJ26" s="69">
        <v>0.38181818181818183</v>
      </c>
      <c r="AK26" s="69">
        <v>1</v>
      </c>
      <c r="AM26" s="12" t="s">
        <v>55</v>
      </c>
      <c r="AN26" s="16">
        <v>540314.99479999999</v>
      </c>
      <c r="AO26" s="16">
        <v>596738</v>
      </c>
      <c r="AP26" s="14">
        <f t="shared" si="18"/>
        <v>-9.4552391836953631E-2</v>
      </c>
    </row>
    <row r="27" spans="1:42" x14ac:dyDescent="0.35">
      <c r="A27" s="12" t="s">
        <v>130</v>
      </c>
      <c r="B27" s="16">
        <v>1939648.4279999998</v>
      </c>
      <c r="C27" s="16">
        <v>1744082</v>
      </c>
      <c r="D27" s="16">
        <v>1129322</v>
      </c>
      <c r="E27" s="16">
        <v>3420111</v>
      </c>
      <c r="I27" s="12" t="s">
        <v>130</v>
      </c>
      <c r="J27">
        <v>2</v>
      </c>
      <c r="K27">
        <v>10</v>
      </c>
      <c r="L27">
        <v>40</v>
      </c>
      <c r="M27">
        <v>21</v>
      </c>
      <c r="N27">
        <v>1</v>
      </c>
      <c r="O27">
        <v>1</v>
      </c>
      <c r="P27">
        <v>75</v>
      </c>
      <c r="Q27">
        <f t="shared" si="11"/>
        <v>12</v>
      </c>
      <c r="R27">
        <f t="shared" si="12"/>
        <v>40</v>
      </c>
      <c r="S27">
        <f t="shared" si="12"/>
        <v>21</v>
      </c>
      <c r="T27">
        <f t="shared" si="13"/>
        <v>2</v>
      </c>
      <c r="U27" s="14">
        <f t="shared" si="17"/>
        <v>0.16</v>
      </c>
      <c r="V27" s="14">
        <f t="shared" si="14"/>
        <v>0.53333333333333333</v>
      </c>
      <c r="W27" s="14">
        <f t="shared" si="15"/>
        <v>0.28000000000000003</v>
      </c>
      <c r="X27" s="14">
        <f t="shared" si="16"/>
        <v>2.6666666666666668E-2</v>
      </c>
      <c r="AD27" s="14"/>
      <c r="AF27" s="12" t="s">
        <v>55</v>
      </c>
      <c r="AG27" s="69">
        <v>0.375</v>
      </c>
      <c r="AH27" s="69">
        <v>0.5</v>
      </c>
      <c r="AI27" s="69">
        <v>0</v>
      </c>
      <c r="AJ27" s="69">
        <v>0.125</v>
      </c>
      <c r="AK27" s="69">
        <v>1</v>
      </c>
      <c r="AM27" s="12" t="s">
        <v>130</v>
      </c>
      <c r="AN27" s="16">
        <v>1207292.2596</v>
      </c>
      <c r="AO27" s="16">
        <v>776839</v>
      </c>
    </row>
    <row r="28" spans="1:42" x14ac:dyDescent="0.35">
      <c r="U28" s="14"/>
      <c r="V28" s="14"/>
      <c r="W28" s="14"/>
      <c r="X28" s="14"/>
      <c r="AD28" s="14"/>
      <c r="AF28" s="12" t="s">
        <v>130</v>
      </c>
      <c r="AG28" s="69">
        <v>0.13131313131313133</v>
      </c>
      <c r="AH28" s="69">
        <v>0.40404040404040403</v>
      </c>
      <c r="AI28" s="69">
        <v>0.21212121212121213</v>
      </c>
      <c r="AJ28" s="69">
        <v>0.25252525252525254</v>
      </c>
      <c r="AK28" s="69">
        <v>1</v>
      </c>
    </row>
    <row r="29" spans="1:42" x14ac:dyDescent="0.35">
      <c r="U29" s="14"/>
      <c r="V29" s="14"/>
      <c r="W29" s="14"/>
      <c r="X29" s="14"/>
    </row>
    <row r="30" spans="1:42" x14ac:dyDescent="0.35">
      <c r="A30" s="11" t="s">
        <v>2</v>
      </c>
      <c r="B30" t="s" vm="5">
        <v>15</v>
      </c>
    </row>
    <row r="32" spans="1:42" x14ac:dyDescent="0.35">
      <c r="A32" s="11" t="s">
        <v>129</v>
      </c>
      <c r="B32" t="s">
        <v>232</v>
      </c>
      <c r="C32" t="s">
        <v>236</v>
      </c>
      <c r="D32" t="s">
        <v>233</v>
      </c>
      <c r="E32" t="s">
        <v>237</v>
      </c>
    </row>
    <row r="33" spans="1:5" x14ac:dyDescent="0.35">
      <c r="A33" s="12" t="s">
        <v>48</v>
      </c>
      <c r="B33" s="16">
        <v>1081079.9791999999</v>
      </c>
      <c r="C33" s="16">
        <v>1086219</v>
      </c>
      <c r="D33" s="16">
        <v>1197238</v>
      </c>
      <c r="E33" s="16">
        <v>1549836</v>
      </c>
    </row>
    <row r="34" spans="1:5" x14ac:dyDescent="0.35">
      <c r="A34" s="12" t="s">
        <v>55</v>
      </c>
      <c r="B34" s="16">
        <v>540090</v>
      </c>
      <c r="C34" s="16">
        <v>507241</v>
      </c>
      <c r="D34" s="16">
        <v>596738</v>
      </c>
      <c r="E34" s="16">
        <v>693489</v>
      </c>
    </row>
    <row r="35" spans="1:5" x14ac:dyDescent="0.35">
      <c r="A35" s="12" t="s">
        <v>130</v>
      </c>
      <c r="B35" s="16">
        <v>540314.99479999999</v>
      </c>
      <c r="C35" s="16">
        <v>507241</v>
      </c>
      <c r="D35" s="16">
        <v>596738</v>
      </c>
      <c r="E35" s="16">
        <v>693489</v>
      </c>
    </row>
  </sheetData>
  <pageMargins left="0.7" right="0.7" top="0.75" bottom="0.75" header="0.3" footer="0.3"/>
  <pageSetup orientation="portrait" r:id="rId1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F944-F8C4-4C07-80D4-29EDC1F798C7}">
  <sheetPr codeName="Sheet8"/>
  <dimension ref="A3:C17"/>
  <sheetViews>
    <sheetView workbookViewId="0">
      <selection activeCell="C5" sqref="C5"/>
    </sheetView>
  </sheetViews>
  <sheetFormatPr defaultRowHeight="14.5" x14ac:dyDescent="0.35"/>
  <cols>
    <col min="1" max="1" width="60.90625" bestFit="1" customWidth="1"/>
    <col min="2" max="2" width="13.26953125" bestFit="1" customWidth="1"/>
    <col min="3" max="3" width="27.08984375" customWidth="1"/>
    <col min="4" max="11" width="61.453125" bestFit="1" customWidth="1"/>
    <col min="12" max="12" width="10.7265625" bestFit="1" customWidth="1"/>
  </cols>
  <sheetData>
    <row r="3" spans="1:3" x14ac:dyDescent="0.35">
      <c r="A3" s="13" t="s">
        <v>210</v>
      </c>
      <c r="B3" s="13" t="s">
        <v>131</v>
      </c>
    </row>
    <row r="4" spans="1:3" x14ac:dyDescent="0.35">
      <c r="A4" s="12" t="s">
        <v>14</v>
      </c>
      <c r="B4">
        <v>39</v>
      </c>
      <c r="C4">
        <f>SUM(B4:B6)</f>
        <v>90</v>
      </c>
    </row>
    <row r="5" spans="1:3" x14ac:dyDescent="0.35">
      <c r="A5" s="12" t="s">
        <v>10</v>
      </c>
      <c r="B5">
        <v>29</v>
      </c>
      <c r="C5" s="72">
        <f>C4/115</f>
        <v>0.78260869565217395</v>
      </c>
    </row>
    <row r="6" spans="1:3" x14ac:dyDescent="0.35">
      <c r="A6" s="12" t="s">
        <v>8</v>
      </c>
      <c r="B6">
        <v>22</v>
      </c>
    </row>
    <row r="7" spans="1:3" x14ac:dyDescent="0.35">
      <c r="A7" s="12" t="s">
        <v>15</v>
      </c>
      <c r="B7">
        <v>8</v>
      </c>
    </row>
    <row r="8" spans="1:3" x14ac:dyDescent="0.35">
      <c r="A8" s="12" t="s">
        <v>11</v>
      </c>
      <c r="B8">
        <v>3</v>
      </c>
    </row>
    <row r="9" spans="1:3" x14ac:dyDescent="0.35">
      <c r="A9" s="12" t="s">
        <v>12</v>
      </c>
      <c r="B9">
        <v>2</v>
      </c>
    </row>
    <row r="10" spans="1:3" x14ac:dyDescent="0.35">
      <c r="A10" s="12" t="s">
        <v>18</v>
      </c>
      <c r="B10">
        <v>2</v>
      </c>
    </row>
    <row r="11" spans="1:3" x14ac:dyDescent="0.35">
      <c r="A11" s="12" t="s">
        <v>19</v>
      </c>
      <c r="B11">
        <v>2</v>
      </c>
    </row>
    <row r="12" spans="1:3" x14ac:dyDescent="0.35">
      <c r="A12" s="12" t="s">
        <v>52</v>
      </c>
      <c r="B12">
        <v>2</v>
      </c>
    </row>
    <row r="13" spans="1:3" x14ac:dyDescent="0.35">
      <c r="A13" s="12" t="s">
        <v>13</v>
      </c>
      <c r="B13">
        <v>2</v>
      </c>
    </row>
    <row r="14" spans="1:3" x14ac:dyDescent="0.35">
      <c r="A14" s="12" t="s">
        <v>16</v>
      </c>
      <c r="B14">
        <v>1</v>
      </c>
    </row>
    <row r="15" spans="1:3" x14ac:dyDescent="0.35">
      <c r="A15" s="12" t="s">
        <v>17</v>
      </c>
      <c r="B15">
        <v>1</v>
      </c>
    </row>
    <row r="16" spans="1:3" x14ac:dyDescent="0.35">
      <c r="A16" s="12" t="s">
        <v>54</v>
      </c>
      <c r="B16">
        <v>1</v>
      </c>
    </row>
    <row r="17" spans="1:2" x14ac:dyDescent="0.35">
      <c r="A17" s="12" t="s">
        <v>9</v>
      </c>
      <c r="B1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A39B-5F80-497B-85CF-2B9587C681A9}">
  <sheetPr codeName="Sheet9"/>
  <dimension ref="A1:G14"/>
  <sheetViews>
    <sheetView workbookViewId="0">
      <selection activeCell="E5" sqref="E5"/>
    </sheetView>
  </sheetViews>
  <sheetFormatPr defaultRowHeight="14.5" x14ac:dyDescent="0.35"/>
  <cols>
    <col min="1" max="1" width="12.36328125" bestFit="1" customWidth="1"/>
    <col min="2" max="2" width="19.36328125" bestFit="1" customWidth="1"/>
    <col min="3" max="3" width="23.26953125" bestFit="1" customWidth="1"/>
    <col min="4" max="4" width="10.7265625" bestFit="1" customWidth="1"/>
  </cols>
  <sheetData>
    <row r="1" spans="1:7" x14ac:dyDescent="0.35">
      <c r="D1" s="80" t="s">
        <v>231</v>
      </c>
    </row>
    <row r="3" spans="1:7" x14ac:dyDescent="0.35">
      <c r="A3" s="11" t="s">
        <v>129</v>
      </c>
      <c r="B3" t="s">
        <v>209</v>
      </c>
      <c r="C3" t="s">
        <v>144</v>
      </c>
    </row>
    <row r="4" spans="1:7" x14ac:dyDescent="0.35">
      <c r="A4" s="12" t="s">
        <v>133</v>
      </c>
      <c r="B4">
        <v>15</v>
      </c>
      <c r="C4" s="15">
        <v>56369425.996319994</v>
      </c>
      <c r="D4" s="14">
        <f>B4/$B$7</f>
        <v>0.13043478260869565</v>
      </c>
      <c r="E4" s="14">
        <f>C4/$C$7</f>
        <v>0.30669489877941603</v>
      </c>
    </row>
    <row r="5" spans="1:7" x14ac:dyDescent="0.35">
      <c r="A5" s="12" t="s">
        <v>134</v>
      </c>
      <c r="B5">
        <v>92</v>
      </c>
      <c r="C5" s="15">
        <v>122265241.48448004</v>
      </c>
      <c r="D5" s="14">
        <f t="shared" ref="D5:D6" si="0">B5/$B$7</f>
        <v>0.8</v>
      </c>
      <c r="E5" s="14">
        <f t="shared" ref="E5:E6" si="1">C5/$C$7</f>
        <v>0.6652209987692882</v>
      </c>
    </row>
    <row r="6" spans="1:7" x14ac:dyDescent="0.35">
      <c r="A6" s="12" t="s">
        <v>139</v>
      </c>
      <c r="B6">
        <v>8</v>
      </c>
      <c r="C6" s="15">
        <v>5161757.6330800001</v>
      </c>
      <c r="D6" s="14">
        <f t="shared" si="0"/>
        <v>6.9565217391304349E-2</v>
      </c>
      <c r="E6" s="14">
        <f t="shared" si="1"/>
        <v>2.8084102451295112E-2</v>
      </c>
    </row>
    <row r="7" spans="1:7" x14ac:dyDescent="0.35">
      <c r="A7" s="12" t="s">
        <v>130</v>
      </c>
      <c r="B7">
        <v>115</v>
      </c>
      <c r="C7" s="16">
        <v>183796425.11388016</v>
      </c>
    </row>
    <row r="12" spans="1:7" x14ac:dyDescent="0.35">
      <c r="F12" s="14"/>
      <c r="G12" s="14"/>
    </row>
    <row r="13" spans="1:7" x14ac:dyDescent="0.35">
      <c r="F13" s="14"/>
      <c r="G13" s="14"/>
    </row>
    <row r="14" spans="1:7" x14ac:dyDescent="0.35">
      <c r="F14" s="14"/>
      <c r="G1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Salary Information</vt:lpstr>
      <vt:lpstr>Gender</vt:lpstr>
      <vt:lpstr>Internal Parity</vt:lpstr>
      <vt:lpstr>2+R</vt:lpstr>
      <vt:lpstr>Sheet1</vt:lpstr>
      <vt:lpstr>Pay Mix</vt:lpstr>
      <vt:lpstr>Specwise &amp; Positioning</vt:lpstr>
      <vt:lpstr>Sheet7</vt:lpstr>
      <vt:lpstr>Workforce 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Garg, Vanshaj</dc:creator>
  <cp:lastModifiedBy>T, Sethuraman</cp:lastModifiedBy>
  <dcterms:created xsi:type="dcterms:W3CDTF">2015-06-05T18:17:20Z</dcterms:created>
  <dcterms:modified xsi:type="dcterms:W3CDTF">2024-06-26T05:53:20Z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f1469a-2c2a-4aee-b92b-090d4c5468ff_Enabled">
    <vt:lpwstr>true</vt:lpwstr>
  </property>
  <property fmtid="{D5CDD505-2E9C-101B-9397-08002B2CF9AE}" pid="3" name="MSIP_Label_38f1469a-2c2a-4aee-b92b-090d4c5468ff_SetDate">
    <vt:lpwstr>2023-06-22T15:46:25Z</vt:lpwstr>
  </property>
  <property fmtid="{D5CDD505-2E9C-101B-9397-08002B2CF9AE}" pid="4" name="MSIP_Label_38f1469a-2c2a-4aee-b92b-090d4c5468ff_Method">
    <vt:lpwstr>Standard</vt:lpwstr>
  </property>
  <property fmtid="{D5CDD505-2E9C-101B-9397-08002B2CF9AE}" pid="5" name="MSIP_Label_38f1469a-2c2a-4aee-b92b-090d4c5468ff_Name">
    <vt:lpwstr>Confidential - Unmarked</vt:lpwstr>
  </property>
  <property fmtid="{D5CDD505-2E9C-101B-9397-08002B2CF9AE}" pid="6" name="MSIP_Label_38f1469a-2c2a-4aee-b92b-090d4c5468ff_SiteId">
    <vt:lpwstr>2a6e6092-73e4-4752-b1a5-477a17f5056d</vt:lpwstr>
  </property>
  <property fmtid="{D5CDD505-2E9C-101B-9397-08002B2CF9AE}" pid="7" name="MSIP_Label_38f1469a-2c2a-4aee-b92b-090d4c5468ff_ActionId">
    <vt:lpwstr>4a53bcd7-ea83-426b-88be-d7464db36a77</vt:lpwstr>
  </property>
  <property fmtid="{D5CDD505-2E9C-101B-9397-08002B2CF9AE}" pid="8" name="MSIP_Label_38f1469a-2c2a-4aee-b92b-090d4c5468ff_ContentBits">
    <vt:lpwstr>0</vt:lpwstr>
  </property>
  <property fmtid="{D5CDD505-2E9C-101B-9397-08002B2CF9AE}" pid="9" name="_NewReviewCycle">
    <vt:lpwstr/>
  </property>
</Properties>
</file>