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Jef_w\Downloads\"/>
    </mc:Choice>
  </mc:AlternateContent>
  <xr:revisionPtr revIDLastSave="0" documentId="8_{53029F5C-C96C-4129-AB0D-D0239B49E296}" xr6:coauthVersionLast="47" xr6:coauthVersionMax="47" xr10:uidLastSave="{00000000-0000-0000-0000-000000000000}"/>
  <bookViews>
    <workbookView xWindow="-108" yWindow="-108" windowWidth="30936" windowHeight="16776" tabRatio="204" activeTab="2" xr2:uid="{00000000-000D-0000-FFFF-FFFF00000000}"/>
  </bookViews>
  <sheets>
    <sheet name="PDFTables.com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9" i="3" l="1"/>
  <c r="O48" i="3"/>
  <c r="N48" i="3"/>
  <c r="M48" i="3"/>
  <c r="L48" i="3"/>
  <c r="K48" i="3"/>
  <c r="K47" i="3"/>
  <c r="J47" i="3"/>
  <c r="I47" i="3"/>
  <c r="H47" i="3"/>
  <c r="G47" i="3"/>
  <c r="G46" i="3"/>
  <c r="F46" i="3"/>
  <c r="E46" i="3"/>
  <c r="D46" i="3"/>
  <c r="O45" i="3"/>
  <c r="C49" i="3"/>
  <c r="C48" i="3"/>
  <c r="C47" i="3"/>
  <c r="O42" i="3"/>
  <c r="N42" i="3"/>
  <c r="N49" i="3" s="1"/>
  <c r="M42" i="3"/>
  <c r="M49" i="3" s="1"/>
  <c r="L42" i="3"/>
  <c r="L49" i="3" s="1"/>
  <c r="K42" i="3"/>
  <c r="K49" i="3" s="1"/>
  <c r="J42" i="3"/>
  <c r="J49" i="3" s="1"/>
  <c r="I42" i="3"/>
  <c r="I49" i="3" s="1"/>
  <c r="H42" i="3"/>
  <c r="H49" i="3" s="1"/>
  <c r="G42" i="3"/>
  <c r="G49" i="3" s="1"/>
  <c r="F42" i="3"/>
  <c r="F49" i="3" s="1"/>
  <c r="E42" i="3"/>
  <c r="E49" i="3" s="1"/>
  <c r="D42" i="3"/>
  <c r="D49" i="3" s="1"/>
  <c r="O41" i="3"/>
  <c r="N41" i="3"/>
  <c r="M41" i="3"/>
  <c r="L41" i="3"/>
  <c r="K41" i="3"/>
  <c r="J41" i="3"/>
  <c r="J48" i="3" s="1"/>
  <c r="I41" i="3"/>
  <c r="I48" i="3" s="1"/>
  <c r="H41" i="3"/>
  <c r="H48" i="3" s="1"/>
  <c r="G41" i="3"/>
  <c r="G48" i="3" s="1"/>
  <c r="F41" i="3"/>
  <c r="F48" i="3" s="1"/>
  <c r="E41" i="3"/>
  <c r="E48" i="3" s="1"/>
  <c r="D41" i="3"/>
  <c r="D48" i="3" s="1"/>
  <c r="O40" i="3"/>
  <c r="O47" i="3" s="1"/>
  <c r="N40" i="3"/>
  <c r="N47" i="3" s="1"/>
  <c r="M40" i="3"/>
  <c r="M47" i="3" s="1"/>
  <c r="L40" i="3"/>
  <c r="L47" i="3" s="1"/>
  <c r="K40" i="3"/>
  <c r="J40" i="3"/>
  <c r="I40" i="3"/>
  <c r="H40" i="3"/>
  <c r="G40" i="3"/>
  <c r="F40" i="3"/>
  <c r="F47" i="3" s="1"/>
  <c r="E40" i="3"/>
  <c r="E47" i="3" s="1"/>
  <c r="D40" i="3"/>
  <c r="D47" i="3" s="1"/>
  <c r="O39" i="3"/>
  <c r="O46" i="3" s="1"/>
  <c r="N39" i="3"/>
  <c r="N46" i="3" s="1"/>
  <c r="M39" i="3"/>
  <c r="M43" i="3" s="1"/>
  <c r="M50" i="3" s="1"/>
  <c r="L39" i="3"/>
  <c r="L46" i="3" s="1"/>
  <c r="K39" i="3"/>
  <c r="K46" i="3" s="1"/>
  <c r="J39" i="3"/>
  <c r="J46" i="3" s="1"/>
  <c r="I39" i="3"/>
  <c r="I46" i="3" s="1"/>
  <c r="H39" i="3"/>
  <c r="H43" i="3" s="1"/>
  <c r="H50" i="3" s="1"/>
  <c r="G39" i="3"/>
  <c r="F39" i="3"/>
  <c r="E39" i="3"/>
  <c r="D39" i="3"/>
  <c r="O38" i="3"/>
  <c r="N38" i="3"/>
  <c r="N45" i="3" s="1"/>
  <c r="M38" i="3"/>
  <c r="M45" i="3" s="1"/>
  <c r="L38" i="3"/>
  <c r="K38" i="3"/>
  <c r="K45" i="3" s="1"/>
  <c r="J38" i="3"/>
  <c r="J45" i="3" s="1"/>
  <c r="I38" i="3"/>
  <c r="H38" i="3"/>
  <c r="H45" i="3" s="1"/>
  <c r="G38" i="3"/>
  <c r="G45" i="3" s="1"/>
  <c r="F38" i="3"/>
  <c r="F43" i="3" s="1"/>
  <c r="F50" i="3" s="1"/>
  <c r="E38" i="3"/>
  <c r="E43" i="3" s="1"/>
  <c r="E50" i="3" s="1"/>
  <c r="D38" i="3"/>
  <c r="D43" i="3" s="1"/>
  <c r="D50" i="3" s="1"/>
  <c r="C42" i="3"/>
  <c r="C41" i="3"/>
  <c r="C40" i="3"/>
  <c r="C39" i="3"/>
  <c r="C46" i="3" s="1"/>
  <c r="C38" i="3"/>
  <c r="C43" i="3" s="1"/>
  <c r="C50" i="3" s="1"/>
  <c r="C9" i="1"/>
  <c r="D9" i="1"/>
  <c r="E9" i="1"/>
  <c r="F9" i="1"/>
  <c r="G9" i="1"/>
  <c r="H9" i="1"/>
  <c r="I9" i="1"/>
  <c r="J9" i="1"/>
  <c r="K9" i="1"/>
  <c r="L9" i="1"/>
  <c r="M9" i="1"/>
  <c r="N9" i="1"/>
  <c r="O9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F5" i="2"/>
  <c r="F7" i="2"/>
  <c r="F6" i="2"/>
  <c r="G5" i="2"/>
  <c r="B36" i="2"/>
  <c r="B9" i="2"/>
  <c r="B3" i="2"/>
  <c r="C3" i="1"/>
  <c r="D3" i="1"/>
  <c r="E3" i="1"/>
  <c r="F3" i="1"/>
  <c r="G3" i="1"/>
  <c r="H3" i="1"/>
  <c r="I3" i="1"/>
  <c r="J3" i="1"/>
  <c r="K3" i="1"/>
  <c r="L3" i="1"/>
  <c r="M3" i="1"/>
  <c r="N3" i="1"/>
  <c r="O3" i="1"/>
  <c r="D45" i="3" l="1"/>
  <c r="H46" i="3"/>
  <c r="E45" i="3"/>
  <c r="I43" i="3"/>
  <c r="I50" i="3" s="1"/>
  <c r="F45" i="3"/>
  <c r="I45" i="3"/>
  <c r="M46" i="3"/>
  <c r="L43" i="3"/>
  <c r="L50" i="3" s="1"/>
  <c r="O43" i="3"/>
  <c r="O50" i="3" s="1"/>
  <c r="K43" i="3"/>
  <c r="K50" i="3" s="1"/>
  <c r="N43" i="3"/>
  <c r="N50" i="3" s="1"/>
  <c r="L45" i="3"/>
  <c r="C45" i="3"/>
  <c r="J43" i="3"/>
  <c r="J50" i="3" s="1"/>
  <c r="G43" i="3"/>
  <c r="G50" i="3" s="1"/>
  <c r="I2" i="2"/>
  <c r="J2" i="2" s="1"/>
</calcChain>
</file>

<file path=xl/sharedStrings.xml><?xml version="1.0" encoding="utf-8"?>
<sst xmlns="http://schemas.openxmlformats.org/spreadsheetml/2006/main" count="276" uniqueCount="75">
  <si>
    <t>Canada</t>
  </si>
  <si>
    <t>Québec</t>
  </si>
  <si>
    <t>Ontario</t>
  </si>
  <si>
    <t>Alberta</t>
  </si>
  <si>
    <t>Yukon</t>
  </si>
  <si>
    <t>English</t>
  </si>
  <si>
    <t>-</t>
  </si>
  <si>
    <t>Irish</t>
  </si>
  <si>
    <t>Scottish</t>
  </si>
  <si>
    <t>Other</t>
  </si>
  <si>
    <t>French</t>
  </si>
  <si>
    <t>Belgian</t>
  </si>
  <si>
    <t>Czech</t>
  </si>
  <si>
    <t>Estonian</t>
  </si>
  <si>
    <t>Finnish</t>
  </si>
  <si>
    <t>German •</t>
  </si>
  <si>
    <t>Greek</t>
  </si>
  <si>
    <t>Hungarlan .</t>
  </si>
  <si>
    <t>Italian</t>
  </si>
  <si>
    <t>Jewish</t>
  </si>
  <si>
    <t>Latvian</t>
  </si>
  <si>
    <t>Lithuanian .</t>
  </si>
  <si>
    <t>Netheriands</t>
  </si>
  <si>
    <t>—</t>
  </si>
  <si>
    <t>Russlan</t>
  </si>
  <si>
    <t>Danish</t>
  </si>
  <si>
    <t>Icelandlc</t>
  </si>
  <si>
    <t>Norwegian</t>
  </si>
  <si>
    <t>Swedlsh</t>
  </si>
  <si>
    <t>Ukrainian</t>
  </si>
  <si>
    <t>Other — Autres</t>
  </si>
  <si>
    <t>Japanese</t>
  </si>
  <si>
    <t>East</t>
  </si>
  <si>
    <t>Syrlan</t>
  </si>
  <si>
    <t>Esklmo</t>
  </si>
  <si>
    <t>Native</t>
  </si>
  <si>
    <t>Other British Isles</t>
  </si>
  <si>
    <t>All</t>
  </si>
  <si>
    <t>Newfoundland</t>
  </si>
  <si>
    <t>Prince Edward Island</t>
  </si>
  <si>
    <t>Nova Scotia</t>
  </si>
  <si>
    <t xml:space="preserve">
New Brunswick</t>
  </si>
  <si>
    <t>NW-Territories</t>
  </si>
  <si>
    <t>British Colombia</t>
  </si>
  <si>
    <t>Saskatchewan</t>
  </si>
  <si>
    <t>Manitoba</t>
  </si>
  <si>
    <t>British Isles</t>
  </si>
  <si>
    <t>Romanian</t>
  </si>
  <si>
    <t>TEST</t>
  </si>
  <si>
    <t>Other European</t>
  </si>
  <si>
    <t>Austrian</t>
  </si>
  <si>
    <t>Polish</t>
  </si>
  <si>
    <t>Scandinavian</t>
  </si>
  <si>
    <t>Yugoslavic</t>
  </si>
  <si>
    <t>Asian</t>
  </si>
  <si>
    <t>Other/not declared</t>
  </si>
  <si>
    <t>Column1</t>
  </si>
  <si>
    <t>Chinese</t>
  </si>
  <si>
    <t>Black</t>
  </si>
  <si>
    <t>German</t>
  </si>
  <si>
    <t>Anglo-Canadian</t>
  </si>
  <si>
    <t>Prot</t>
  </si>
  <si>
    <t>Cath</t>
  </si>
  <si>
    <t>Franco-Canadian</t>
  </si>
  <si>
    <t>Total</t>
  </si>
  <si>
    <t>Missing</t>
  </si>
  <si>
    <t>Trad</t>
  </si>
  <si>
    <t>Protestant</t>
  </si>
  <si>
    <t>Catholic</t>
  </si>
  <si>
    <t>Orthodox</t>
  </si>
  <si>
    <t>Muslim</t>
  </si>
  <si>
    <t>Religion</t>
  </si>
  <si>
    <t>Column2</t>
  </si>
  <si>
    <t>Culture</t>
  </si>
  <si>
    <t>Total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</si>
</sst>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8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Alignment="1">
      <alignment horizontal="right"/>
    </xf>
    <xf numFmtId="3" fontId="0" fillId="2" borderId="0" xfId="0" applyNumberFormat="1" applyFill="1" applyAlignment="1">
      <alignment horizontal="right"/>
    </xf>
    <xf numFmtId="0" fontId="2" fillId="2" borderId="1" xfId="0" applyFont="1" applyFill="1" applyBorder="1" applyAlignment="1">
      <alignment horizontal="left"/>
    </xf>
    <xf numFmtId="0" fontId="0" fillId="2" borderId="4" xfId="0" applyFill="1" applyBorder="1" applyAlignment="1">
      <alignment horizontal="left"/>
    </xf>
    <xf numFmtId="3" fontId="0" fillId="2" borderId="5" xfId="0" applyNumberFormat="1" applyFill="1" applyBorder="1" applyAlignment="1">
      <alignment horizontal="right"/>
    </xf>
    <xf numFmtId="0" fontId="0" fillId="2" borderId="6" xfId="0" applyFill="1" applyBorder="1" applyAlignment="1">
      <alignment horizontal="left"/>
    </xf>
    <xf numFmtId="3" fontId="0" fillId="2" borderId="7" xfId="0" applyNumberFormat="1" applyFill="1" applyBorder="1" applyAlignment="1">
      <alignment horizontal="right"/>
    </xf>
    <xf numFmtId="3" fontId="0" fillId="0" borderId="2" xfId="0" applyNumberFormat="1" applyBorder="1" applyAlignment="1">
      <alignment horizontal="right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wrapText="1"/>
    </xf>
    <xf numFmtId="3" fontId="0" fillId="2" borderId="8" xfId="0" applyNumberFormat="1" applyFill="1" applyBorder="1" applyAlignment="1">
      <alignment horizontal="right"/>
    </xf>
    <xf numFmtId="3" fontId="2" fillId="2" borderId="2" xfId="0" applyNumberFormat="1" applyFont="1" applyFill="1" applyBorder="1" applyAlignment="1">
      <alignment horizontal="right"/>
    </xf>
    <xf numFmtId="3" fontId="2" fillId="2" borderId="3" xfId="0" applyNumberFormat="1" applyFont="1" applyFill="1" applyBorder="1" applyAlignment="1">
      <alignment horizontal="right"/>
    </xf>
    <xf numFmtId="0" fontId="2" fillId="4" borderId="4" xfId="0" applyFont="1" applyFill="1" applyBorder="1" applyAlignment="1">
      <alignment horizontal="left"/>
    </xf>
    <xf numFmtId="3" fontId="0" fillId="4" borderId="0" xfId="0" applyNumberFormat="1" applyFill="1" applyAlignment="1">
      <alignment horizontal="right"/>
    </xf>
    <xf numFmtId="0" fontId="0" fillId="4" borderId="0" xfId="0" applyFill="1"/>
    <xf numFmtId="3" fontId="2" fillId="4" borderId="0" xfId="0" applyNumberFormat="1" applyFont="1" applyFill="1" applyAlignment="1">
      <alignment horizontal="right"/>
    </xf>
    <xf numFmtId="3" fontId="0" fillId="5" borderId="0" xfId="0" applyNumberFormat="1" applyFill="1" applyAlignment="1">
      <alignment horizontal="left"/>
    </xf>
    <xf numFmtId="3" fontId="0" fillId="5" borderId="0" xfId="0" applyNumberFormat="1" applyFill="1" applyAlignment="1">
      <alignment horizontal="right"/>
    </xf>
    <xf numFmtId="0" fontId="2" fillId="6" borderId="0" xfId="0" applyFont="1" applyFill="1"/>
    <xf numFmtId="3" fontId="0" fillId="6" borderId="0" xfId="0" applyNumberFormat="1" applyFill="1" applyAlignment="1">
      <alignment horizontal="left"/>
    </xf>
    <xf numFmtId="3" fontId="0" fillId="6" borderId="0" xfId="0" applyNumberFormat="1" applyFill="1" applyAlignment="1">
      <alignment horizontal="right"/>
    </xf>
    <xf numFmtId="3" fontId="0" fillId="7" borderId="0" xfId="0" applyNumberFormat="1" applyFill="1" applyAlignment="1">
      <alignment horizontal="left"/>
    </xf>
    <xf numFmtId="3" fontId="0" fillId="7" borderId="0" xfId="0" applyNumberFormat="1" applyFill="1" applyAlignment="1">
      <alignment horizontal="right"/>
    </xf>
    <xf numFmtId="0" fontId="0" fillId="7" borderId="0" xfId="0" applyFill="1"/>
    <xf numFmtId="3" fontId="2" fillId="6" borderId="0" xfId="0" applyNumberFormat="1" applyFont="1" applyFill="1" applyAlignment="1">
      <alignment horizontal="right"/>
    </xf>
    <xf numFmtId="3" fontId="2" fillId="6" borderId="0" xfId="0" applyNumberFormat="1" applyFont="1" applyFill="1" applyAlignment="1">
      <alignment horizontal="left"/>
    </xf>
    <xf numFmtId="0" fontId="2" fillId="0" borderId="1" xfId="0" applyFont="1" applyBorder="1" applyAlignment="1">
      <alignment horizontal="left"/>
    </xf>
    <xf numFmtId="3" fontId="2" fillId="0" borderId="2" xfId="0" applyNumberFormat="1" applyFont="1" applyBorder="1" applyAlignment="1">
      <alignment horizontal="right"/>
    </xf>
    <xf numFmtId="3" fontId="2" fillId="0" borderId="3" xfId="0" applyNumberFormat="1" applyFont="1" applyBorder="1" applyAlignment="1">
      <alignment horizontal="right"/>
    </xf>
    <xf numFmtId="0" fontId="0" fillId="4" borderId="6" xfId="0" applyFill="1" applyBorder="1"/>
    <xf numFmtId="0" fontId="0" fillId="2" borderId="0" xfId="0" applyFill="1" applyAlignment="1">
      <alignment horizontal="left"/>
    </xf>
    <xf numFmtId="3" fontId="0" fillId="4" borderId="7" xfId="0" applyNumberFormat="1" applyFill="1" applyBorder="1" applyAlignment="1">
      <alignment horizontal="right"/>
    </xf>
    <xf numFmtId="3" fontId="0" fillId="0" borderId="0" xfId="0" applyNumberFormat="1"/>
    <xf numFmtId="0" fontId="0" fillId="2" borderId="12" xfId="0" applyFont="1" applyFill="1" applyBorder="1" applyAlignment="1">
      <alignment horizontal="left"/>
    </xf>
    <xf numFmtId="3" fontId="0" fillId="2" borderId="10" xfId="0" applyNumberFormat="1" applyFont="1" applyFill="1" applyBorder="1" applyAlignment="1">
      <alignment horizontal="right"/>
    </xf>
    <xf numFmtId="0" fontId="0" fillId="4" borderId="9" xfId="0" applyFont="1" applyFill="1" applyBorder="1"/>
    <xf numFmtId="3" fontId="0" fillId="4" borderId="10" xfId="0" applyNumberFormat="1" applyFont="1" applyFill="1" applyBorder="1" applyAlignment="1">
      <alignment horizontal="right"/>
    </xf>
    <xf numFmtId="0" fontId="0" fillId="2" borderId="0" xfId="0" applyFill="1" applyBorder="1" applyAlignment="1">
      <alignment horizontal="left"/>
    </xf>
    <xf numFmtId="3" fontId="0" fillId="2" borderId="0" xfId="0" applyNumberFormat="1" applyFill="1" applyBorder="1" applyAlignment="1">
      <alignment horizontal="right"/>
    </xf>
    <xf numFmtId="3" fontId="0" fillId="7" borderId="0" xfId="0" applyNumberFormat="1" applyFill="1" applyBorder="1" applyAlignment="1">
      <alignment horizontal="left"/>
    </xf>
    <xf numFmtId="0" fontId="0" fillId="4" borderId="0" xfId="0" applyFill="1" applyBorder="1"/>
    <xf numFmtId="3" fontId="0" fillId="5" borderId="4" xfId="0" applyNumberFormat="1" applyFill="1" applyBorder="1" applyAlignment="1">
      <alignment horizontal="left"/>
    </xf>
    <xf numFmtId="3" fontId="0" fillId="7" borderId="0" xfId="0" applyNumberFormat="1" applyFill="1" applyBorder="1" applyAlignment="1">
      <alignment horizontal="right"/>
    </xf>
    <xf numFmtId="3" fontId="0" fillId="4" borderId="0" xfId="0" applyNumberFormat="1" applyFill="1" applyBorder="1" applyAlignment="1">
      <alignment horizontal="right"/>
    </xf>
    <xf numFmtId="3" fontId="0" fillId="5" borderId="5" xfId="0" applyNumberFormat="1" applyFill="1" applyBorder="1" applyAlignment="1">
      <alignment horizontal="right"/>
    </xf>
    <xf numFmtId="3" fontId="0" fillId="5" borderId="10" xfId="0" applyNumberFormat="1" applyFont="1" applyFill="1" applyBorder="1" applyAlignment="1">
      <alignment horizontal="right"/>
    </xf>
    <xf numFmtId="3" fontId="0" fillId="7" borderId="10" xfId="0" applyNumberFormat="1" applyFont="1" applyFill="1" applyBorder="1" applyAlignment="1">
      <alignment horizontal="right"/>
    </xf>
    <xf numFmtId="3" fontId="0" fillId="7" borderId="9" xfId="0" applyNumberFormat="1" applyFont="1" applyFill="1" applyBorder="1" applyAlignment="1">
      <alignment horizontal="left"/>
    </xf>
    <xf numFmtId="3" fontId="0" fillId="5" borderId="12" xfId="0" applyNumberFormat="1" applyFont="1" applyFill="1" applyBorder="1" applyAlignment="1">
      <alignment horizontal="left"/>
    </xf>
    <xf numFmtId="0" fontId="0" fillId="2" borderId="9" xfId="0" applyFont="1" applyFill="1" applyBorder="1" applyAlignment="1">
      <alignment horizontal="left"/>
    </xf>
    <xf numFmtId="3" fontId="0" fillId="5" borderId="0" xfId="0" applyNumberFormat="1" applyFill="1" applyBorder="1" applyAlignment="1">
      <alignment horizontal="left"/>
    </xf>
    <xf numFmtId="3" fontId="0" fillId="5" borderId="0" xfId="0" applyNumberFormat="1" applyFill="1" applyBorder="1" applyAlignment="1">
      <alignment horizontal="right"/>
    </xf>
    <xf numFmtId="0" fontId="2" fillId="0" borderId="2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1" fillId="0" borderId="0" xfId="0" applyFont="1" applyFill="1"/>
    <xf numFmtId="0" fontId="0" fillId="0" borderId="4" xfId="0" applyFill="1" applyBorder="1" applyAlignment="1">
      <alignment horizontal="left"/>
    </xf>
    <xf numFmtId="3" fontId="0" fillId="0" borderId="4" xfId="0" applyNumberFormat="1" applyFill="1" applyBorder="1" applyAlignment="1">
      <alignment horizontal="left"/>
    </xf>
    <xf numFmtId="0" fontId="0" fillId="0" borderId="0" xfId="0" applyFill="1"/>
    <xf numFmtId="3" fontId="0" fillId="0" borderId="0" xfId="0" applyNumberFormat="1" applyFill="1" applyAlignment="1">
      <alignment horizontal="left"/>
    </xf>
    <xf numFmtId="3" fontId="2" fillId="0" borderId="0" xfId="0" applyNumberFormat="1" applyFont="1" applyFill="1" applyAlignment="1">
      <alignment horizontal="left"/>
    </xf>
    <xf numFmtId="0" fontId="0" fillId="0" borderId="0" xfId="0" applyFill="1" applyBorder="1"/>
    <xf numFmtId="3" fontId="0" fillId="0" borderId="0" xfId="0" applyNumberFormat="1" applyFill="1" applyBorder="1" applyAlignment="1">
      <alignment horizontal="left"/>
    </xf>
    <xf numFmtId="3" fontId="0" fillId="0" borderId="0" xfId="0" applyNumberFormat="1" applyFont="1" applyFill="1" applyAlignment="1">
      <alignment horizontal="left"/>
    </xf>
    <xf numFmtId="3" fontId="0" fillId="6" borderId="0" xfId="0" applyNumberFormat="1" applyFill="1" applyBorder="1" applyAlignment="1">
      <alignment horizontal="left"/>
    </xf>
    <xf numFmtId="3" fontId="0" fillId="6" borderId="0" xfId="0" applyNumberFormat="1" applyFill="1" applyBorder="1" applyAlignment="1">
      <alignment horizontal="right"/>
    </xf>
    <xf numFmtId="3" fontId="0" fillId="2" borderId="13" xfId="0" applyNumberFormat="1" applyFont="1" applyFill="1" applyBorder="1" applyAlignment="1">
      <alignment horizontal="right"/>
    </xf>
    <xf numFmtId="3" fontId="0" fillId="2" borderId="11" xfId="0" applyNumberFormat="1" applyFont="1" applyFill="1" applyBorder="1" applyAlignment="1">
      <alignment horizontal="right"/>
    </xf>
    <xf numFmtId="3" fontId="0" fillId="4" borderId="11" xfId="0" applyNumberFormat="1" applyFont="1" applyFill="1" applyBorder="1" applyAlignment="1">
      <alignment horizontal="right"/>
    </xf>
    <xf numFmtId="3" fontId="0" fillId="5" borderId="9" xfId="0" applyNumberFormat="1" applyFont="1" applyFill="1" applyBorder="1" applyAlignment="1">
      <alignment horizontal="left"/>
    </xf>
    <xf numFmtId="3" fontId="0" fillId="5" borderId="11" xfId="0" applyNumberFormat="1" applyFont="1" applyFill="1" applyBorder="1" applyAlignment="1">
      <alignment horizontal="right"/>
    </xf>
    <xf numFmtId="3" fontId="0" fillId="7" borderId="11" xfId="0" applyNumberFormat="1" applyFont="1" applyFill="1" applyBorder="1" applyAlignment="1">
      <alignment horizontal="right"/>
    </xf>
    <xf numFmtId="3" fontId="0" fillId="6" borderId="9" xfId="0" applyNumberFormat="1" applyFont="1" applyFill="1" applyBorder="1" applyAlignment="1">
      <alignment horizontal="left"/>
    </xf>
    <xf numFmtId="3" fontId="0" fillId="6" borderId="10" xfId="0" applyNumberFormat="1" applyFont="1" applyFill="1" applyBorder="1" applyAlignment="1">
      <alignment horizontal="right"/>
    </xf>
    <xf numFmtId="3" fontId="0" fillId="6" borderId="11" xfId="0" applyNumberFormat="1" applyFont="1" applyFill="1" applyBorder="1" applyAlignment="1">
      <alignment horizontal="right"/>
    </xf>
    <xf numFmtId="0" fontId="1" fillId="3" borderId="14" xfId="0" applyFont="1" applyFill="1" applyBorder="1"/>
    <xf numFmtId="0" fontId="1" fillId="3" borderId="15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 wrapText="1"/>
    </xf>
    <xf numFmtId="0" fontId="1" fillId="3" borderId="16" xfId="0" applyFont="1" applyFill="1" applyBorder="1" applyAlignment="1">
      <alignment horizontal="center"/>
    </xf>
    <xf numFmtId="0" fontId="0" fillId="4" borderId="12" xfId="0" applyFont="1" applyFill="1" applyBorder="1"/>
    <xf numFmtId="3" fontId="0" fillId="4" borderId="13" xfId="0" applyNumberFormat="1" applyFont="1" applyFill="1" applyBorder="1" applyAlignment="1">
      <alignment horizontal="right"/>
    </xf>
    <xf numFmtId="10" fontId="0" fillId="0" borderId="0" xfId="1" applyNumberFormat="1" applyFont="1"/>
    <xf numFmtId="0" fontId="0" fillId="4" borderId="17" xfId="0" applyFont="1" applyFill="1" applyBorder="1"/>
    <xf numFmtId="3" fontId="0" fillId="4" borderId="18" xfId="0" applyNumberFormat="1" applyFont="1" applyFill="1" applyBorder="1" applyAlignment="1">
      <alignment horizontal="right"/>
    </xf>
    <xf numFmtId="3" fontId="0" fillId="4" borderId="19" xfId="0" applyNumberFormat="1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10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minor"/>
      </font>
      <fill>
        <patternFill patternType="solid">
          <fgColor indexed="64"/>
          <bgColor theme="1" tint="0.24997711111789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solid">
          <fgColor indexed="64"/>
          <bgColor theme="3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3" formatCode="#,##0"/>
      <fill>
        <patternFill patternType="solid">
          <fgColor indexed="64"/>
          <bgColor theme="3" tint="0.79998168889431442"/>
        </patternFill>
      </fill>
      <alignment horizontal="right" vertical="bottom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3" formatCode="#,##0"/>
      <fill>
        <patternFill patternType="solid">
          <fgColor indexed="64"/>
          <bgColor theme="3" tint="0.79998168889431442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3" formatCode="#,##0"/>
      <fill>
        <patternFill patternType="solid">
          <fgColor indexed="64"/>
          <bgColor theme="3" tint="0.79998168889431442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3" formatCode="#,##0"/>
      <fill>
        <patternFill patternType="solid">
          <fgColor indexed="64"/>
          <bgColor theme="3" tint="0.79998168889431442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3" formatCode="#,##0"/>
      <fill>
        <patternFill patternType="solid">
          <fgColor indexed="64"/>
          <bgColor theme="3" tint="0.79998168889431442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3" formatCode="#,##0"/>
      <fill>
        <patternFill patternType="solid">
          <fgColor indexed="64"/>
          <bgColor theme="3" tint="0.79998168889431442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3" formatCode="#,##0"/>
      <fill>
        <patternFill patternType="solid">
          <fgColor indexed="64"/>
          <bgColor theme="3" tint="0.79998168889431442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3" formatCode="#,##0"/>
      <fill>
        <patternFill patternType="solid">
          <fgColor indexed="64"/>
          <bgColor theme="3" tint="0.79998168889431442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3" formatCode="#,##0"/>
      <fill>
        <patternFill patternType="solid">
          <fgColor indexed="64"/>
          <bgColor theme="3" tint="0.79998168889431442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3" formatCode="#,##0"/>
      <fill>
        <patternFill patternType="solid">
          <fgColor indexed="64"/>
          <bgColor theme="3" tint="0.79998168889431442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3" formatCode="#,##0"/>
      <fill>
        <patternFill patternType="solid">
          <fgColor indexed="64"/>
          <bgColor theme="3" tint="0.79998168889431442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3" formatCode="#,##0"/>
      <fill>
        <patternFill patternType="solid">
          <fgColor indexed="64"/>
          <bgColor theme="3" tint="0.79998168889431442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3" formatCode="#,##0"/>
      <fill>
        <patternFill patternType="solid">
          <fgColor indexed="64"/>
          <bgColor theme="3" tint="0.79998168889431442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3" formatCode="#,##0"/>
      <fill>
        <patternFill patternType="solid">
          <fgColor indexed="64"/>
          <bgColor theme="3" tint="0.79998168889431442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solid">
          <fgColor indexed="64"/>
          <bgColor theme="3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" formatCode="#,##0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</dxf>
    <dxf>
      <numFmt numFmtId="3" formatCode="#,##0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</dxf>
    <dxf>
      <numFmt numFmtId="3" formatCode="#,##0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</dxf>
    <dxf>
      <numFmt numFmtId="3" formatCode="#,##0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</dxf>
    <dxf>
      <numFmt numFmtId="3" formatCode="#,##0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</dxf>
    <dxf>
      <numFmt numFmtId="3" formatCode="#,##0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</dxf>
    <dxf>
      <numFmt numFmtId="3" formatCode="#,##0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</dxf>
    <dxf>
      <numFmt numFmtId="3" formatCode="#,##0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</dxf>
    <dxf>
      <numFmt numFmtId="3" formatCode="#,##0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</dxf>
    <dxf>
      <numFmt numFmtId="3" formatCode="#,##0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</dxf>
    <dxf>
      <numFmt numFmtId="3" formatCode="#,##0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</dxf>
    <dxf>
      <numFmt numFmtId="3" formatCode="#,##0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</dxf>
    <dxf>
      <numFmt numFmtId="3" formatCode="#,##0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</dxf>
    <dxf>
      <numFmt numFmtId="3" formatCode="#,##0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numFmt numFmtId="3" formatCode="#,##0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minor"/>
      </font>
      <fill>
        <patternFill patternType="solid">
          <fgColor indexed="64"/>
          <bgColor theme="1" tint="0.249977111117893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52AAF7-6401-4E78-AA5C-DD1903F97D71}" name="Table2" displayName="Table2" ref="A1:O47" totalsRowShown="0" headerRowDxfId="99" dataDxfId="98">
  <autoFilter ref="A1:O47" xr:uid="{D252AAF7-6401-4E78-AA5C-DD1903F97D71}"/>
  <sortState xmlns:xlrd2="http://schemas.microsoft.com/office/spreadsheetml/2017/richdata2" ref="A4:O45">
    <sortCondition descending="1" ref="J1:J47"/>
  </sortState>
  <tableColumns count="15">
    <tableColumn id="1" xr3:uid="{A7685D70-D6A9-4C76-8DD7-3DDE7CB839EB}" name="Column1" dataDxfId="97"/>
    <tableColumn id="17" xr3:uid="{D477044C-AD78-44C7-9C85-EA681C8E4C52}" name="Column2" dataDxfId="96"/>
    <tableColumn id="2" xr3:uid="{B3FBBCEC-AEAA-4C50-AF66-CF05C6F67389}" name="Canada" dataDxfId="95"/>
    <tableColumn id="3" xr3:uid="{80211B95-6900-4282-95CE-F81EA3C5196A}" name="Newfoundland" dataDxfId="94"/>
    <tableColumn id="4" xr3:uid="{1E934D5D-3054-4DDE-B5C7-066164C61ADA}" name="Prince Edward Island" dataDxfId="93"/>
    <tableColumn id="5" xr3:uid="{0E5219AD-A80C-4D2E-AF10-587878D8E2C5}" name="Nova Scotia" dataDxfId="92"/>
    <tableColumn id="6" xr3:uid="{2E562D2C-9103-4A54-B540-B19594646720}" name="_x000a_New Brunswick" dataDxfId="91"/>
    <tableColumn id="7" xr3:uid="{40833AD5-5243-4351-B5E7-3DFD31B9F3A7}" name="Québec" dataDxfId="90"/>
    <tableColumn id="8" xr3:uid="{05490A1F-671C-43EB-B694-A8655D7F9F27}" name="Ontario" dataDxfId="89"/>
    <tableColumn id="9" xr3:uid="{EBE75740-980A-4364-B475-186C7D7857AA}" name="Manitoba" dataDxfId="88"/>
    <tableColumn id="10" xr3:uid="{7FBEF53E-C54E-4E0B-B838-7538CEBB4B39}" name="Saskatchewan" dataDxfId="87"/>
    <tableColumn id="11" xr3:uid="{994E5989-EAF0-489C-ABF0-2A6F54AF4376}" name="Alberta" dataDxfId="86"/>
    <tableColumn id="12" xr3:uid="{012C987B-3D59-415D-86FF-4BC28C190F1A}" name="British Colombia" dataDxfId="85"/>
    <tableColumn id="13" xr3:uid="{6B0C1FFC-3AFA-492A-B923-60C992B074FA}" name="Yukon" dataDxfId="84"/>
    <tableColumn id="14" xr3:uid="{9241F384-95CE-4C44-A946-4F92EDECB68B}" name="NW-Territories" dataDxfId="8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AD303C-6ED3-4E64-A821-AA5106D3D877}" name="Table1" displayName="Table1" ref="A1:B1048576" totalsRowShown="0">
  <autoFilter ref="A1:B1048576" xr:uid="{44AD303C-6ED3-4E64-A821-AA5106D3D877}">
    <filterColumn colId="0">
      <filters>
        <filter val="All"/>
        <filter val="Austrian"/>
        <filter val="Belgian"/>
        <filter val="Chlnese"/>
        <filter val="Czech"/>
        <filter val="Danish"/>
        <filter val="East"/>
        <filter val="English"/>
        <filter val="Esklmo"/>
        <filter val="Estonian"/>
        <filter val="Finnish"/>
        <filter val="French"/>
        <filter val="German •"/>
        <filter val="Greek"/>
        <filter val="Hungarlan ."/>
        <filter val="Icelandlc"/>
        <filter val="Irish"/>
        <filter val="Italian"/>
        <filter val="Japanese"/>
        <filter val="Jewish"/>
        <filter val="Latvian"/>
        <filter val="Lithuanian ."/>
        <filter val="Native"/>
        <filter val="Negro — Nègre"/>
        <filter val="Netheriands"/>
        <filter val="Norwegian"/>
        <filter val="Other"/>
        <filter val="Other — Autres"/>
        <filter val="Other British Isles"/>
        <filter val="Polish"/>
        <filter val="Romanian"/>
        <filter val="Russlan"/>
        <filter val="Scandinavian"/>
        <filter val="Scottish"/>
        <filter val="Swedlsh"/>
        <filter val="Syrlan"/>
        <filter val="Ukrainian"/>
        <filter val="Yugoslavic"/>
      </filters>
    </filterColumn>
  </autoFilter>
  <sortState xmlns:xlrd2="http://schemas.microsoft.com/office/spreadsheetml/2017/richdata2" ref="A2:B45">
    <sortCondition descending="1" ref="B1:B1048576"/>
  </sortState>
  <tableColumns count="2">
    <tableColumn id="1" xr3:uid="{5B76D3B2-EFC8-4D14-969F-0F2657884750}" name="Column1"/>
    <tableColumn id="2" xr3:uid="{ED57B295-6959-425F-83FA-28C64A679276}" name="Ontario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606DEB-3383-4841-B718-C05D78FA8F34}" name="Table3" displayName="Table3" ref="A1:O34" totalsRowShown="0" headerRowDxfId="50" dataDxfId="51" headerRowBorderDxfId="68" tableBorderDxfId="69" totalsRowBorderDxfId="67">
  <autoFilter ref="A1:O34" xr:uid="{14606DEB-3383-4841-B718-C05D78FA8F34}"/>
  <sortState xmlns:xlrd2="http://schemas.microsoft.com/office/spreadsheetml/2017/richdata2" ref="A2:O34">
    <sortCondition descending="1" ref="C1:C34"/>
  </sortState>
  <tableColumns count="15">
    <tableColumn id="1" xr3:uid="{86D305D2-7F7B-4861-A76F-EEEA45BCCC94}" name="Culture" dataDxfId="66"/>
    <tableColumn id="2" xr3:uid="{B46629E5-8F5F-44D5-8923-B892580FEE41}" name="Religion" dataDxfId="65"/>
    <tableColumn id="3" xr3:uid="{0464A1CA-C1DC-47FB-BA81-E4176DE88BBD}" name="Canada" dataDxfId="64"/>
    <tableColumn id="4" xr3:uid="{07B1ECE2-AE83-497A-B3B8-03F0FE7E7AA3}" name="Newfoundland" dataDxfId="63"/>
    <tableColumn id="5" xr3:uid="{9C1A2704-1383-4612-83E8-DE520EBC8B7C}" name="Prince Edward Island" dataDxfId="62"/>
    <tableColumn id="6" xr3:uid="{24923893-00A4-40D0-B1B9-98D5A898B491}" name="Nova Scotia" dataDxfId="61"/>
    <tableColumn id="7" xr3:uid="{7C1990C2-5598-452C-9834-F51094998422}" name="_x000a_New Brunswick" dataDxfId="60"/>
    <tableColumn id="8" xr3:uid="{35A6E5FA-AA03-413C-B66B-E7B137FF7152}" name="Québec" dataDxfId="59"/>
    <tableColumn id="9" xr3:uid="{42A5CAC6-19FE-4A0F-8276-0E0D55D9C619}" name="Ontario" dataDxfId="58"/>
    <tableColumn id="10" xr3:uid="{6253170B-CF2D-4DE5-8DFE-31FE8EA27738}" name="Manitoba" dataDxfId="57"/>
    <tableColumn id="11" xr3:uid="{C585E81D-8D61-4F70-9953-A14D6382D50B}" name="Saskatchewan" dataDxfId="56"/>
    <tableColumn id="12" xr3:uid="{CCC48E45-A30A-431C-9C7B-D6E77A928ADB}" name="Alberta" dataDxfId="55"/>
    <tableColumn id="13" xr3:uid="{340C6745-FF33-4D60-B6B7-29B2B23ED579}" name="British Colombia" dataDxfId="54"/>
    <tableColumn id="14" xr3:uid="{D9FA564B-5504-4245-9F41-087DE8F74D87}" name="Yukon" dataDxfId="53"/>
    <tableColumn id="15" xr3:uid="{E07894A9-2F14-46A6-9752-0341819CC0CC}" name="NW-Territories" dataDxfId="5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09601CF-6EB6-4810-AA2B-3284C9EDC239}" name="Table4" displayName="Table4" ref="B44:O50" totalsRowShown="0" headerRowDxfId="21" dataDxfId="22" dataCellStyle="Percent">
  <autoFilter ref="B44:O50" xr:uid="{709601CF-6EB6-4810-AA2B-3284C9EDC239}"/>
  <tableColumns count="14">
    <tableColumn id="1" xr3:uid="{1B93FCEE-0F32-4125-89D1-F5DA75D2081F}" name="Religion"/>
    <tableColumn id="2" xr3:uid="{4BF559D5-6551-4FC1-AFA9-6D72769EA1D2}" name="Canada" dataDxfId="49" dataCellStyle="Percent">
      <calculatedColumnFormula>C38/SUM(Table3[Canada])</calculatedColumnFormula>
    </tableColumn>
    <tableColumn id="3" xr3:uid="{EE0F52C9-1D38-415D-9A76-84838CF505DE}" name="Newfoundland" dataDxfId="48" dataCellStyle="Percent">
      <calculatedColumnFormula>D38/SUM(Table3[Newfoundland])</calculatedColumnFormula>
    </tableColumn>
    <tableColumn id="4" xr3:uid="{3FDAAB15-827D-4148-B9D8-14EE259B42A2}" name="Prince Edward Island" dataDxfId="47" dataCellStyle="Percent">
      <calculatedColumnFormula>E38/SUM(Table3[Prince Edward Island])</calculatedColumnFormula>
    </tableColumn>
    <tableColumn id="5" xr3:uid="{E5BF2CDC-B8CC-4FB9-9507-CC1C93F2244A}" name="Nova Scotia" dataDxfId="46" dataCellStyle="Percent">
      <calculatedColumnFormula>F38/SUM(Table3[Nova Scotia])</calculatedColumnFormula>
    </tableColumn>
    <tableColumn id="6" xr3:uid="{1E0EB782-88C0-4CA9-93B3-E83D4323645B}" name="_x000a_New Brunswick" dataDxfId="45" dataCellStyle="Percent">
      <calculatedColumnFormula>G38/SUM(Table3[
New Brunswick])</calculatedColumnFormula>
    </tableColumn>
    <tableColumn id="7" xr3:uid="{0AD0DB6B-72C1-47C1-8400-B650048DBACF}" name="Québec" dataDxfId="44" dataCellStyle="Percent">
      <calculatedColumnFormula>H38/SUM(Table3[Québec])</calculatedColumnFormula>
    </tableColumn>
    <tableColumn id="8" xr3:uid="{D0C83F81-9DF6-488C-BAFC-587D61FDC2D2}" name="Ontario" dataDxfId="43" dataCellStyle="Percent">
      <calculatedColumnFormula>I38/SUM(Table3[Ontario])</calculatedColumnFormula>
    </tableColumn>
    <tableColumn id="9" xr3:uid="{9CBF91C9-6988-48ED-846B-69ADEA5837E9}" name="Manitoba" dataDxfId="42" dataCellStyle="Percent">
      <calculatedColumnFormula>J38/SUM(Table3[Manitoba])</calculatedColumnFormula>
    </tableColumn>
    <tableColumn id="10" xr3:uid="{BD4DD710-7442-4151-B552-1C839F0E1059}" name="Saskatchewan" dataDxfId="41" dataCellStyle="Percent">
      <calculatedColumnFormula>K38/SUM(Table3[Saskatchewan])</calculatedColumnFormula>
    </tableColumn>
    <tableColumn id="11" xr3:uid="{9A54D777-169D-4B5F-859D-FD92E9BC68DB}" name="Alberta" dataDxfId="40" dataCellStyle="Percent">
      <calculatedColumnFormula>L38/SUM(Table3[Alberta])</calculatedColumnFormula>
    </tableColumn>
    <tableColumn id="12" xr3:uid="{72092C6A-552D-4D25-8378-5CEB1C780C04}" name="British Colombia" dataDxfId="39" dataCellStyle="Percent">
      <calculatedColumnFormula>M38/SUM(Table3[British Colombia])</calculatedColumnFormula>
    </tableColumn>
    <tableColumn id="13" xr3:uid="{8EA3E2BF-628D-4828-AFE3-792DC77F3D45}" name="Yukon" dataDxfId="38" dataCellStyle="Percent">
      <calculatedColumnFormula>N38/SUM(Table3[Yukon])</calculatedColumnFormula>
    </tableColumn>
    <tableColumn id="14" xr3:uid="{EC67E5B6-D86C-4EDB-B480-DD15D6E40033}" name="NW-Territories" dataDxfId="37" dataCellStyle="Percent">
      <calculatedColumnFormula>O38/SUM(Table3[NW-Territories])</calculatedColumnFormula>
    </tableColumn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33E4891-5CC1-4B2D-86C1-FCAB39E703DA}" name="Table5" displayName="Table5" ref="B37:O43" totalsRowShown="0" headerRowDxfId="23">
  <autoFilter ref="B37:O43" xr:uid="{B33E4891-5CC1-4B2D-86C1-FCAB39E703DA}"/>
  <tableColumns count="14">
    <tableColumn id="1" xr3:uid="{751CEA9A-DF27-494F-B5FA-21678CAD4666}" name="Religion"/>
    <tableColumn id="2" xr3:uid="{DB1D2F7A-A2B7-43C8-97D6-20C5E9FCC512}" name="Canada" dataDxfId="36"/>
    <tableColumn id="3" xr3:uid="{16BCBAB5-3717-4F11-B442-D377C82913FF}" name="Newfoundland" dataDxfId="35"/>
    <tableColumn id="4" xr3:uid="{72D6D4CB-8404-4A91-A7C1-1DD8C4195AA2}" name="Prince Edward Island" dataDxfId="34"/>
    <tableColumn id="5" xr3:uid="{DB5A1064-FE65-403C-8571-58F276393100}" name="Nova Scotia" dataDxfId="33"/>
    <tableColumn id="6" xr3:uid="{851514F5-10E2-496A-9DA3-7C459D50E091}" name="_x000a_New Brunswick" dataDxfId="32"/>
    <tableColumn id="7" xr3:uid="{14119E5E-9412-4B82-A682-37D88B002B60}" name="Québec" dataDxfId="31"/>
    <tableColumn id="8" xr3:uid="{2AD2F878-2D2D-477E-8DCE-06DA2D868290}" name="Ontario" dataDxfId="30"/>
    <tableColumn id="9" xr3:uid="{A8278B14-88E3-421E-B9E0-B24598A4ED5D}" name="Manitoba" dataDxfId="29"/>
    <tableColumn id="10" xr3:uid="{1283F11C-F40A-4D4D-A174-32DD8B99B006}" name="Saskatchewan" dataDxfId="28"/>
    <tableColumn id="11" xr3:uid="{052883C3-B953-4B82-8649-137994642086}" name="Alberta" dataDxfId="27"/>
    <tableColumn id="12" xr3:uid="{6F7EA392-4713-4F6C-8AA0-6EE3C5BB8B21}" name="British Colombia" dataDxfId="26"/>
    <tableColumn id="13" xr3:uid="{CC75EF4E-01B5-488F-8DB7-26225A2FBB8D}" name="Yukon" dataDxfId="25"/>
    <tableColumn id="14" xr3:uid="{2A9E0B5E-EAD2-4DE1-B96A-26524A92C69A}" name="NW-Territories" dataDxfId="2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2"/>
  <sheetViews>
    <sheetView zoomScaleNormal="100" workbookViewId="0">
      <selection activeCell="E20" sqref="E20"/>
    </sheetView>
  </sheetViews>
  <sheetFormatPr defaultRowHeight="13.8" x14ac:dyDescent="0.25"/>
  <cols>
    <col min="1" max="1" width="15.19921875" bestFit="1" customWidth="1"/>
    <col min="2" max="2" width="10.69921875" style="60" bestFit="1" customWidth="1"/>
    <col min="3" max="3" width="12.3984375" style="1" bestFit="1" customWidth="1"/>
    <col min="4" max="4" width="15.796875" customWidth="1"/>
    <col min="5" max="5" width="21" customWidth="1"/>
    <col min="6" max="6" width="13" customWidth="1"/>
    <col min="7" max="7" width="14.796875" bestFit="1" customWidth="1"/>
    <col min="8" max="8" width="12.5" customWidth="1"/>
    <col min="9" max="9" width="12.3984375" bestFit="1" customWidth="1"/>
    <col min="10" max="10" width="10.8984375" style="1" bestFit="1" customWidth="1"/>
    <col min="11" max="11" width="15.19921875" customWidth="1"/>
    <col min="12" max="12" width="11.796875" customWidth="1"/>
    <col min="13" max="13" width="17.09765625" customWidth="1"/>
    <col min="14" max="14" width="9" bestFit="1" customWidth="1"/>
    <col min="15" max="15" width="20.5" customWidth="1"/>
  </cols>
  <sheetData>
    <row r="1" spans="1:15" s="9" customFormat="1" ht="28.35" customHeight="1" thickBot="1" x14ac:dyDescent="0.3">
      <c r="A1" s="9" t="s">
        <v>56</v>
      </c>
      <c r="B1" s="57" t="s">
        <v>72</v>
      </c>
      <c r="C1" s="10" t="s">
        <v>0</v>
      </c>
      <c r="D1" s="10" t="s">
        <v>38</v>
      </c>
      <c r="E1" s="10" t="s">
        <v>39</v>
      </c>
      <c r="F1" s="10" t="s">
        <v>40</v>
      </c>
      <c r="G1" s="11" t="s">
        <v>41</v>
      </c>
      <c r="H1" s="10" t="s">
        <v>1</v>
      </c>
      <c r="I1" s="10" t="s">
        <v>2</v>
      </c>
      <c r="J1" s="10" t="s">
        <v>45</v>
      </c>
      <c r="K1" s="10" t="s">
        <v>44</v>
      </c>
      <c r="L1" s="10" t="s">
        <v>3</v>
      </c>
      <c r="M1" s="10" t="s">
        <v>43</v>
      </c>
      <c r="N1" s="10" t="s">
        <v>4</v>
      </c>
      <c r="O1" s="10" t="s">
        <v>42</v>
      </c>
    </row>
    <row r="2" spans="1:15" ht="14.25" customHeight="1" thickBot="1" x14ac:dyDescent="0.3">
      <c r="A2" s="29" t="s">
        <v>37</v>
      </c>
      <c r="B2" s="55"/>
      <c r="C2" s="30">
        <v>14009429</v>
      </c>
      <c r="D2" s="8"/>
      <c r="E2" s="30">
        <v>98429</v>
      </c>
      <c r="F2" s="30">
        <v>612581</v>
      </c>
      <c r="G2" s="30">
        <v>515697</v>
      </c>
      <c r="H2" s="30"/>
      <c r="I2" s="30">
        <v>4597542</v>
      </c>
      <c r="J2" s="30">
        <v>776541</v>
      </c>
      <c r="K2" s="30">
        <v>831728</v>
      </c>
      <c r="L2" s="30">
        <v>939501</v>
      </c>
      <c r="M2" s="30">
        <v>116521</v>
      </c>
      <c r="N2" s="30">
        <v>9096</v>
      </c>
      <c r="O2" s="31">
        <v>16004</v>
      </c>
    </row>
    <row r="3" spans="1:15" ht="14.25" customHeight="1" thickBot="1" x14ac:dyDescent="0.3">
      <c r="A3" s="3" t="s">
        <v>48</v>
      </c>
      <c r="B3" s="56"/>
      <c r="C3" s="13">
        <f t="shared" ref="C3:O3" si="0">SUM(C5:C8)</f>
        <v>5665093</v>
      </c>
      <c r="D3" s="13">
        <f t="shared" si="0"/>
        <v>284476</v>
      </c>
      <c r="E3" s="13">
        <f t="shared" si="0"/>
        <v>61697</v>
      </c>
      <c r="F3" s="13">
        <f t="shared" si="0"/>
        <v>407327</v>
      </c>
      <c r="G3" s="13">
        <f t="shared" si="0"/>
        <v>223073</v>
      </c>
      <c r="H3" s="13">
        <f t="shared" si="0"/>
        <v>394550</v>
      </c>
      <c r="I3" s="13">
        <f t="shared" si="0"/>
        <v>2451626</v>
      </c>
      <c r="J3" s="13">
        <f t="shared" si="0"/>
        <v>383501</v>
      </c>
      <c r="K3" s="13">
        <f t="shared" si="0"/>
        <v>345550</v>
      </c>
      <c r="L3" s="13">
        <f t="shared" si="0"/>
        <v>442117</v>
      </c>
      <c r="M3" s="13">
        <f t="shared" si="0"/>
        <v>664704</v>
      </c>
      <c r="N3" s="13">
        <f t="shared" si="0"/>
        <v>3902</v>
      </c>
      <c r="O3" s="13">
        <f t="shared" si="0"/>
        <v>2680</v>
      </c>
    </row>
    <row r="4" spans="1:15" ht="14.25" customHeight="1" x14ac:dyDescent="0.25">
      <c r="A4" s="3" t="s">
        <v>46</v>
      </c>
      <c r="B4" s="56"/>
      <c r="C4" s="13">
        <v>6709685</v>
      </c>
      <c r="D4" s="13">
        <v>337780</v>
      </c>
      <c r="E4" s="13">
        <v>80669</v>
      </c>
      <c r="F4" s="13">
        <v>482571</v>
      </c>
      <c r="G4" s="13">
        <v>291691</v>
      </c>
      <c r="H4" s="13">
        <v>491818</v>
      </c>
      <c r="I4" s="13">
        <v>3081919</v>
      </c>
      <c r="J4" s="13">
        <v>362550</v>
      </c>
      <c r="K4" s="13">
        <v>351862</v>
      </c>
      <c r="L4" s="13">
        <v>451709</v>
      </c>
      <c r="M4" s="13">
        <v>766189</v>
      </c>
      <c r="N4" s="13">
        <v>4829</v>
      </c>
      <c r="O4" s="14">
        <v>3095</v>
      </c>
    </row>
    <row r="5" spans="1:15" ht="13.8" customHeight="1" x14ac:dyDescent="0.25">
      <c r="A5" s="4" t="s">
        <v>5</v>
      </c>
      <c r="B5" s="58" t="s">
        <v>67</v>
      </c>
      <c r="C5" s="2">
        <v>3630344</v>
      </c>
      <c r="D5" s="2">
        <v>278198</v>
      </c>
      <c r="E5" s="2">
        <v>29711</v>
      </c>
      <c r="F5" s="2">
        <v>240793</v>
      </c>
      <c r="G5" s="2">
        <v>150751</v>
      </c>
      <c r="H5" s="2">
        <v>289045</v>
      </c>
      <c r="I5" s="2">
        <v>1662966</v>
      </c>
      <c r="J5" s="2">
        <v>169260</v>
      </c>
      <c r="K5" s="2">
        <v>166131</v>
      </c>
      <c r="L5" s="2">
        <v>218617</v>
      </c>
      <c r="M5" s="2">
        <v>421273</v>
      </c>
      <c r="N5" s="2">
        <v>2223</v>
      </c>
      <c r="O5" s="5">
        <v>1376</v>
      </c>
    </row>
    <row r="6" spans="1:15" ht="14.25" customHeight="1" x14ac:dyDescent="0.25">
      <c r="A6" s="4" t="s">
        <v>8</v>
      </c>
      <c r="B6" s="58" t="s">
        <v>67</v>
      </c>
      <c r="C6" s="2">
        <v>1547470</v>
      </c>
      <c r="D6" s="2">
        <v>5389</v>
      </c>
      <c r="E6" s="2">
        <v>31595</v>
      </c>
      <c r="F6" s="2">
        <v>160586</v>
      </c>
      <c r="G6" s="2">
        <v>69250</v>
      </c>
      <c r="H6" s="2">
        <v>89620</v>
      </c>
      <c r="I6" s="2">
        <v>658594</v>
      </c>
      <c r="J6" s="2">
        <v>109251</v>
      </c>
      <c r="K6" s="2">
        <v>94639</v>
      </c>
      <c r="L6" s="2">
        <v>124045</v>
      </c>
      <c r="M6" s="2">
        <v>202158</v>
      </c>
      <c r="N6" s="2">
        <v>1397</v>
      </c>
      <c r="O6" s="5">
        <v>1046</v>
      </c>
    </row>
    <row r="7" spans="1:15" ht="14.25" customHeight="1" x14ac:dyDescent="0.25">
      <c r="A7" s="44" t="s">
        <v>29</v>
      </c>
      <c r="B7" s="59" t="s">
        <v>69</v>
      </c>
      <c r="C7" s="20">
        <v>395043</v>
      </c>
      <c r="D7" s="20">
        <v>20</v>
      </c>
      <c r="E7" s="20">
        <v>47</v>
      </c>
      <c r="F7" s="20">
        <v>1235</v>
      </c>
      <c r="G7" s="20">
        <v>129</v>
      </c>
      <c r="H7" s="20">
        <v>12921</v>
      </c>
      <c r="I7" s="20">
        <v>93595</v>
      </c>
      <c r="J7" s="20">
        <v>98753</v>
      </c>
      <c r="K7" s="20">
        <v>78399</v>
      </c>
      <c r="L7" s="20">
        <v>86957</v>
      </c>
      <c r="M7" s="20">
        <v>22613</v>
      </c>
      <c r="N7" s="20">
        <v>170</v>
      </c>
      <c r="O7" s="47">
        <v>204</v>
      </c>
    </row>
    <row r="8" spans="1:15" ht="14.25" customHeight="1" thickBot="1" x14ac:dyDescent="0.3">
      <c r="A8" s="6" t="s">
        <v>36</v>
      </c>
      <c r="B8" s="40" t="s">
        <v>67</v>
      </c>
      <c r="C8" s="7">
        <v>92236</v>
      </c>
      <c r="D8" s="7">
        <v>869</v>
      </c>
      <c r="E8" s="7">
        <v>344</v>
      </c>
      <c r="F8" s="7">
        <v>4713</v>
      </c>
      <c r="G8" s="7">
        <v>2943</v>
      </c>
      <c r="H8" s="7">
        <v>2964</v>
      </c>
      <c r="I8" s="7">
        <v>36471</v>
      </c>
      <c r="J8" s="7">
        <v>6237</v>
      </c>
      <c r="K8" s="7">
        <v>6381</v>
      </c>
      <c r="L8" s="7">
        <v>12498</v>
      </c>
      <c r="M8" s="7">
        <v>18660</v>
      </c>
      <c r="N8" s="7">
        <v>112</v>
      </c>
      <c r="O8" s="12">
        <v>54</v>
      </c>
    </row>
    <row r="9" spans="1:15" ht="14.25" customHeight="1" x14ac:dyDescent="0.25">
      <c r="A9" s="15" t="s">
        <v>48</v>
      </c>
      <c r="B9" s="43"/>
      <c r="C9" s="18">
        <f>SUM(C11:C35)</f>
        <v>8406079</v>
      </c>
      <c r="D9" s="18">
        <f>SUM(D11:D35)</f>
        <v>66703</v>
      </c>
      <c r="E9" s="18">
        <f>SUM(E11:E35)</f>
        <v>36790</v>
      </c>
      <c r="F9" s="18">
        <f>SUM(F11:F35)</f>
        <v>222752</v>
      </c>
      <c r="G9" s="18">
        <f>SUM(G11:G35)</f>
        <v>286235</v>
      </c>
      <c r="H9" s="18">
        <f>SUM(H11:H35)</f>
        <v>3647482</v>
      </c>
      <c r="I9" s="18">
        <f>SUM(I11:I35)</f>
        <v>2070082</v>
      </c>
      <c r="J9" s="18">
        <f>SUM(J11:J35)</f>
        <v>418695</v>
      </c>
      <c r="K9" s="18">
        <f>SUM(K11:K35)</f>
        <v>545070</v>
      </c>
      <c r="L9" s="18">
        <f>SUM(L11:L35)</f>
        <v>552883</v>
      </c>
      <c r="M9" s="18">
        <f>SUM(M11:M35)</f>
        <v>496935</v>
      </c>
      <c r="N9" s="18">
        <f>SUM(N11:N35)</f>
        <v>4827</v>
      </c>
      <c r="O9" s="18">
        <f>SUM(O11:O35)</f>
        <v>5739</v>
      </c>
    </row>
    <row r="10" spans="1:15" ht="14.25" customHeight="1" x14ac:dyDescent="0.25">
      <c r="A10" s="15" t="s">
        <v>49</v>
      </c>
      <c r="B10" s="17"/>
      <c r="C10" s="18">
        <v>6872889</v>
      </c>
      <c r="D10" s="18">
        <v>11701</v>
      </c>
      <c r="E10" s="18">
        <v>17022</v>
      </c>
      <c r="F10" s="18">
        <v>139628</v>
      </c>
      <c r="G10" s="18">
        <v>213115</v>
      </c>
      <c r="H10" s="18">
        <v>3527986</v>
      </c>
      <c r="I10" s="18">
        <v>1363063</v>
      </c>
      <c r="J10" s="18">
        <v>384701</v>
      </c>
      <c r="K10" s="18">
        <v>447187</v>
      </c>
      <c r="L10" s="18">
        <v>444913</v>
      </c>
      <c r="M10" s="18">
        <v>319056</v>
      </c>
      <c r="N10" s="18">
        <v>2390</v>
      </c>
      <c r="O10" s="18">
        <v>2127</v>
      </c>
    </row>
    <row r="11" spans="1:15" ht="14.25" customHeight="1" x14ac:dyDescent="0.25">
      <c r="A11" s="40" t="s">
        <v>7</v>
      </c>
      <c r="B11" s="63" t="s">
        <v>68</v>
      </c>
      <c r="C11" s="2">
        <v>1439635</v>
      </c>
      <c r="D11" s="2">
        <v>53334</v>
      </c>
      <c r="E11" s="2">
        <v>19019</v>
      </c>
      <c r="F11" s="2">
        <v>76479</v>
      </c>
      <c r="G11" s="2">
        <v>71750</v>
      </c>
      <c r="H11" s="2">
        <v>110189</v>
      </c>
      <c r="I11" s="2">
        <v>723888</v>
      </c>
      <c r="J11" s="2">
        <v>77802</v>
      </c>
      <c r="K11" s="2">
        <v>84811</v>
      </c>
      <c r="L11" s="2">
        <v>96549</v>
      </c>
      <c r="M11" s="2">
        <v>124098</v>
      </c>
      <c r="N11" s="2">
        <v>1097</v>
      </c>
      <c r="O11" s="41">
        <v>619</v>
      </c>
    </row>
    <row r="12" spans="1:15" ht="14.25" customHeight="1" x14ac:dyDescent="0.25">
      <c r="A12" s="43" t="s">
        <v>10</v>
      </c>
      <c r="B12" s="64" t="s">
        <v>68</v>
      </c>
      <c r="C12" s="16">
        <v>4319167</v>
      </c>
      <c r="D12" s="16">
        <v>9841</v>
      </c>
      <c r="E12" s="16">
        <v>15477</v>
      </c>
      <c r="F12" s="16">
        <v>73760</v>
      </c>
      <c r="G12" s="16">
        <v>197631</v>
      </c>
      <c r="H12" s="16">
        <v>3327128</v>
      </c>
      <c r="I12" s="16">
        <v>477677</v>
      </c>
      <c r="J12" s="16">
        <v>66020</v>
      </c>
      <c r="K12" s="16">
        <v>61930</v>
      </c>
      <c r="L12" s="16">
        <v>56186</v>
      </c>
      <c r="M12" s="16">
        <v>6882</v>
      </c>
      <c r="N12" s="16">
        <v>42</v>
      </c>
      <c r="O12" s="46">
        <v>23</v>
      </c>
    </row>
    <row r="13" spans="1:15" ht="14.25" customHeight="1" x14ac:dyDescent="0.25">
      <c r="A13" s="17" t="s">
        <v>15</v>
      </c>
      <c r="B13" s="64" t="s">
        <v>67</v>
      </c>
      <c r="C13" s="16">
        <v>619995</v>
      </c>
      <c r="D13" s="16">
        <v>368</v>
      </c>
      <c r="E13" s="16">
        <v>317</v>
      </c>
      <c r="F13" s="16">
        <v>28751</v>
      </c>
      <c r="G13" s="16">
        <v>2623</v>
      </c>
      <c r="H13" s="16">
        <v>12249</v>
      </c>
      <c r="I13" s="16">
        <v>222028</v>
      </c>
      <c r="J13" s="16">
        <v>54251</v>
      </c>
      <c r="K13" s="16">
        <v>135584</v>
      </c>
      <c r="L13" s="16">
        <v>107985</v>
      </c>
      <c r="M13" s="16">
        <v>1494</v>
      </c>
      <c r="N13" s="16">
        <v>2</v>
      </c>
      <c r="O13" s="16">
        <v>1</v>
      </c>
    </row>
    <row r="14" spans="1:15" ht="14.25" customHeight="1" x14ac:dyDescent="0.25">
      <c r="A14" s="17" t="s">
        <v>22</v>
      </c>
      <c r="B14" s="61" t="s">
        <v>67</v>
      </c>
      <c r="C14" s="16">
        <v>264267</v>
      </c>
      <c r="D14" s="16">
        <v>176</v>
      </c>
      <c r="E14" s="16">
        <v>677</v>
      </c>
      <c r="F14" s="16">
        <v>20819</v>
      </c>
      <c r="G14" s="16">
        <v>920</v>
      </c>
      <c r="H14" s="16">
        <v>3129</v>
      </c>
      <c r="I14" s="16">
        <v>98373</v>
      </c>
      <c r="J14" s="16">
        <v>42341</v>
      </c>
      <c r="K14" s="16">
        <v>29818</v>
      </c>
      <c r="L14" s="16">
        <v>29385</v>
      </c>
      <c r="M14" s="16"/>
      <c r="N14" s="16"/>
      <c r="O14" s="16"/>
    </row>
    <row r="15" spans="1:15" ht="14.25" customHeight="1" x14ac:dyDescent="0.25">
      <c r="A15" s="19" t="s">
        <v>51</v>
      </c>
      <c r="B15" s="60" t="s">
        <v>68</v>
      </c>
      <c r="C15" s="20">
        <v>219846</v>
      </c>
      <c r="D15" s="20">
        <v>79</v>
      </c>
      <c r="E15" s="20">
        <v>64</v>
      </c>
      <c r="F15" s="20">
        <v>2364</v>
      </c>
      <c r="G15" s="20">
        <v>340</v>
      </c>
      <c r="H15" s="20">
        <v>16998</v>
      </c>
      <c r="I15" s="20">
        <v>89825</v>
      </c>
      <c r="J15" s="20">
        <v>37933</v>
      </c>
      <c r="K15" s="20">
        <v>26034</v>
      </c>
      <c r="L15" s="20">
        <v>29661</v>
      </c>
      <c r="M15" s="20">
        <v>16301</v>
      </c>
      <c r="N15" s="20">
        <v>136</v>
      </c>
      <c r="O15" s="20">
        <v>120</v>
      </c>
    </row>
    <row r="16" spans="1:15" ht="14.25" customHeight="1" x14ac:dyDescent="0.25">
      <c r="A16" s="19" t="s">
        <v>52</v>
      </c>
      <c r="B16" s="61" t="s">
        <v>67</v>
      </c>
      <c r="C16" s="20">
        <v>283024</v>
      </c>
      <c r="D16" s="20">
        <v>669</v>
      </c>
      <c r="E16" s="20">
        <v>253</v>
      </c>
      <c r="F16" s="20">
        <v>3193</v>
      </c>
      <c r="G16" s="20">
        <v>3367</v>
      </c>
      <c r="H16" s="20">
        <v>5390</v>
      </c>
      <c r="I16" s="20">
        <v>37430</v>
      </c>
      <c r="J16" s="20">
        <v>32921</v>
      </c>
      <c r="K16" s="20">
        <v>62439</v>
      </c>
      <c r="L16" s="20">
        <v>70929</v>
      </c>
      <c r="M16" s="20">
        <v>65612</v>
      </c>
      <c r="N16" s="20">
        <v>564</v>
      </c>
      <c r="O16" s="20">
        <v>357</v>
      </c>
    </row>
    <row r="17" spans="1:15" ht="14.25" customHeight="1" x14ac:dyDescent="0.25">
      <c r="A17" s="24" t="s">
        <v>35</v>
      </c>
      <c r="B17" s="61" t="s">
        <v>35</v>
      </c>
      <c r="C17" s="25">
        <v>155874</v>
      </c>
      <c r="D17" s="25">
        <v>358</v>
      </c>
      <c r="E17" s="25">
        <v>257</v>
      </c>
      <c r="F17" s="25">
        <v>2717</v>
      </c>
      <c r="G17" s="25">
        <v>2265</v>
      </c>
      <c r="H17" s="25">
        <v>14631</v>
      </c>
      <c r="I17" s="25">
        <v>37370</v>
      </c>
      <c r="J17" s="25">
        <v>21024</v>
      </c>
      <c r="K17" s="25">
        <v>22260</v>
      </c>
      <c r="L17" s="25">
        <v>21163</v>
      </c>
      <c r="M17" s="25">
        <v>28478</v>
      </c>
      <c r="N17" s="25">
        <v>1633</v>
      </c>
      <c r="O17" s="25">
        <v>3838</v>
      </c>
    </row>
    <row r="18" spans="1:15" ht="14.25" customHeight="1" x14ac:dyDescent="0.25">
      <c r="A18" s="17" t="s">
        <v>19</v>
      </c>
      <c r="B18" s="61" t="s">
        <v>19</v>
      </c>
      <c r="C18" s="16">
        <v>181670</v>
      </c>
      <c r="D18" s="16">
        <v>214</v>
      </c>
      <c r="E18" s="16"/>
      <c r="F18" s="16">
        <v>2053</v>
      </c>
      <c r="G18" s="16">
        <v>1095</v>
      </c>
      <c r="H18" s="16">
        <v>73019</v>
      </c>
      <c r="I18" s="16">
        <v>74920</v>
      </c>
      <c r="J18" s="16">
        <v>18840</v>
      </c>
      <c r="K18" s="16">
        <v>2702</v>
      </c>
      <c r="L18" s="16">
        <v>3935</v>
      </c>
      <c r="M18" s="16">
        <v>613</v>
      </c>
      <c r="N18" s="16">
        <v>0</v>
      </c>
      <c r="O18" s="16">
        <v>4</v>
      </c>
    </row>
    <row r="19" spans="1:15" ht="14.25" customHeight="1" x14ac:dyDescent="0.25">
      <c r="A19" s="53" t="s">
        <v>26</v>
      </c>
      <c r="B19" s="63" t="s">
        <v>67</v>
      </c>
      <c r="C19" s="20">
        <v>23307</v>
      </c>
      <c r="D19" s="20">
        <v>8</v>
      </c>
      <c r="E19" s="20">
        <v>4</v>
      </c>
      <c r="F19" s="20">
        <v>56</v>
      </c>
      <c r="G19" s="20">
        <v>15</v>
      </c>
      <c r="H19" s="20">
        <v>115</v>
      </c>
      <c r="I19" s="20">
        <v>1371</v>
      </c>
      <c r="J19" s="20">
        <v>13649</v>
      </c>
      <c r="K19" s="20">
        <v>3098</v>
      </c>
      <c r="L19" s="20">
        <v>1384</v>
      </c>
      <c r="M19" s="20">
        <v>3657</v>
      </c>
      <c r="N19" s="20">
        <v>25</v>
      </c>
      <c r="O19" s="54">
        <v>25</v>
      </c>
    </row>
    <row r="20" spans="1:15" ht="14.25" customHeight="1" x14ac:dyDescent="0.25">
      <c r="A20" s="19" t="s">
        <v>28</v>
      </c>
      <c r="B20" s="61" t="s">
        <v>67</v>
      </c>
      <c r="C20" s="20">
        <v>97780</v>
      </c>
      <c r="D20" s="20">
        <v>135</v>
      </c>
      <c r="E20" s="20">
        <v>48</v>
      </c>
      <c r="F20" s="20">
        <v>1017</v>
      </c>
      <c r="G20" s="20">
        <v>858</v>
      </c>
      <c r="H20" s="20">
        <v>1922</v>
      </c>
      <c r="I20" s="20">
        <v>17178</v>
      </c>
      <c r="J20" s="20">
        <v>9438</v>
      </c>
      <c r="K20" s="20">
        <v>18474</v>
      </c>
      <c r="L20" s="20">
        <v>22399</v>
      </c>
      <c r="M20" s="20">
        <v>26012</v>
      </c>
      <c r="N20" s="20">
        <v>194</v>
      </c>
      <c r="O20" s="20">
        <v>105</v>
      </c>
    </row>
    <row r="21" spans="1:15" ht="14.25" customHeight="1" x14ac:dyDescent="0.25">
      <c r="A21" s="19" t="s">
        <v>24</v>
      </c>
      <c r="B21" s="60" t="s">
        <v>69</v>
      </c>
      <c r="C21" s="20">
        <v>91279</v>
      </c>
      <c r="D21" s="20">
        <v>79</v>
      </c>
      <c r="E21" s="20">
        <v>12</v>
      </c>
      <c r="F21" s="20">
        <v>699</v>
      </c>
      <c r="G21" s="20">
        <v>220</v>
      </c>
      <c r="H21" s="20">
        <v>7909</v>
      </c>
      <c r="I21" s="20">
        <v>16885</v>
      </c>
      <c r="J21" s="20">
        <v>8463</v>
      </c>
      <c r="K21" s="20">
        <v>19463</v>
      </c>
      <c r="L21" s="20">
        <v>15363</v>
      </c>
      <c r="M21" s="20">
        <v>22113</v>
      </c>
      <c r="N21" s="20">
        <v>68</v>
      </c>
      <c r="O21" s="20">
        <v>25</v>
      </c>
    </row>
    <row r="22" spans="1:15" ht="14.25" customHeight="1" x14ac:dyDescent="0.25">
      <c r="A22" s="17" t="s">
        <v>11</v>
      </c>
      <c r="B22" s="61" t="s">
        <v>68</v>
      </c>
      <c r="C22" s="16">
        <v>35148</v>
      </c>
      <c r="D22" s="16">
        <v>15</v>
      </c>
      <c r="E22" s="16">
        <v>11</v>
      </c>
      <c r="F22" s="16">
        <v>846</v>
      </c>
      <c r="G22" s="16">
        <v>267</v>
      </c>
      <c r="H22" s="16">
        <v>4697</v>
      </c>
      <c r="I22" s="16">
        <v>11592</v>
      </c>
      <c r="J22" s="16">
        <v>7733</v>
      </c>
      <c r="K22" s="16">
        <v>4079</v>
      </c>
      <c r="L22" s="16">
        <v>3006</v>
      </c>
      <c r="M22" s="16">
        <v>758</v>
      </c>
      <c r="N22" s="16">
        <v>45</v>
      </c>
      <c r="O22" s="16">
        <v>53</v>
      </c>
    </row>
    <row r="23" spans="1:15" ht="14.25" customHeight="1" x14ac:dyDescent="0.25">
      <c r="A23" s="19" t="s">
        <v>27</v>
      </c>
      <c r="B23" s="60" t="s">
        <v>67</v>
      </c>
      <c r="C23" s="20">
        <v>119266</v>
      </c>
      <c r="D23" s="20">
        <v>333</v>
      </c>
      <c r="E23" s="20">
        <v>37</v>
      </c>
      <c r="F23" s="20">
        <v>1214</v>
      </c>
      <c r="G23" s="20">
        <v>1009</v>
      </c>
      <c r="H23" s="20">
        <v>1693</v>
      </c>
      <c r="I23" s="20">
        <v>10938</v>
      </c>
      <c r="J23" s="20">
        <v>6740</v>
      </c>
      <c r="K23" s="20">
        <v>35625</v>
      </c>
      <c r="L23" s="20">
        <v>33766</v>
      </c>
      <c r="M23" s="20">
        <v>27503</v>
      </c>
      <c r="N23" s="20">
        <v>262</v>
      </c>
      <c r="O23" s="20">
        <v>156</v>
      </c>
    </row>
    <row r="24" spans="1:15" ht="14.25" customHeight="1" x14ac:dyDescent="0.25">
      <c r="A24" s="17" t="s">
        <v>12</v>
      </c>
      <c r="B24" s="65" t="s">
        <v>68</v>
      </c>
      <c r="C24" s="16">
        <v>63959</v>
      </c>
      <c r="D24" s="16">
        <v>13</v>
      </c>
      <c r="E24" s="16">
        <v>18</v>
      </c>
      <c r="F24" s="16">
        <v>664</v>
      </c>
      <c r="G24" s="16">
        <v>98</v>
      </c>
      <c r="H24" s="16">
        <v>5524</v>
      </c>
      <c r="I24" s="16">
        <v>29025</v>
      </c>
      <c r="J24" s="16">
        <v>4126</v>
      </c>
      <c r="K24" s="16">
        <v>5976</v>
      </c>
      <c r="L24" s="16">
        <v>10837</v>
      </c>
      <c r="M24" s="16">
        <v>876</v>
      </c>
      <c r="N24" s="16">
        <v>2</v>
      </c>
      <c r="O24" s="16">
        <v>2</v>
      </c>
    </row>
    <row r="25" spans="1:15" ht="14.25" customHeight="1" x14ac:dyDescent="0.25">
      <c r="A25" s="19" t="s">
        <v>25</v>
      </c>
      <c r="B25" s="60" t="s">
        <v>67</v>
      </c>
      <c r="C25" s="20">
        <v>42671</v>
      </c>
      <c r="D25" s="20">
        <v>93</v>
      </c>
      <c r="E25" s="20">
        <v>164</v>
      </c>
      <c r="F25" s="20">
        <v>906</v>
      </c>
      <c r="G25" s="20">
        <v>1485</v>
      </c>
      <c r="H25" s="20">
        <v>1660</v>
      </c>
      <c r="I25" s="20">
        <v>7943</v>
      </c>
      <c r="J25" s="20">
        <v>3094</v>
      </c>
      <c r="K25" s="20">
        <v>5242</v>
      </c>
      <c r="L25" s="20">
        <v>13380</v>
      </c>
      <c r="M25" s="20">
        <v>8640</v>
      </c>
      <c r="N25" s="20">
        <v>93</v>
      </c>
      <c r="O25" s="20">
        <v>71</v>
      </c>
    </row>
    <row r="26" spans="1:15" ht="13.8" customHeight="1" x14ac:dyDescent="0.25">
      <c r="A26" s="17" t="s">
        <v>18</v>
      </c>
      <c r="B26" s="61" t="s">
        <v>68</v>
      </c>
      <c r="C26" s="16">
        <v>152245</v>
      </c>
      <c r="D26" s="16">
        <v>103</v>
      </c>
      <c r="E26" s="16">
        <v>56</v>
      </c>
      <c r="F26" s="16">
        <v>2494</v>
      </c>
      <c r="G26" s="16">
        <v>635</v>
      </c>
      <c r="H26" s="16">
        <v>34165</v>
      </c>
      <c r="I26" s="16">
        <v>87622</v>
      </c>
      <c r="J26" s="16">
        <v>2882</v>
      </c>
      <c r="K26" s="16">
        <v>1028</v>
      </c>
      <c r="L26" s="16">
        <v>5996</v>
      </c>
      <c r="M26" s="16">
        <v>4858</v>
      </c>
      <c r="N26" s="16">
        <v>0</v>
      </c>
      <c r="O26" s="16">
        <v>10</v>
      </c>
    </row>
    <row r="27" spans="1:15" ht="13.8" customHeight="1" x14ac:dyDescent="0.25">
      <c r="A27" s="28" t="s">
        <v>54</v>
      </c>
      <c r="B27" s="61" t="s">
        <v>9</v>
      </c>
      <c r="C27" s="27">
        <v>72827</v>
      </c>
      <c r="D27" s="27">
        <v>512</v>
      </c>
      <c r="E27" s="27">
        <v>279</v>
      </c>
      <c r="F27" s="27">
        <v>2266</v>
      </c>
      <c r="G27" s="27">
        <v>903</v>
      </c>
      <c r="H27" s="27">
        <v>7714</v>
      </c>
      <c r="I27" s="27">
        <v>22138</v>
      </c>
      <c r="J27" s="27">
        <v>2867</v>
      </c>
      <c r="K27" s="27">
        <v>2976</v>
      </c>
      <c r="L27" s="27">
        <v>7441</v>
      </c>
      <c r="M27" s="27">
        <v>25644</v>
      </c>
      <c r="N27" s="27">
        <v>64</v>
      </c>
      <c r="O27" s="27">
        <v>23</v>
      </c>
    </row>
    <row r="28" spans="1:15" ht="13.8" customHeight="1" x14ac:dyDescent="0.25">
      <c r="A28" s="17" t="s">
        <v>17</v>
      </c>
      <c r="B28" s="61" t="s">
        <v>68</v>
      </c>
      <c r="C28" s="16">
        <v>60460</v>
      </c>
      <c r="D28" s="16">
        <v>0</v>
      </c>
      <c r="E28" s="16">
        <v>16</v>
      </c>
      <c r="F28" s="16">
        <v>487</v>
      </c>
      <c r="G28" s="16">
        <v>69</v>
      </c>
      <c r="H28" s="16">
        <v>4127</v>
      </c>
      <c r="I28" s="16">
        <v>28182</v>
      </c>
      <c r="J28" s="16">
        <v>2326</v>
      </c>
      <c r="K28" s="16">
        <v>12470</v>
      </c>
      <c r="L28" s="16">
        <v>7794</v>
      </c>
      <c r="M28" s="16">
        <v>17207</v>
      </c>
      <c r="N28" s="16">
        <v>0</v>
      </c>
      <c r="O28" s="16">
        <v>13</v>
      </c>
    </row>
    <row r="29" spans="1:15" ht="13.8" customHeight="1" x14ac:dyDescent="0.25">
      <c r="A29" s="19" t="s">
        <v>47</v>
      </c>
      <c r="B29" s="60" t="s">
        <v>68</v>
      </c>
      <c r="C29" s="20">
        <v>23601</v>
      </c>
      <c r="D29" s="20">
        <v>3</v>
      </c>
      <c r="E29" s="20">
        <v>3</v>
      </c>
      <c r="F29" s="20">
        <v>216</v>
      </c>
      <c r="G29" s="20">
        <v>50</v>
      </c>
      <c r="H29" s="20">
        <v>2642</v>
      </c>
      <c r="I29" s="20">
        <v>8008</v>
      </c>
      <c r="J29" s="20">
        <v>1326</v>
      </c>
      <c r="K29" s="20">
        <v>5656</v>
      </c>
      <c r="L29" s="20">
        <v>3559</v>
      </c>
      <c r="M29" s="20">
        <v>2214</v>
      </c>
      <c r="N29" s="20">
        <v>12</v>
      </c>
      <c r="O29" s="20">
        <v>12</v>
      </c>
    </row>
    <row r="30" spans="1:15" ht="13.8" customHeight="1" x14ac:dyDescent="0.25">
      <c r="A30" s="22" t="s">
        <v>57</v>
      </c>
      <c r="B30" s="63" t="s">
        <v>9</v>
      </c>
      <c r="C30" s="23">
        <v>32528</v>
      </c>
      <c r="D30" s="23">
        <v>186</v>
      </c>
      <c r="E30" s="23">
        <v>35</v>
      </c>
      <c r="F30" s="23">
        <v>516</v>
      </c>
      <c r="G30" s="23">
        <v>146</v>
      </c>
      <c r="H30" s="23">
        <v>1904</v>
      </c>
      <c r="I30" s="23">
        <v>6997</v>
      </c>
      <c r="J30" s="23">
        <v>1175</v>
      </c>
      <c r="K30" s="23">
        <v>2144</v>
      </c>
      <c r="L30" s="23">
        <v>3461</v>
      </c>
      <c r="M30" s="23">
        <v>15933</v>
      </c>
      <c r="N30" s="23">
        <v>37</v>
      </c>
      <c r="O30" s="23">
        <v>4</v>
      </c>
    </row>
    <row r="31" spans="1:15" ht="13.8" customHeight="1" x14ac:dyDescent="0.25">
      <c r="A31" s="22" t="s">
        <v>31</v>
      </c>
      <c r="B31" s="60" t="s">
        <v>9</v>
      </c>
      <c r="C31" s="23">
        <v>21663</v>
      </c>
      <c r="D31" s="23">
        <v>2</v>
      </c>
      <c r="E31" s="23">
        <v>6</v>
      </c>
      <c r="F31" s="23">
        <v>4</v>
      </c>
      <c r="G31" s="23">
        <v>7</v>
      </c>
      <c r="H31" s="23">
        <v>1137</v>
      </c>
      <c r="I31" s="23">
        <v>8681</v>
      </c>
      <c r="J31" s="23">
        <v>1161</v>
      </c>
      <c r="K31" s="23">
        <v>226</v>
      </c>
      <c r="L31" s="23">
        <v>3336</v>
      </c>
      <c r="M31" s="23">
        <v>7169</v>
      </c>
      <c r="N31" s="23">
        <v>23</v>
      </c>
      <c r="O31" s="23">
        <v>12</v>
      </c>
    </row>
    <row r="32" spans="1:15" ht="13.8" customHeight="1" x14ac:dyDescent="0.25">
      <c r="A32" s="17" t="s">
        <v>14</v>
      </c>
      <c r="B32" s="61" t="s">
        <v>67</v>
      </c>
      <c r="C32" s="16">
        <v>43745</v>
      </c>
      <c r="D32" s="16">
        <v>31</v>
      </c>
      <c r="E32" s="16">
        <v>7</v>
      </c>
      <c r="F32" s="16">
        <v>159</v>
      </c>
      <c r="G32" s="16">
        <v>149</v>
      </c>
      <c r="H32" s="16">
        <v>16</v>
      </c>
      <c r="I32" s="16">
        <v>29327</v>
      </c>
      <c r="J32" s="16">
        <v>821</v>
      </c>
      <c r="K32" s="16">
        <v>1805</v>
      </c>
      <c r="L32" s="16">
        <v>2958</v>
      </c>
      <c r="M32" s="16">
        <v>55307</v>
      </c>
      <c r="N32" s="16">
        <v>363</v>
      </c>
      <c r="O32" s="16">
        <v>169</v>
      </c>
    </row>
    <row r="33" spans="1:23" ht="13.8" customHeight="1" x14ac:dyDescent="0.25">
      <c r="A33" s="43" t="s">
        <v>20</v>
      </c>
      <c r="B33" s="64" t="s">
        <v>69</v>
      </c>
      <c r="C33" s="16">
        <v>9214</v>
      </c>
      <c r="D33" s="16">
        <v>32</v>
      </c>
      <c r="E33" s="16"/>
      <c r="F33" s="16">
        <v>112</v>
      </c>
      <c r="G33" s="16">
        <v>45</v>
      </c>
      <c r="H33" s="16">
        <v>641</v>
      </c>
      <c r="I33" s="16">
        <v>6068</v>
      </c>
      <c r="J33" s="16">
        <v>821</v>
      </c>
      <c r="K33" s="16">
        <v>192</v>
      </c>
      <c r="L33" s="16">
        <v>679</v>
      </c>
      <c r="M33" s="16">
        <v>738</v>
      </c>
      <c r="N33" s="16">
        <v>0</v>
      </c>
      <c r="O33" s="46">
        <v>10</v>
      </c>
    </row>
    <row r="34" spans="1:23" ht="13.8" customHeight="1" x14ac:dyDescent="0.25">
      <c r="A34" s="17" t="s">
        <v>21</v>
      </c>
      <c r="B34" s="61" t="s">
        <v>69</v>
      </c>
      <c r="C34" s="16">
        <v>16224</v>
      </c>
      <c r="D34" s="16">
        <v>4</v>
      </c>
      <c r="E34" s="16">
        <v>2</v>
      </c>
      <c r="F34" s="16">
        <v>215</v>
      </c>
      <c r="G34" s="16">
        <v>32</v>
      </c>
      <c r="H34" s="16">
        <v>4036</v>
      </c>
      <c r="I34" s="16">
        <v>8871</v>
      </c>
      <c r="J34" s="16">
        <v>639</v>
      </c>
      <c r="K34" s="16">
        <v>496</v>
      </c>
      <c r="L34" s="16">
        <v>1178</v>
      </c>
      <c r="M34" s="16">
        <v>33388</v>
      </c>
      <c r="N34" s="16">
        <v>155</v>
      </c>
      <c r="O34" s="16">
        <v>86</v>
      </c>
    </row>
    <row r="35" spans="1:23" ht="14.25" customHeight="1" x14ac:dyDescent="0.25">
      <c r="A35" s="19" t="s">
        <v>30</v>
      </c>
      <c r="B35" s="43"/>
      <c r="C35" s="20">
        <v>16684</v>
      </c>
      <c r="D35" s="20">
        <v>115</v>
      </c>
      <c r="E35" s="20">
        <v>28</v>
      </c>
      <c r="F35" s="20">
        <v>745</v>
      </c>
      <c r="G35" s="20">
        <v>256</v>
      </c>
      <c r="H35" s="20">
        <v>4847</v>
      </c>
      <c r="I35" s="20">
        <v>7745</v>
      </c>
      <c r="J35" s="20">
        <v>302</v>
      </c>
      <c r="K35" s="20">
        <v>542</v>
      </c>
      <c r="L35" s="20">
        <v>553</v>
      </c>
      <c r="M35" s="20">
        <v>1440</v>
      </c>
      <c r="N35" s="20">
        <v>10</v>
      </c>
      <c r="O35" s="20">
        <v>1</v>
      </c>
    </row>
    <row r="36" spans="1:23" ht="14.25" customHeight="1" x14ac:dyDescent="0.25">
      <c r="A36" s="21" t="s">
        <v>48</v>
      </c>
      <c r="B36" s="43"/>
      <c r="C36" s="27">
        <f>SUM(C38:C42)</f>
        <v>50622</v>
      </c>
      <c r="D36" s="27">
        <f>SUM(D38:D42)</f>
        <v>338</v>
      </c>
      <c r="E36" s="27">
        <f>SUM(E38:E42)</f>
        <v>276</v>
      </c>
      <c r="F36" s="27">
        <f>SUM(F38:F42)</f>
        <v>10220</v>
      </c>
      <c r="G36" s="27">
        <f>SUM(G38:G42)</f>
        <v>1424</v>
      </c>
      <c r="H36" s="27">
        <f>SUM(H38:H42)</f>
        <v>8627</v>
      </c>
      <c r="I36" s="27">
        <f>SUM(I38:I42)</f>
        <v>20834</v>
      </c>
      <c r="J36" s="27">
        <f>SUM(J38:J42)</f>
        <v>1384</v>
      </c>
      <c r="K36" s="27">
        <f>SUM(K38:K42)</f>
        <v>1094</v>
      </c>
      <c r="L36" s="27">
        <f>SUM(L38:L42)</f>
        <v>2135</v>
      </c>
      <c r="M36" s="27">
        <f>SUM(M38:M42)</f>
        <v>7928</v>
      </c>
      <c r="N36" s="27">
        <f>SUM(N38:N42)</f>
        <v>4</v>
      </c>
      <c r="O36" s="27">
        <f>SUM(O38:O42)</f>
        <v>25</v>
      </c>
    </row>
    <row r="37" spans="1:23" ht="14.25" customHeight="1" x14ac:dyDescent="0.25">
      <c r="A37" s="19" t="s">
        <v>53</v>
      </c>
      <c r="B37" s="63" t="s">
        <v>69</v>
      </c>
      <c r="C37" s="20">
        <v>21404</v>
      </c>
      <c r="D37" s="20"/>
      <c r="E37" s="20">
        <v>6</v>
      </c>
      <c r="F37" s="20">
        <v>171</v>
      </c>
      <c r="G37" s="20">
        <v>30</v>
      </c>
      <c r="H37" s="20">
        <v>1160</v>
      </c>
      <c r="I37" s="20">
        <v>13753</v>
      </c>
      <c r="J37" s="20">
        <v>466</v>
      </c>
      <c r="K37" s="20">
        <v>1042</v>
      </c>
      <c r="L37" s="20">
        <v>1455</v>
      </c>
      <c r="M37" s="20">
        <v>3296</v>
      </c>
      <c r="N37" s="20">
        <v>29</v>
      </c>
      <c r="O37" s="20">
        <v>6</v>
      </c>
    </row>
    <row r="38" spans="1:23" ht="14.25" customHeight="1" x14ac:dyDescent="0.25">
      <c r="A38" s="24" t="s">
        <v>58</v>
      </c>
      <c r="B38" s="64" t="s">
        <v>67</v>
      </c>
      <c r="C38" s="25">
        <v>18020</v>
      </c>
      <c r="D38" s="25">
        <v>5</v>
      </c>
      <c r="E38" s="25">
        <v>34</v>
      </c>
      <c r="F38" s="25">
        <v>8141</v>
      </c>
      <c r="G38" s="25">
        <v>590</v>
      </c>
      <c r="H38" s="25">
        <v>566</v>
      </c>
      <c r="I38" s="25">
        <v>6926</v>
      </c>
      <c r="J38" s="25">
        <v>460</v>
      </c>
      <c r="K38" s="25">
        <v>154</v>
      </c>
      <c r="L38" s="25">
        <v>702</v>
      </c>
      <c r="M38" s="25">
        <v>438</v>
      </c>
      <c r="N38" s="25"/>
      <c r="O38" s="25">
        <v>4</v>
      </c>
    </row>
    <row r="39" spans="1:23" ht="14.25" customHeight="1" x14ac:dyDescent="0.25">
      <c r="A39" s="66" t="s">
        <v>33</v>
      </c>
      <c r="B39" s="58" t="s">
        <v>70</v>
      </c>
      <c r="C39" s="23">
        <v>12301</v>
      </c>
      <c r="D39" s="23">
        <v>277</v>
      </c>
      <c r="E39" s="23">
        <v>208</v>
      </c>
      <c r="F39" s="23">
        <v>1397</v>
      </c>
      <c r="G39" s="23">
        <v>392</v>
      </c>
      <c r="H39" s="23">
        <v>3622</v>
      </c>
      <c r="I39" s="23">
        <v>4678</v>
      </c>
      <c r="J39" s="23">
        <v>455</v>
      </c>
      <c r="K39" s="23">
        <v>466</v>
      </c>
      <c r="L39" s="23">
        <v>604</v>
      </c>
      <c r="M39" s="23">
        <v>393</v>
      </c>
      <c r="N39" s="23">
        <v>4</v>
      </c>
      <c r="O39" s="67">
        <v>5</v>
      </c>
    </row>
    <row r="40" spans="1:23" ht="14.25" customHeight="1" x14ac:dyDescent="0.25">
      <c r="A40" s="22" t="s">
        <v>32</v>
      </c>
      <c r="B40" s="4"/>
      <c r="C40" s="23">
        <v>2148</v>
      </c>
      <c r="D40" s="23">
        <v>2</v>
      </c>
      <c r="E40" s="23" t="s">
        <v>23</v>
      </c>
      <c r="F40" s="23">
        <v>23</v>
      </c>
      <c r="G40" s="23">
        <v>1</v>
      </c>
      <c r="H40" s="23">
        <v>61</v>
      </c>
      <c r="I40" s="23">
        <v>76</v>
      </c>
      <c r="J40" s="23">
        <v>16</v>
      </c>
      <c r="K40" s="23">
        <v>6</v>
      </c>
      <c r="L40" s="23">
        <v>27</v>
      </c>
      <c r="M40" s="23">
        <v>1937</v>
      </c>
      <c r="N40" s="23" t="s">
        <v>23</v>
      </c>
      <c r="O40" s="23">
        <v>1</v>
      </c>
    </row>
    <row r="41" spans="1:23" ht="14.25" customHeight="1" x14ac:dyDescent="0.25">
      <c r="A41" s="43" t="s">
        <v>16</v>
      </c>
      <c r="B41" s="59" t="s">
        <v>69</v>
      </c>
      <c r="C41" s="16">
        <v>13966</v>
      </c>
      <c r="D41" s="16">
        <v>9</v>
      </c>
      <c r="E41" s="16">
        <v>4</v>
      </c>
      <c r="F41" s="16">
        <v>333</v>
      </c>
      <c r="G41" s="16">
        <v>84</v>
      </c>
      <c r="H41" s="16">
        <v>3388</v>
      </c>
      <c r="I41" s="16">
        <v>7248</v>
      </c>
      <c r="J41" s="16">
        <v>392</v>
      </c>
      <c r="K41" s="16">
        <v>332</v>
      </c>
      <c r="L41" s="16">
        <v>679</v>
      </c>
      <c r="M41" s="16">
        <v>4948</v>
      </c>
      <c r="N41" s="16">
        <v>0</v>
      </c>
      <c r="O41" s="46">
        <v>14</v>
      </c>
    </row>
    <row r="42" spans="1:23" ht="14.25" customHeight="1" x14ac:dyDescent="0.25">
      <c r="A42" s="22" t="s">
        <v>9</v>
      </c>
      <c r="B42" s="40"/>
      <c r="C42" s="23">
        <v>4187</v>
      </c>
      <c r="D42" s="23">
        <v>45</v>
      </c>
      <c r="E42" s="23">
        <v>30</v>
      </c>
      <c r="F42" s="23">
        <v>326</v>
      </c>
      <c r="G42" s="23">
        <v>357</v>
      </c>
      <c r="H42" s="23">
        <v>990</v>
      </c>
      <c r="I42" s="23">
        <v>1906</v>
      </c>
      <c r="J42" s="23">
        <v>61</v>
      </c>
      <c r="K42" s="23">
        <v>136</v>
      </c>
      <c r="L42" s="23">
        <v>123</v>
      </c>
      <c r="M42" s="23">
        <v>212</v>
      </c>
      <c r="N42" s="23"/>
      <c r="O42" s="23">
        <v>1</v>
      </c>
    </row>
    <row r="43" spans="1:23" x14ac:dyDescent="0.25">
      <c r="A43" s="43" t="s">
        <v>50</v>
      </c>
      <c r="B43" s="63" t="s">
        <v>68</v>
      </c>
      <c r="C43" s="16">
        <v>32231</v>
      </c>
      <c r="D43" s="16">
        <v>18</v>
      </c>
      <c r="E43" s="16">
        <v>12</v>
      </c>
      <c r="F43" s="16">
        <v>226</v>
      </c>
      <c r="G43" s="16">
        <v>47</v>
      </c>
      <c r="H43" s="16">
        <v>1536</v>
      </c>
      <c r="I43" s="16">
        <v>8126</v>
      </c>
      <c r="J43" s="16">
        <v>309</v>
      </c>
      <c r="K43" s="16">
        <v>722</v>
      </c>
      <c r="L43" s="16">
        <v>5010</v>
      </c>
      <c r="M43" s="16">
        <v>2867</v>
      </c>
      <c r="N43" s="16">
        <v>21</v>
      </c>
      <c r="O43" s="46">
        <v>15</v>
      </c>
    </row>
    <row r="44" spans="1:23" ht="14.25" customHeight="1" x14ac:dyDescent="0.25">
      <c r="A44" s="43" t="s">
        <v>13</v>
      </c>
      <c r="B44" s="63" t="s">
        <v>69</v>
      </c>
      <c r="C44" s="16">
        <v>9818</v>
      </c>
      <c r="D44" s="16">
        <v>4</v>
      </c>
      <c r="E44" s="16">
        <v>1</v>
      </c>
      <c r="F44" s="16">
        <v>87</v>
      </c>
      <c r="G44" s="16">
        <v>28</v>
      </c>
      <c r="H44" s="16">
        <v>881</v>
      </c>
      <c r="I44" s="16">
        <v>6763</v>
      </c>
      <c r="J44" s="16">
        <v>265</v>
      </c>
      <c r="K44" s="16">
        <v>90</v>
      </c>
      <c r="L44" s="16">
        <v>819</v>
      </c>
      <c r="M44" s="16">
        <v>679</v>
      </c>
      <c r="N44" s="16">
        <v>50</v>
      </c>
      <c r="O44" s="46">
        <v>48</v>
      </c>
    </row>
    <row r="45" spans="1:23" s="26" customFormat="1" ht="14.25" customHeight="1" x14ac:dyDescent="0.25">
      <c r="A45" s="42" t="s">
        <v>34</v>
      </c>
      <c r="B45" s="63" t="s">
        <v>9</v>
      </c>
      <c r="C45" s="45">
        <v>9733</v>
      </c>
      <c r="D45" s="45">
        <v>769</v>
      </c>
      <c r="E45" s="45"/>
      <c r="F45" s="45">
        <v>3</v>
      </c>
      <c r="G45" s="45" t="s">
        <v>6</v>
      </c>
      <c r="H45" s="45">
        <v>1989</v>
      </c>
      <c r="I45" s="45">
        <v>18</v>
      </c>
      <c r="J45" s="45">
        <v>26</v>
      </c>
      <c r="K45" s="45">
        <v>3</v>
      </c>
      <c r="L45" s="45">
        <v>47</v>
      </c>
      <c r="M45" s="45">
        <v>26</v>
      </c>
      <c r="N45" s="45">
        <v>30</v>
      </c>
      <c r="O45" s="45">
        <v>6822</v>
      </c>
      <c r="P45"/>
      <c r="Q45"/>
      <c r="R45"/>
      <c r="S45"/>
      <c r="T45"/>
      <c r="U45"/>
      <c r="V45"/>
      <c r="W45"/>
    </row>
    <row r="46" spans="1:23" s="26" customFormat="1" ht="14.25" customHeight="1" x14ac:dyDescent="0.25">
      <c r="A46" s="24" t="s">
        <v>55</v>
      </c>
      <c r="B46" s="19"/>
      <c r="C46" s="25">
        <v>170401</v>
      </c>
      <c r="D46" s="25">
        <v>10291</v>
      </c>
      <c r="E46" s="25">
        <v>168</v>
      </c>
      <c r="F46" s="25">
        <v>7258</v>
      </c>
      <c r="G46" s="25">
        <v>4140</v>
      </c>
      <c r="H46" s="25">
        <v>10977</v>
      </c>
      <c r="I46" s="25">
        <v>86108</v>
      </c>
      <c r="J46" s="25">
        <v>4913</v>
      </c>
      <c r="K46" s="25">
        <v>7295</v>
      </c>
      <c r="L46" s="25">
        <v>13526</v>
      </c>
      <c r="M46" s="25">
        <v>25379</v>
      </c>
      <c r="N46" s="25">
        <v>250</v>
      </c>
      <c r="O46" s="25">
        <v>95</v>
      </c>
      <c r="P46"/>
      <c r="Q46"/>
      <c r="R46"/>
      <c r="S46"/>
      <c r="T46"/>
      <c r="U46"/>
      <c r="V46"/>
      <c r="W46"/>
    </row>
    <row r="47" spans="1:23" s="26" customFormat="1" ht="14.25" customHeight="1" x14ac:dyDescent="0.25">
      <c r="A47" s="24"/>
      <c r="B47" s="19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/>
      <c r="Q47"/>
      <c r="R47"/>
      <c r="S47"/>
      <c r="T47"/>
      <c r="U47"/>
      <c r="V47"/>
      <c r="W47"/>
    </row>
    <row r="48" spans="1:23" ht="14.4" customHeight="1" x14ac:dyDescent="0.25">
      <c r="B48" s="61"/>
      <c r="C48"/>
      <c r="J48"/>
    </row>
    <row r="49" spans="2:10" x14ac:dyDescent="0.25">
      <c r="C49"/>
      <c r="J49"/>
    </row>
    <row r="50" spans="2:10" x14ac:dyDescent="0.25">
      <c r="B50" s="61"/>
    </row>
    <row r="51" spans="2:10" x14ac:dyDescent="0.25">
      <c r="B51" s="61"/>
    </row>
    <row r="52" spans="2:10" x14ac:dyDescent="0.25">
      <c r="B52" s="61"/>
      <c r="E52" s="36"/>
      <c r="F52" s="37"/>
    </row>
    <row r="53" spans="2:10" x14ac:dyDescent="0.25">
      <c r="E53" s="51"/>
      <c r="F53" s="37"/>
    </row>
    <row r="54" spans="2:10" x14ac:dyDescent="0.25">
      <c r="B54" s="61"/>
      <c r="E54" s="52"/>
      <c r="F54" s="48"/>
    </row>
    <row r="55" spans="2:10" x14ac:dyDescent="0.25">
      <c r="E55" s="38"/>
      <c r="F55" s="37"/>
    </row>
    <row r="56" spans="2:10" x14ac:dyDescent="0.25">
      <c r="B56" s="61"/>
      <c r="E56" s="38"/>
      <c r="F56" s="39"/>
    </row>
    <row r="57" spans="2:10" x14ac:dyDescent="0.25">
      <c r="E57" s="38"/>
      <c r="F57" s="39"/>
    </row>
    <row r="58" spans="2:10" x14ac:dyDescent="0.25">
      <c r="B58" s="62"/>
      <c r="E58" s="50"/>
      <c r="F58" s="49"/>
    </row>
    <row r="59" spans="2:10" x14ac:dyDescent="0.25">
      <c r="E59" s="38"/>
      <c r="F59" s="39"/>
    </row>
    <row r="60" spans="2:10" x14ac:dyDescent="0.25">
      <c r="B60" s="61"/>
    </row>
    <row r="61" spans="2:10" x14ac:dyDescent="0.25">
      <c r="B61" s="61"/>
    </row>
    <row r="62" spans="2:10" x14ac:dyDescent="0.25">
      <c r="B62" s="61"/>
    </row>
    <row r="64" spans="2:10" x14ac:dyDescent="0.25">
      <c r="B64" s="63"/>
    </row>
    <row r="66" spans="2:2" x14ac:dyDescent="0.25">
      <c r="B66" s="61"/>
    </row>
    <row r="67" spans="2:2" x14ac:dyDescent="0.25">
      <c r="B67" s="61"/>
    </row>
    <row r="68" spans="2:2" x14ac:dyDescent="0.25">
      <c r="B68" s="61"/>
    </row>
    <row r="69" spans="2:2" x14ac:dyDescent="0.25">
      <c r="B69" s="63"/>
    </row>
    <row r="70" spans="2:2" x14ac:dyDescent="0.25">
      <c r="B70" s="63"/>
    </row>
    <row r="71" spans="2:2" x14ac:dyDescent="0.25">
      <c r="B71" s="63"/>
    </row>
    <row r="72" spans="2:2" x14ac:dyDescent="0.25">
      <c r="B72" s="64"/>
    </row>
  </sheetData>
  <phoneticPr fontId="4" type="noConversion"/>
  <conditionalFormatting sqref="A1:O4 A5:A24 C5:O24 A37:A46 A35:O35 C37:O46 B32:B55">
    <cfRule type="containsText" dxfId="20" priority="20" operator="containsText" text=",">
      <formula>NOT(ISERROR(SEARCH(",",A1)))</formula>
    </cfRule>
  </conditionalFormatting>
  <conditionalFormatting sqref="A25:A34 C25:O34">
    <cfRule type="containsText" dxfId="19" priority="18" operator="containsText" text=",">
      <formula>NOT(ISERROR(SEARCH(",",A25)))</formula>
    </cfRule>
  </conditionalFormatting>
  <conditionalFormatting sqref="F52:F59">
    <cfRule type="containsText" dxfId="18" priority="12" operator="containsText" text=",">
      <formula>NOT(ISERROR(SEARCH(",",F52)))</formula>
    </cfRule>
  </conditionalFormatting>
  <conditionalFormatting sqref="E58:E59">
    <cfRule type="containsText" dxfId="17" priority="11" operator="containsText" text=",">
      <formula>NOT(ISERROR(SEARCH(",",E58)))</formula>
    </cfRule>
  </conditionalFormatting>
  <conditionalFormatting sqref="E52:E56">
    <cfRule type="containsText" dxfId="16" priority="10" operator="containsText" text=",">
      <formula>NOT(ISERROR(SEARCH(",",E52)))</formula>
    </cfRule>
  </conditionalFormatting>
  <conditionalFormatting sqref="E57">
    <cfRule type="containsText" dxfId="15" priority="9" operator="containsText" text=",">
      <formula>NOT(ISERROR(SEARCH(",",E57)))</formula>
    </cfRule>
  </conditionalFormatting>
  <conditionalFormatting sqref="B66:B72 B5:B21">
    <cfRule type="containsText" dxfId="14" priority="2" operator="containsText" text=",">
      <formula>NOT(ISERROR(SEARCH(",",B5)))</formula>
    </cfRule>
  </conditionalFormatting>
  <conditionalFormatting sqref="B56:B65 B22:B31">
    <cfRule type="containsText" dxfId="13" priority="1" operator="containsText" text=",">
      <formula>NOT(ISERROR(SEARCH(",",B22)))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4EE4C-F08A-4D54-B545-0EB3BF5C1546}">
  <dimension ref="A1:J47"/>
  <sheetViews>
    <sheetView zoomScale="130" zoomScaleNormal="130" workbookViewId="0">
      <selection activeCell="F6" sqref="F6"/>
    </sheetView>
  </sheetViews>
  <sheetFormatPr defaultRowHeight="13.8" zeroHeight="1" x14ac:dyDescent="0.25"/>
  <cols>
    <col min="1" max="1" width="15.19921875" bestFit="1" customWidth="1"/>
    <col min="2" max="2" width="12.3984375" bestFit="1" customWidth="1"/>
    <col min="6" max="6" width="14.296875" bestFit="1" customWidth="1"/>
    <col min="7" max="7" width="15.296875" bestFit="1" customWidth="1"/>
  </cols>
  <sheetData>
    <row r="1" spans="1:10" ht="14.4" thickBot="1" x14ac:dyDescent="0.3">
      <c r="A1" s="9" t="s">
        <v>56</v>
      </c>
      <c r="B1" s="10" t="s">
        <v>2</v>
      </c>
      <c r="I1" t="s">
        <v>64</v>
      </c>
      <c r="J1" t="s">
        <v>65</v>
      </c>
    </row>
    <row r="2" spans="1:10" x14ac:dyDescent="0.25">
      <c r="A2" s="29" t="s">
        <v>37</v>
      </c>
      <c r="B2" s="30">
        <v>4597542</v>
      </c>
      <c r="F2" t="s">
        <v>60</v>
      </c>
      <c r="G2" t="s">
        <v>63</v>
      </c>
      <c r="I2" s="35">
        <f>SUM(F5:F6,G5)</f>
        <v>3982373</v>
      </c>
      <c r="J2" s="35">
        <f>Table1[[#This Row],[Ontario]]-I2</f>
        <v>615169</v>
      </c>
    </row>
    <row r="3" spans="1:10" hidden="1" x14ac:dyDescent="0.25">
      <c r="A3" s="3" t="s">
        <v>48</v>
      </c>
      <c r="B3" s="13">
        <f>SUM(B5:B8)</f>
        <v>3523125</v>
      </c>
    </row>
    <row r="4" spans="1:10" hidden="1" x14ac:dyDescent="0.25">
      <c r="A4" s="3" t="s">
        <v>46</v>
      </c>
      <c r="B4" s="13">
        <v>3081919</v>
      </c>
    </row>
    <row r="5" spans="1:10" x14ac:dyDescent="0.25">
      <c r="A5" s="4" t="s">
        <v>5</v>
      </c>
      <c r="B5" s="2">
        <v>1662966</v>
      </c>
      <c r="E5" t="s">
        <v>61</v>
      </c>
      <c r="F5" s="35">
        <f>Table1[[#This Row],[Ontario]]+B7+B11+B12+B17</f>
        <v>2679391</v>
      </c>
      <c r="G5" s="35">
        <f>B8</f>
        <v>477677</v>
      </c>
    </row>
    <row r="6" spans="1:10" x14ac:dyDescent="0.25">
      <c r="A6" s="4" t="s">
        <v>7</v>
      </c>
      <c r="B6" s="2">
        <v>723888</v>
      </c>
      <c r="E6" t="s">
        <v>62</v>
      </c>
      <c r="F6" s="35">
        <f>Table1[[#This Row],[Ontario]]+B27+B14</f>
        <v>825305</v>
      </c>
    </row>
    <row r="7" spans="1:10" x14ac:dyDescent="0.25">
      <c r="A7" s="4" t="s">
        <v>8</v>
      </c>
      <c r="B7" s="2">
        <v>658594</v>
      </c>
      <c r="E7" t="s">
        <v>66</v>
      </c>
      <c r="F7" s="35">
        <f>B13+B25</f>
        <v>110480</v>
      </c>
    </row>
    <row r="8" spans="1:10" ht="14.4" thickBot="1" x14ac:dyDescent="0.3">
      <c r="A8" s="32" t="s">
        <v>10</v>
      </c>
      <c r="B8" s="34">
        <v>477677</v>
      </c>
    </row>
    <row r="9" spans="1:10" hidden="1" x14ac:dyDescent="0.25">
      <c r="A9" s="15" t="s">
        <v>48</v>
      </c>
      <c r="B9" s="18">
        <f>SUM(B11:B35)</f>
        <v>1013274</v>
      </c>
    </row>
    <row r="10" spans="1:10" hidden="1" x14ac:dyDescent="0.25">
      <c r="A10" s="15" t="s">
        <v>49</v>
      </c>
      <c r="B10" s="18">
        <v>1363063</v>
      </c>
    </row>
    <row r="11" spans="1:10" x14ac:dyDescent="0.25">
      <c r="A11" s="17" t="s">
        <v>59</v>
      </c>
      <c r="B11" s="16">
        <v>222028</v>
      </c>
      <c r="C11" s="35"/>
    </row>
    <row r="12" spans="1:10" x14ac:dyDescent="0.25">
      <c r="A12" s="17" t="s">
        <v>22</v>
      </c>
      <c r="B12" s="16">
        <v>98373</v>
      </c>
    </row>
    <row r="13" spans="1:10" x14ac:dyDescent="0.25">
      <c r="A13" s="19" t="s">
        <v>29</v>
      </c>
      <c r="B13" s="20">
        <v>93595</v>
      </c>
    </row>
    <row r="14" spans="1:10" x14ac:dyDescent="0.25">
      <c r="A14" s="19" t="s">
        <v>51</v>
      </c>
      <c r="B14" s="20">
        <v>89825</v>
      </c>
    </row>
    <row r="15" spans="1:10" x14ac:dyDescent="0.25">
      <c r="A15" s="17" t="s">
        <v>18</v>
      </c>
      <c r="B15" s="16">
        <v>87622</v>
      </c>
    </row>
    <row r="16" spans="1:10" x14ac:dyDescent="0.25">
      <c r="A16" s="17" t="s">
        <v>19</v>
      </c>
      <c r="B16" s="16">
        <v>74920</v>
      </c>
    </row>
    <row r="17" spans="1:2" x14ac:dyDescent="0.25">
      <c r="A17" s="19" t="s">
        <v>52</v>
      </c>
      <c r="B17" s="20">
        <v>37430</v>
      </c>
    </row>
    <row r="18" spans="1:2" x14ac:dyDescent="0.25">
      <c r="A18" s="24" t="s">
        <v>35</v>
      </c>
      <c r="B18" s="25">
        <v>37370</v>
      </c>
    </row>
    <row r="19" spans="1:2" x14ac:dyDescent="0.25">
      <c r="A19" s="33" t="s">
        <v>36</v>
      </c>
      <c r="B19" s="2">
        <v>36471</v>
      </c>
    </row>
    <row r="20" spans="1:2" x14ac:dyDescent="0.25">
      <c r="A20" s="17" t="s">
        <v>14</v>
      </c>
      <c r="B20" s="16">
        <v>29327</v>
      </c>
    </row>
    <row r="21" spans="1:2" x14ac:dyDescent="0.25">
      <c r="A21" s="17" t="s">
        <v>12</v>
      </c>
      <c r="B21" s="16">
        <v>29025</v>
      </c>
    </row>
    <row r="22" spans="1:2" x14ac:dyDescent="0.25">
      <c r="A22" s="17" t="s">
        <v>17</v>
      </c>
      <c r="B22" s="16">
        <v>28182</v>
      </c>
    </row>
    <row r="23" spans="1:2" hidden="1" x14ac:dyDescent="0.25">
      <c r="A23" s="28" t="s">
        <v>54</v>
      </c>
      <c r="B23" s="27">
        <v>22138</v>
      </c>
    </row>
    <row r="24" spans="1:2" x14ac:dyDescent="0.25">
      <c r="A24" s="19" t="s">
        <v>28</v>
      </c>
      <c r="B24" s="20">
        <v>17178</v>
      </c>
    </row>
    <row r="25" spans="1:2" x14ac:dyDescent="0.25">
      <c r="A25" s="19" t="s">
        <v>24</v>
      </c>
      <c r="B25" s="20">
        <v>16885</v>
      </c>
    </row>
    <row r="26" spans="1:2" x14ac:dyDescent="0.25">
      <c r="A26" s="19" t="s">
        <v>53</v>
      </c>
      <c r="B26" s="20">
        <v>13753</v>
      </c>
    </row>
    <row r="27" spans="1:2" x14ac:dyDescent="0.25">
      <c r="A27" s="17" t="s">
        <v>11</v>
      </c>
      <c r="B27" s="16">
        <v>11592</v>
      </c>
    </row>
    <row r="28" spans="1:2" x14ac:dyDescent="0.25">
      <c r="A28" s="19" t="s">
        <v>27</v>
      </c>
      <c r="B28" s="20">
        <v>10938</v>
      </c>
    </row>
    <row r="29" spans="1:2" x14ac:dyDescent="0.25">
      <c r="A29" s="17" t="s">
        <v>21</v>
      </c>
      <c r="B29" s="16">
        <v>8871</v>
      </c>
    </row>
    <row r="30" spans="1:2" x14ac:dyDescent="0.25">
      <c r="A30" s="22" t="s">
        <v>31</v>
      </c>
      <c r="B30" s="23">
        <v>8681</v>
      </c>
    </row>
    <row r="31" spans="1:2" x14ac:dyDescent="0.25">
      <c r="A31" s="17" t="s">
        <v>50</v>
      </c>
      <c r="B31" s="16">
        <v>8126</v>
      </c>
    </row>
    <row r="32" spans="1:2" x14ac:dyDescent="0.25">
      <c r="A32" s="19" t="s">
        <v>47</v>
      </c>
      <c r="B32" s="20">
        <v>8008</v>
      </c>
    </row>
    <row r="33" spans="1:2" x14ac:dyDescent="0.25">
      <c r="A33" s="19" t="s">
        <v>25</v>
      </c>
      <c r="B33" s="20">
        <v>7943</v>
      </c>
    </row>
    <row r="34" spans="1:2" x14ac:dyDescent="0.25">
      <c r="A34" s="19" t="s">
        <v>30</v>
      </c>
      <c r="B34" s="20">
        <v>7745</v>
      </c>
    </row>
    <row r="35" spans="1:2" x14ac:dyDescent="0.25">
      <c r="A35" s="17" t="s">
        <v>16</v>
      </c>
      <c r="B35" s="16">
        <v>7248</v>
      </c>
    </row>
    <row r="36" spans="1:2" hidden="1" x14ac:dyDescent="0.25">
      <c r="A36" s="21" t="s">
        <v>48</v>
      </c>
      <c r="B36" s="27">
        <f>SUM(B38:B42)</f>
        <v>26341</v>
      </c>
    </row>
    <row r="37" spans="1:2" x14ac:dyDescent="0.25">
      <c r="A37" s="22" t="s">
        <v>57</v>
      </c>
      <c r="B37" s="23">
        <v>6997</v>
      </c>
    </row>
    <row r="38" spans="1:2" x14ac:dyDescent="0.25">
      <c r="A38" s="24" t="s">
        <v>58</v>
      </c>
      <c r="B38" s="25">
        <v>6926</v>
      </c>
    </row>
    <row r="39" spans="1:2" x14ac:dyDescent="0.25">
      <c r="A39" s="17" t="s">
        <v>13</v>
      </c>
      <c r="B39" s="16">
        <v>6763</v>
      </c>
    </row>
    <row r="40" spans="1:2" x14ac:dyDescent="0.25">
      <c r="A40" s="17" t="s">
        <v>20</v>
      </c>
      <c r="B40" s="16">
        <v>6068</v>
      </c>
    </row>
    <row r="41" spans="1:2" x14ac:dyDescent="0.25">
      <c r="A41" s="22" t="s">
        <v>33</v>
      </c>
      <c r="B41" s="23">
        <v>4678</v>
      </c>
    </row>
    <row r="42" spans="1:2" x14ac:dyDescent="0.25">
      <c r="A42" s="22" t="s">
        <v>9</v>
      </c>
      <c r="B42" s="23">
        <v>1906</v>
      </c>
    </row>
    <row r="43" spans="1:2" x14ac:dyDescent="0.25">
      <c r="A43" s="19" t="s">
        <v>26</v>
      </c>
      <c r="B43" s="20">
        <v>1371</v>
      </c>
    </row>
    <row r="44" spans="1:2" x14ac:dyDescent="0.25">
      <c r="A44" s="22" t="s">
        <v>32</v>
      </c>
      <c r="B44" s="23">
        <v>76</v>
      </c>
    </row>
    <row r="45" spans="1:2" x14ac:dyDescent="0.25">
      <c r="A45" s="24" t="s">
        <v>34</v>
      </c>
      <c r="B45" s="25">
        <v>18</v>
      </c>
    </row>
    <row r="46" spans="1:2" hidden="1" x14ac:dyDescent="0.25">
      <c r="A46" s="24" t="s">
        <v>55</v>
      </c>
      <c r="B46" s="25">
        <v>86108</v>
      </c>
    </row>
    <row r="47" spans="1:2" hidden="1" x14ac:dyDescent="0.25">
      <c r="A47" s="24"/>
      <c r="B47" s="25"/>
    </row>
  </sheetData>
  <conditionalFormatting sqref="A38:A46 A1:A24">
    <cfRule type="containsText" dxfId="12" priority="8" operator="containsText" text=",">
      <formula>NOT(ISERROR(SEARCH(",",A1)))</formula>
    </cfRule>
  </conditionalFormatting>
  <conditionalFormatting sqref="A25:A34">
    <cfRule type="containsText" dxfId="11" priority="7" operator="containsText" text=",">
      <formula>NOT(ISERROR(SEARCH(",",A25)))</formula>
    </cfRule>
  </conditionalFormatting>
  <conditionalFormatting sqref="A35">
    <cfRule type="containsText" dxfId="10" priority="6" operator="containsText" text=",">
      <formula>NOT(ISERROR(SEARCH(",",A35)))</formula>
    </cfRule>
  </conditionalFormatting>
  <conditionalFormatting sqref="A37">
    <cfRule type="containsText" dxfId="9" priority="5" operator="containsText" text=",">
      <formula>NOT(ISERROR(SEARCH(",",A37)))</formula>
    </cfRule>
  </conditionalFormatting>
  <conditionalFormatting sqref="B38:B46 B1:B24">
    <cfRule type="containsText" dxfId="8" priority="4" operator="containsText" text=",">
      <formula>NOT(ISERROR(SEARCH(",",B1)))</formula>
    </cfRule>
  </conditionalFormatting>
  <conditionalFormatting sqref="B25:B34">
    <cfRule type="containsText" dxfId="7" priority="3" operator="containsText" text=",">
      <formula>NOT(ISERROR(SEARCH(",",B25)))</formula>
    </cfRule>
  </conditionalFormatting>
  <conditionalFormatting sqref="B35">
    <cfRule type="containsText" dxfId="6" priority="2" operator="containsText" text=",">
      <formula>NOT(ISERROR(SEARCH(",",B35)))</formula>
    </cfRule>
  </conditionalFormatting>
  <conditionalFormatting sqref="B37">
    <cfRule type="containsText" dxfId="5" priority="1" operator="containsText" text=",">
      <formula>NOT(ISERROR(SEARCH(",",B37)))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D082C-D25B-4174-8B9D-93ED28E4B6DD}">
  <dimension ref="A1:O50"/>
  <sheetViews>
    <sheetView tabSelected="1" topLeftCell="A2" workbookViewId="0">
      <selection activeCell="C2" sqref="A2:O34"/>
    </sheetView>
  </sheetViews>
  <sheetFormatPr defaultRowHeight="13.8" x14ac:dyDescent="0.25"/>
  <cols>
    <col min="1" max="1" width="9" customWidth="1"/>
    <col min="2" max="3" width="9.796875" customWidth="1"/>
    <col min="4" max="4" width="15.19921875" customWidth="1"/>
    <col min="5" max="5" width="21" customWidth="1"/>
    <col min="6" max="6" width="13" customWidth="1"/>
    <col min="7" max="7" width="11.59765625" customWidth="1"/>
    <col min="8" max="9" width="9.69921875" customWidth="1"/>
    <col min="10" max="10" width="10.5" customWidth="1"/>
    <col min="11" max="11" width="15.19921875" customWidth="1"/>
    <col min="12" max="12" width="10.69921875" customWidth="1"/>
    <col min="13" max="13" width="17.09765625" customWidth="1"/>
    <col min="14" max="14" width="10.69921875" customWidth="1"/>
    <col min="15" max="15" width="15.296875" customWidth="1"/>
  </cols>
  <sheetData>
    <row r="1" spans="1:15" ht="31.2" customHeight="1" x14ac:dyDescent="0.25">
      <c r="A1" s="77" t="s">
        <v>73</v>
      </c>
      <c r="B1" s="78" t="s">
        <v>71</v>
      </c>
      <c r="C1" s="78" t="s">
        <v>0</v>
      </c>
      <c r="D1" s="78" t="s">
        <v>38</v>
      </c>
      <c r="E1" s="78" t="s">
        <v>39</v>
      </c>
      <c r="F1" s="78" t="s">
        <v>40</v>
      </c>
      <c r="G1" s="79" t="s">
        <v>41</v>
      </c>
      <c r="H1" s="78" t="s">
        <v>1</v>
      </c>
      <c r="I1" s="78" t="s">
        <v>2</v>
      </c>
      <c r="J1" s="78" t="s">
        <v>45</v>
      </c>
      <c r="K1" s="78" t="s">
        <v>44</v>
      </c>
      <c r="L1" s="78" t="s">
        <v>3</v>
      </c>
      <c r="M1" s="78" t="s">
        <v>43</v>
      </c>
      <c r="N1" s="78" t="s">
        <v>4</v>
      </c>
      <c r="O1" s="80" t="s">
        <v>42</v>
      </c>
    </row>
    <row r="2" spans="1:15" x14ac:dyDescent="0.25">
      <c r="A2" s="81" t="s">
        <v>10</v>
      </c>
      <c r="B2" s="39" t="s">
        <v>68</v>
      </c>
      <c r="C2" s="39">
        <v>4319167</v>
      </c>
      <c r="D2" s="39">
        <v>9841</v>
      </c>
      <c r="E2" s="39">
        <v>15477</v>
      </c>
      <c r="F2" s="39">
        <v>73760</v>
      </c>
      <c r="G2" s="39">
        <v>197631</v>
      </c>
      <c r="H2" s="39">
        <v>3327128</v>
      </c>
      <c r="I2" s="39">
        <v>477677</v>
      </c>
      <c r="J2" s="39">
        <v>66020</v>
      </c>
      <c r="K2" s="39">
        <v>61930</v>
      </c>
      <c r="L2" s="39">
        <v>56186</v>
      </c>
      <c r="M2" s="39">
        <v>6882</v>
      </c>
      <c r="N2" s="39">
        <v>42</v>
      </c>
      <c r="O2" s="82">
        <v>23</v>
      </c>
    </row>
    <row r="3" spans="1:15" x14ac:dyDescent="0.25">
      <c r="A3" s="36" t="s">
        <v>5</v>
      </c>
      <c r="B3" s="37" t="s">
        <v>67</v>
      </c>
      <c r="C3" s="37">
        <v>3630344</v>
      </c>
      <c r="D3" s="37">
        <v>278198</v>
      </c>
      <c r="E3" s="37">
        <v>29711</v>
      </c>
      <c r="F3" s="37">
        <v>240793</v>
      </c>
      <c r="G3" s="37">
        <v>150751</v>
      </c>
      <c r="H3" s="37">
        <v>289045</v>
      </c>
      <c r="I3" s="37">
        <v>1662966</v>
      </c>
      <c r="J3" s="37">
        <v>169260</v>
      </c>
      <c r="K3" s="37">
        <v>166131</v>
      </c>
      <c r="L3" s="37">
        <v>218617</v>
      </c>
      <c r="M3" s="37">
        <v>421273</v>
      </c>
      <c r="N3" s="37">
        <v>2223</v>
      </c>
      <c r="O3" s="68">
        <v>1376</v>
      </c>
    </row>
    <row r="4" spans="1:15" x14ac:dyDescent="0.25">
      <c r="A4" s="36" t="s">
        <v>8</v>
      </c>
      <c r="B4" s="37" t="s">
        <v>67</v>
      </c>
      <c r="C4" s="37">
        <v>1547470</v>
      </c>
      <c r="D4" s="37">
        <v>5389</v>
      </c>
      <c r="E4" s="37">
        <v>31595</v>
      </c>
      <c r="F4" s="37">
        <v>160586</v>
      </c>
      <c r="G4" s="37">
        <v>69250</v>
      </c>
      <c r="H4" s="37">
        <v>89620</v>
      </c>
      <c r="I4" s="37">
        <v>658594</v>
      </c>
      <c r="J4" s="37">
        <v>109251</v>
      </c>
      <c r="K4" s="37">
        <v>94639</v>
      </c>
      <c r="L4" s="37">
        <v>124045</v>
      </c>
      <c r="M4" s="37">
        <v>202158</v>
      </c>
      <c r="N4" s="37">
        <v>1397</v>
      </c>
      <c r="O4" s="68">
        <v>1046</v>
      </c>
    </row>
    <row r="5" spans="1:15" x14ac:dyDescent="0.25">
      <c r="A5" s="52" t="s">
        <v>7</v>
      </c>
      <c r="B5" s="37" t="s">
        <v>68</v>
      </c>
      <c r="C5" s="37">
        <v>1439635</v>
      </c>
      <c r="D5" s="37">
        <v>53334</v>
      </c>
      <c r="E5" s="37">
        <v>19019</v>
      </c>
      <c r="F5" s="37">
        <v>76479</v>
      </c>
      <c r="G5" s="37">
        <v>71750</v>
      </c>
      <c r="H5" s="37">
        <v>110189</v>
      </c>
      <c r="I5" s="37">
        <v>723888</v>
      </c>
      <c r="J5" s="37">
        <v>77802</v>
      </c>
      <c r="K5" s="37">
        <v>84811</v>
      </c>
      <c r="L5" s="37">
        <v>96549</v>
      </c>
      <c r="M5" s="37">
        <v>124098</v>
      </c>
      <c r="N5" s="37">
        <v>1097</v>
      </c>
      <c r="O5" s="69">
        <v>619</v>
      </c>
    </row>
    <row r="6" spans="1:15" x14ac:dyDescent="0.25">
      <c r="A6" s="38" t="s">
        <v>15</v>
      </c>
      <c r="B6" s="39" t="s">
        <v>67</v>
      </c>
      <c r="C6" s="39">
        <v>619995</v>
      </c>
      <c r="D6" s="39">
        <v>368</v>
      </c>
      <c r="E6" s="39">
        <v>317</v>
      </c>
      <c r="F6" s="39">
        <v>28751</v>
      </c>
      <c r="G6" s="39">
        <v>2623</v>
      </c>
      <c r="H6" s="39">
        <v>12249</v>
      </c>
      <c r="I6" s="39">
        <v>222028</v>
      </c>
      <c r="J6" s="39">
        <v>54251</v>
      </c>
      <c r="K6" s="39">
        <v>135584</v>
      </c>
      <c r="L6" s="39">
        <v>107985</v>
      </c>
      <c r="M6" s="39">
        <v>1494</v>
      </c>
      <c r="N6" s="39">
        <v>2</v>
      </c>
      <c r="O6" s="70">
        <v>1</v>
      </c>
    </row>
    <row r="7" spans="1:15" x14ac:dyDescent="0.25">
      <c r="A7" s="71" t="s">
        <v>29</v>
      </c>
      <c r="B7" s="48" t="s">
        <v>69</v>
      </c>
      <c r="C7" s="48">
        <v>395043</v>
      </c>
      <c r="D7" s="48">
        <v>20</v>
      </c>
      <c r="E7" s="48">
        <v>47</v>
      </c>
      <c r="F7" s="48">
        <v>1235</v>
      </c>
      <c r="G7" s="48">
        <v>129</v>
      </c>
      <c r="H7" s="48">
        <v>12921</v>
      </c>
      <c r="I7" s="48">
        <v>93595</v>
      </c>
      <c r="J7" s="48">
        <v>98753</v>
      </c>
      <c r="K7" s="48">
        <v>78399</v>
      </c>
      <c r="L7" s="48">
        <v>86957</v>
      </c>
      <c r="M7" s="48">
        <v>22613</v>
      </c>
      <c r="N7" s="48">
        <v>170</v>
      </c>
      <c r="O7" s="72">
        <v>204</v>
      </c>
    </row>
    <row r="8" spans="1:15" x14ac:dyDescent="0.25">
      <c r="A8" s="71" t="s">
        <v>52</v>
      </c>
      <c r="B8" s="48" t="s">
        <v>67</v>
      </c>
      <c r="C8" s="48">
        <v>283024</v>
      </c>
      <c r="D8" s="48">
        <v>669</v>
      </c>
      <c r="E8" s="48">
        <v>253</v>
      </c>
      <c r="F8" s="48">
        <v>3193</v>
      </c>
      <c r="G8" s="48">
        <v>3367</v>
      </c>
      <c r="H8" s="48">
        <v>5390</v>
      </c>
      <c r="I8" s="48">
        <v>37430</v>
      </c>
      <c r="J8" s="48">
        <v>32921</v>
      </c>
      <c r="K8" s="48">
        <v>62439</v>
      </c>
      <c r="L8" s="48">
        <v>70929</v>
      </c>
      <c r="M8" s="48">
        <v>65612</v>
      </c>
      <c r="N8" s="48">
        <v>564</v>
      </c>
      <c r="O8" s="72">
        <v>357</v>
      </c>
    </row>
    <row r="9" spans="1:15" x14ac:dyDescent="0.25">
      <c r="A9" s="38" t="s">
        <v>22</v>
      </c>
      <c r="B9" s="39" t="s">
        <v>67</v>
      </c>
      <c r="C9" s="39">
        <v>264267</v>
      </c>
      <c r="D9" s="39">
        <v>176</v>
      </c>
      <c r="E9" s="39">
        <v>677</v>
      </c>
      <c r="F9" s="39">
        <v>20819</v>
      </c>
      <c r="G9" s="39">
        <v>920</v>
      </c>
      <c r="H9" s="39">
        <v>3129</v>
      </c>
      <c r="I9" s="39">
        <v>98373</v>
      </c>
      <c r="J9" s="39">
        <v>42341</v>
      </c>
      <c r="K9" s="39">
        <v>29818</v>
      </c>
      <c r="L9" s="39">
        <v>29385</v>
      </c>
      <c r="M9" s="39"/>
      <c r="N9" s="39"/>
      <c r="O9" s="70"/>
    </row>
    <row r="10" spans="1:15" x14ac:dyDescent="0.25">
      <c r="A10" s="71" t="s">
        <v>51</v>
      </c>
      <c r="B10" s="48" t="s">
        <v>68</v>
      </c>
      <c r="C10" s="48">
        <v>219846</v>
      </c>
      <c r="D10" s="48">
        <v>79</v>
      </c>
      <c r="E10" s="48">
        <v>64</v>
      </c>
      <c r="F10" s="48">
        <v>2364</v>
      </c>
      <c r="G10" s="48">
        <v>340</v>
      </c>
      <c r="H10" s="48">
        <v>16998</v>
      </c>
      <c r="I10" s="48">
        <v>89825</v>
      </c>
      <c r="J10" s="48">
        <v>37933</v>
      </c>
      <c r="K10" s="48">
        <v>26034</v>
      </c>
      <c r="L10" s="48">
        <v>29661</v>
      </c>
      <c r="M10" s="48">
        <v>16301</v>
      </c>
      <c r="N10" s="48">
        <v>136</v>
      </c>
      <c r="O10" s="72">
        <v>120</v>
      </c>
    </row>
    <row r="11" spans="1:15" x14ac:dyDescent="0.25">
      <c r="A11" s="38" t="s">
        <v>19</v>
      </c>
      <c r="B11" s="39" t="s">
        <v>19</v>
      </c>
      <c r="C11" s="39">
        <v>181670</v>
      </c>
      <c r="D11" s="39">
        <v>214</v>
      </c>
      <c r="E11" s="39"/>
      <c r="F11" s="39">
        <v>2053</v>
      </c>
      <c r="G11" s="39">
        <v>1095</v>
      </c>
      <c r="H11" s="39">
        <v>73019</v>
      </c>
      <c r="I11" s="39">
        <v>74920</v>
      </c>
      <c r="J11" s="39">
        <v>18840</v>
      </c>
      <c r="K11" s="39">
        <v>2702</v>
      </c>
      <c r="L11" s="39">
        <v>3935</v>
      </c>
      <c r="M11" s="39">
        <v>613</v>
      </c>
      <c r="N11" s="39">
        <v>0</v>
      </c>
      <c r="O11" s="70">
        <v>4</v>
      </c>
    </row>
    <row r="12" spans="1:15" x14ac:dyDescent="0.25">
      <c r="A12" s="50" t="s">
        <v>35</v>
      </c>
      <c r="B12" s="49" t="s">
        <v>35</v>
      </c>
      <c r="C12" s="49">
        <v>155874</v>
      </c>
      <c r="D12" s="49">
        <v>358</v>
      </c>
      <c r="E12" s="49">
        <v>257</v>
      </c>
      <c r="F12" s="49">
        <v>2717</v>
      </c>
      <c r="G12" s="49">
        <v>2265</v>
      </c>
      <c r="H12" s="49">
        <v>14631</v>
      </c>
      <c r="I12" s="49">
        <v>37370</v>
      </c>
      <c r="J12" s="49">
        <v>21024</v>
      </c>
      <c r="K12" s="49">
        <v>22260</v>
      </c>
      <c r="L12" s="49">
        <v>21163</v>
      </c>
      <c r="M12" s="49">
        <v>28478</v>
      </c>
      <c r="N12" s="49">
        <v>1633</v>
      </c>
      <c r="O12" s="73">
        <v>3838</v>
      </c>
    </row>
    <row r="13" spans="1:15" x14ac:dyDescent="0.25">
      <c r="A13" s="38" t="s">
        <v>18</v>
      </c>
      <c r="B13" s="39" t="s">
        <v>68</v>
      </c>
      <c r="C13" s="39">
        <v>152245</v>
      </c>
      <c r="D13" s="39">
        <v>103</v>
      </c>
      <c r="E13" s="39">
        <v>56</v>
      </c>
      <c r="F13" s="39">
        <v>2494</v>
      </c>
      <c r="G13" s="39">
        <v>635</v>
      </c>
      <c r="H13" s="39">
        <v>34165</v>
      </c>
      <c r="I13" s="39">
        <v>87622</v>
      </c>
      <c r="J13" s="39">
        <v>2882</v>
      </c>
      <c r="K13" s="39">
        <v>1028</v>
      </c>
      <c r="L13" s="39">
        <v>5996</v>
      </c>
      <c r="M13" s="39">
        <v>4858</v>
      </c>
      <c r="N13" s="39">
        <v>0</v>
      </c>
      <c r="O13" s="70">
        <v>10</v>
      </c>
    </row>
    <row r="14" spans="1:15" x14ac:dyDescent="0.25">
      <c r="A14" s="71" t="s">
        <v>27</v>
      </c>
      <c r="B14" s="48" t="s">
        <v>67</v>
      </c>
      <c r="C14" s="48">
        <v>119266</v>
      </c>
      <c r="D14" s="48">
        <v>333</v>
      </c>
      <c r="E14" s="48">
        <v>37</v>
      </c>
      <c r="F14" s="48">
        <v>1214</v>
      </c>
      <c r="G14" s="48">
        <v>1009</v>
      </c>
      <c r="H14" s="48">
        <v>1693</v>
      </c>
      <c r="I14" s="48">
        <v>10938</v>
      </c>
      <c r="J14" s="48">
        <v>6740</v>
      </c>
      <c r="K14" s="48">
        <v>35625</v>
      </c>
      <c r="L14" s="48">
        <v>33766</v>
      </c>
      <c r="M14" s="48">
        <v>27503</v>
      </c>
      <c r="N14" s="48">
        <v>262</v>
      </c>
      <c r="O14" s="72">
        <v>156</v>
      </c>
    </row>
    <row r="15" spans="1:15" x14ac:dyDescent="0.25">
      <c r="A15" s="71" t="s">
        <v>28</v>
      </c>
      <c r="B15" s="48" t="s">
        <v>67</v>
      </c>
      <c r="C15" s="48">
        <v>97780</v>
      </c>
      <c r="D15" s="48">
        <v>135</v>
      </c>
      <c r="E15" s="48">
        <v>48</v>
      </c>
      <c r="F15" s="48">
        <v>1017</v>
      </c>
      <c r="G15" s="48">
        <v>858</v>
      </c>
      <c r="H15" s="48">
        <v>1922</v>
      </c>
      <c r="I15" s="48">
        <v>17178</v>
      </c>
      <c r="J15" s="48">
        <v>9438</v>
      </c>
      <c r="K15" s="48">
        <v>18474</v>
      </c>
      <c r="L15" s="48">
        <v>22399</v>
      </c>
      <c r="M15" s="48">
        <v>26012</v>
      </c>
      <c r="N15" s="48">
        <v>194</v>
      </c>
      <c r="O15" s="72">
        <v>105</v>
      </c>
    </row>
    <row r="16" spans="1:15" x14ac:dyDescent="0.25">
      <c r="A16" s="71" t="s">
        <v>24</v>
      </c>
      <c r="B16" s="48" t="s">
        <v>69</v>
      </c>
      <c r="C16" s="48">
        <v>91279</v>
      </c>
      <c r="D16" s="48">
        <v>79</v>
      </c>
      <c r="E16" s="48">
        <v>12</v>
      </c>
      <c r="F16" s="48">
        <v>699</v>
      </c>
      <c r="G16" s="48">
        <v>220</v>
      </c>
      <c r="H16" s="48">
        <v>7909</v>
      </c>
      <c r="I16" s="48">
        <v>16885</v>
      </c>
      <c r="J16" s="48">
        <v>8463</v>
      </c>
      <c r="K16" s="48">
        <v>19463</v>
      </c>
      <c r="L16" s="48">
        <v>15363</v>
      </c>
      <c r="M16" s="48">
        <v>22113</v>
      </c>
      <c r="N16" s="48">
        <v>68</v>
      </c>
      <c r="O16" s="72">
        <v>25</v>
      </c>
    </row>
    <row r="17" spans="1:15" x14ac:dyDescent="0.25">
      <c r="A17" s="38" t="s">
        <v>12</v>
      </c>
      <c r="B17" s="39" t="s">
        <v>68</v>
      </c>
      <c r="C17" s="39">
        <v>63959</v>
      </c>
      <c r="D17" s="39">
        <v>13</v>
      </c>
      <c r="E17" s="39">
        <v>18</v>
      </c>
      <c r="F17" s="39">
        <v>664</v>
      </c>
      <c r="G17" s="39">
        <v>98</v>
      </c>
      <c r="H17" s="39">
        <v>5524</v>
      </c>
      <c r="I17" s="39">
        <v>29025</v>
      </c>
      <c r="J17" s="39">
        <v>4126</v>
      </c>
      <c r="K17" s="39">
        <v>5976</v>
      </c>
      <c r="L17" s="39">
        <v>10837</v>
      </c>
      <c r="M17" s="39">
        <v>876</v>
      </c>
      <c r="N17" s="39">
        <v>2</v>
      </c>
      <c r="O17" s="70">
        <v>2</v>
      </c>
    </row>
    <row r="18" spans="1:15" x14ac:dyDescent="0.25">
      <c r="A18" s="38" t="s">
        <v>17</v>
      </c>
      <c r="B18" s="39" t="s">
        <v>68</v>
      </c>
      <c r="C18" s="39">
        <v>60460</v>
      </c>
      <c r="D18" s="39">
        <v>0</v>
      </c>
      <c r="E18" s="39">
        <v>16</v>
      </c>
      <c r="F18" s="39">
        <v>487</v>
      </c>
      <c r="G18" s="39">
        <v>69</v>
      </c>
      <c r="H18" s="39">
        <v>4127</v>
      </c>
      <c r="I18" s="39">
        <v>28182</v>
      </c>
      <c r="J18" s="39">
        <v>2326</v>
      </c>
      <c r="K18" s="39">
        <v>12470</v>
      </c>
      <c r="L18" s="39">
        <v>7794</v>
      </c>
      <c r="M18" s="39">
        <v>17207</v>
      </c>
      <c r="N18" s="39">
        <v>0</v>
      </c>
      <c r="O18" s="70">
        <v>13</v>
      </c>
    </row>
    <row r="19" spans="1:15" x14ac:dyDescent="0.25">
      <c r="A19" s="38" t="s">
        <v>14</v>
      </c>
      <c r="B19" s="39" t="s">
        <v>67</v>
      </c>
      <c r="C19" s="39">
        <v>43745</v>
      </c>
      <c r="D19" s="39">
        <v>31</v>
      </c>
      <c r="E19" s="39">
        <v>7</v>
      </c>
      <c r="F19" s="39">
        <v>159</v>
      </c>
      <c r="G19" s="39">
        <v>149</v>
      </c>
      <c r="H19" s="39">
        <v>16</v>
      </c>
      <c r="I19" s="39">
        <v>29327</v>
      </c>
      <c r="J19" s="39">
        <v>821</v>
      </c>
      <c r="K19" s="39">
        <v>1805</v>
      </c>
      <c r="L19" s="39">
        <v>2958</v>
      </c>
      <c r="M19" s="39">
        <v>55307</v>
      </c>
      <c r="N19" s="39">
        <v>363</v>
      </c>
      <c r="O19" s="70">
        <v>169</v>
      </c>
    </row>
    <row r="20" spans="1:15" x14ac:dyDescent="0.25">
      <c r="A20" s="71" t="s">
        <v>25</v>
      </c>
      <c r="B20" s="48" t="s">
        <v>67</v>
      </c>
      <c r="C20" s="48">
        <v>42671</v>
      </c>
      <c r="D20" s="48">
        <v>93</v>
      </c>
      <c r="E20" s="48">
        <v>164</v>
      </c>
      <c r="F20" s="48">
        <v>906</v>
      </c>
      <c r="G20" s="48">
        <v>1485</v>
      </c>
      <c r="H20" s="48">
        <v>1660</v>
      </c>
      <c r="I20" s="48">
        <v>7943</v>
      </c>
      <c r="J20" s="48">
        <v>3094</v>
      </c>
      <c r="K20" s="48">
        <v>5242</v>
      </c>
      <c r="L20" s="48">
        <v>13380</v>
      </c>
      <c r="M20" s="48">
        <v>8640</v>
      </c>
      <c r="N20" s="48">
        <v>93</v>
      </c>
      <c r="O20" s="72">
        <v>71</v>
      </c>
    </row>
    <row r="21" spans="1:15" x14ac:dyDescent="0.25">
      <c r="A21" s="38" t="s">
        <v>11</v>
      </c>
      <c r="B21" s="39" t="s">
        <v>68</v>
      </c>
      <c r="C21" s="39">
        <v>35148</v>
      </c>
      <c r="D21" s="39">
        <v>15</v>
      </c>
      <c r="E21" s="39">
        <v>11</v>
      </c>
      <c r="F21" s="39">
        <v>846</v>
      </c>
      <c r="G21" s="39">
        <v>267</v>
      </c>
      <c r="H21" s="39">
        <v>4697</v>
      </c>
      <c r="I21" s="39">
        <v>11592</v>
      </c>
      <c r="J21" s="39">
        <v>7733</v>
      </c>
      <c r="K21" s="39">
        <v>4079</v>
      </c>
      <c r="L21" s="39">
        <v>3006</v>
      </c>
      <c r="M21" s="39">
        <v>758</v>
      </c>
      <c r="N21" s="39">
        <v>45</v>
      </c>
      <c r="O21" s="70">
        <v>53</v>
      </c>
    </row>
    <row r="22" spans="1:15" x14ac:dyDescent="0.25">
      <c r="A22" s="74" t="s">
        <v>57</v>
      </c>
      <c r="B22" s="75" t="s">
        <v>9</v>
      </c>
      <c r="C22" s="75">
        <v>32528</v>
      </c>
      <c r="D22" s="75">
        <v>186</v>
      </c>
      <c r="E22" s="75">
        <v>35</v>
      </c>
      <c r="F22" s="75">
        <v>516</v>
      </c>
      <c r="G22" s="75">
        <v>146</v>
      </c>
      <c r="H22" s="75">
        <v>1904</v>
      </c>
      <c r="I22" s="75">
        <v>6997</v>
      </c>
      <c r="J22" s="75">
        <v>1175</v>
      </c>
      <c r="K22" s="75">
        <v>2144</v>
      </c>
      <c r="L22" s="75">
        <v>3461</v>
      </c>
      <c r="M22" s="75">
        <v>15933</v>
      </c>
      <c r="N22" s="75">
        <v>37</v>
      </c>
      <c r="O22" s="76">
        <v>4</v>
      </c>
    </row>
    <row r="23" spans="1:15" x14ac:dyDescent="0.25">
      <c r="A23" s="38" t="s">
        <v>50</v>
      </c>
      <c r="B23" s="39" t="s">
        <v>68</v>
      </c>
      <c r="C23" s="39">
        <v>32231</v>
      </c>
      <c r="D23" s="39">
        <v>18</v>
      </c>
      <c r="E23" s="39">
        <v>12</v>
      </c>
      <c r="F23" s="39">
        <v>226</v>
      </c>
      <c r="G23" s="39">
        <v>47</v>
      </c>
      <c r="H23" s="39">
        <v>1536</v>
      </c>
      <c r="I23" s="39">
        <v>8126</v>
      </c>
      <c r="J23" s="39">
        <v>309</v>
      </c>
      <c r="K23" s="39">
        <v>722</v>
      </c>
      <c r="L23" s="39">
        <v>5010</v>
      </c>
      <c r="M23" s="39">
        <v>2867</v>
      </c>
      <c r="N23" s="39">
        <v>21</v>
      </c>
      <c r="O23" s="70">
        <v>15</v>
      </c>
    </row>
    <row r="24" spans="1:15" x14ac:dyDescent="0.25">
      <c r="A24" s="71" t="s">
        <v>47</v>
      </c>
      <c r="B24" s="48" t="s">
        <v>68</v>
      </c>
      <c r="C24" s="48">
        <v>23601</v>
      </c>
      <c r="D24" s="48">
        <v>3</v>
      </c>
      <c r="E24" s="48">
        <v>3</v>
      </c>
      <c r="F24" s="48">
        <v>216</v>
      </c>
      <c r="G24" s="48">
        <v>50</v>
      </c>
      <c r="H24" s="48">
        <v>2642</v>
      </c>
      <c r="I24" s="48">
        <v>8008</v>
      </c>
      <c r="J24" s="48">
        <v>1326</v>
      </c>
      <c r="K24" s="48">
        <v>5656</v>
      </c>
      <c r="L24" s="48">
        <v>3559</v>
      </c>
      <c r="M24" s="48">
        <v>2214</v>
      </c>
      <c r="N24" s="48">
        <v>12</v>
      </c>
      <c r="O24" s="72">
        <v>12</v>
      </c>
    </row>
    <row r="25" spans="1:15" x14ac:dyDescent="0.25">
      <c r="A25" s="71" t="s">
        <v>26</v>
      </c>
      <c r="B25" s="48" t="s">
        <v>67</v>
      </c>
      <c r="C25" s="48">
        <v>23307</v>
      </c>
      <c r="D25" s="48">
        <v>8</v>
      </c>
      <c r="E25" s="48">
        <v>4</v>
      </c>
      <c r="F25" s="48">
        <v>56</v>
      </c>
      <c r="G25" s="48">
        <v>15</v>
      </c>
      <c r="H25" s="48">
        <v>115</v>
      </c>
      <c r="I25" s="48">
        <v>1371</v>
      </c>
      <c r="J25" s="48">
        <v>13649</v>
      </c>
      <c r="K25" s="48">
        <v>3098</v>
      </c>
      <c r="L25" s="48">
        <v>1384</v>
      </c>
      <c r="M25" s="48">
        <v>3657</v>
      </c>
      <c r="N25" s="48">
        <v>25</v>
      </c>
      <c r="O25" s="72">
        <v>25</v>
      </c>
    </row>
    <row r="26" spans="1:15" x14ac:dyDescent="0.25">
      <c r="A26" s="74" t="s">
        <v>31</v>
      </c>
      <c r="B26" s="75" t="s">
        <v>9</v>
      </c>
      <c r="C26" s="75">
        <v>21663</v>
      </c>
      <c r="D26" s="75">
        <v>2</v>
      </c>
      <c r="E26" s="75">
        <v>6</v>
      </c>
      <c r="F26" s="75">
        <v>4</v>
      </c>
      <c r="G26" s="75">
        <v>7</v>
      </c>
      <c r="H26" s="75">
        <v>1137</v>
      </c>
      <c r="I26" s="75">
        <v>8681</v>
      </c>
      <c r="J26" s="75">
        <v>1161</v>
      </c>
      <c r="K26" s="75">
        <v>226</v>
      </c>
      <c r="L26" s="75">
        <v>3336</v>
      </c>
      <c r="M26" s="75">
        <v>7169</v>
      </c>
      <c r="N26" s="75">
        <v>23</v>
      </c>
      <c r="O26" s="76">
        <v>12</v>
      </c>
    </row>
    <row r="27" spans="1:15" x14ac:dyDescent="0.25">
      <c r="A27" s="71" t="s">
        <v>53</v>
      </c>
      <c r="B27" s="48" t="s">
        <v>69</v>
      </c>
      <c r="C27" s="48">
        <v>21404</v>
      </c>
      <c r="D27" s="48"/>
      <c r="E27" s="48">
        <v>6</v>
      </c>
      <c r="F27" s="48">
        <v>171</v>
      </c>
      <c r="G27" s="48">
        <v>30</v>
      </c>
      <c r="H27" s="48">
        <v>1160</v>
      </c>
      <c r="I27" s="48">
        <v>13753</v>
      </c>
      <c r="J27" s="48">
        <v>466</v>
      </c>
      <c r="K27" s="48">
        <v>1042</v>
      </c>
      <c r="L27" s="48">
        <v>1455</v>
      </c>
      <c r="M27" s="48">
        <v>3296</v>
      </c>
      <c r="N27" s="48">
        <v>29</v>
      </c>
      <c r="O27" s="72">
        <v>6</v>
      </c>
    </row>
    <row r="28" spans="1:15" x14ac:dyDescent="0.25">
      <c r="A28" s="50" t="s">
        <v>58</v>
      </c>
      <c r="B28" s="49" t="s">
        <v>67</v>
      </c>
      <c r="C28" s="49">
        <v>18020</v>
      </c>
      <c r="D28" s="49">
        <v>5</v>
      </c>
      <c r="E28" s="49">
        <v>34</v>
      </c>
      <c r="F28" s="49">
        <v>8141</v>
      </c>
      <c r="G28" s="49">
        <v>590</v>
      </c>
      <c r="H28" s="49">
        <v>566</v>
      </c>
      <c r="I28" s="49">
        <v>6926</v>
      </c>
      <c r="J28" s="49">
        <v>460</v>
      </c>
      <c r="K28" s="49">
        <v>154</v>
      </c>
      <c r="L28" s="49">
        <v>702</v>
      </c>
      <c r="M28" s="49">
        <v>438</v>
      </c>
      <c r="N28" s="49"/>
      <c r="O28" s="73">
        <v>4</v>
      </c>
    </row>
    <row r="29" spans="1:15" x14ac:dyDescent="0.25">
      <c r="A29" s="38" t="s">
        <v>21</v>
      </c>
      <c r="B29" s="39" t="s">
        <v>69</v>
      </c>
      <c r="C29" s="39">
        <v>16224</v>
      </c>
      <c r="D29" s="39">
        <v>4</v>
      </c>
      <c r="E29" s="39">
        <v>2</v>
      </c>
      <c r="F29" s="39">
        <v>215</v>
      </c>
      <c r="G29" s="39">
        <v>32</v>
      </c>
      <c r="H29" s="39">
        <v>4036</v>
      </c>
      <c r="I29" s="39">
        <v>8871</v>
      </c>
      <c r="J29" s="39">
        <v>639</v>
      </c>
      <c r="K29" s="39">
        <v>496</v>
      </c>
      <c r="L29" s="39">
        <v>1178</v>
      </c>
      <c r="M29" s="39">
        <v>33388</v>
      </c>
      <c r="N29" s="39">
        <v>155</v>
      </c>
      <c r="O29" s="70">
        <v>86</v>
      </c>
    </row>
    <row r="30" spans="1:15" x14ac:dyDescent="0.25">
      <c r="A30" s="38" t="s">
        <v>16</v>
      </c>
      <c r="B30" s="39" t="s">
        <v>69</v>
      </c>
      <c r="C30" s="39">
        <v>13966</v>
      </c>
      <c r="D30" s="39">
        <v>9</v>
      </c>
      <c r="E30" s="39">
        <v>4</v>
      </c>
      <c r="F30" s="39">
        <v>333</v>
      </c>
      <c r="G30" s="39">
        <v>84</v>
      </c>
      <c r="H30" s="39">
        <v>3388</v>
      </c>
      <c r="I30" s="39">
        <v>7248</v>
      </c>
      <c r="J30" s="39">
        <v>392</v>
      </c>
      <c r="K30" s="39">
        <v>332</v>
      </c>
      <c r="L30" s="39">
        <v>679</v>
      </c>
      <c r="M30" s="39">
        <v>4948</v>
      </c>
      <c r="N30" s="39">
        <v>0</v>
      </c>
      <c r="O30" s="70">
        <v>14</v>
      </c>
    </row>
    <row r="31" spans="1:15" x14ac:dyDescent="0.25">
      <c r="A31" s="74" t="s">
        <v>33</v>
      </c>
      <c r="B31" s="75" t="s">
        <v>70</v>
      </c>
      <c r="C31" s="75">
        <v>12301</v>
      </c>
      <c r="D31" s="75">
        <v>277</v>
      </c>
      <c r="E31" s="75">
        <v>208</v>
      </c>
      <c r="F31" s="75">
        <v>1397</v>
      </c>
      <c r="G31" s="75">
        <v>392</v>
      </c>
      <c r="H31" s="75">
        <v>3622</v>
      </c>
      <c r="I31" s="75">
        <v>4678</v>
      </c>
      <c r="J31" s="75">
        <v>455</v>
      </c>
      <c r="K31" s="75">
        <v>466</v>
      </c>
      <c r="L31" s="75">
        <v>604</v>
      </c>
      <c r="M31" s="75">
        <v>393</v>
      </c>
      <c r="N31" s="75">
        <v>4</v>
      </c>
      <c r="O31" s="76">
        <v>5</v>
      </c>
    </row>
    <row r="32" spans="1:15" x14ac:dyDescent="0.25">
      <c r="A32" s="38" t="s">
        <v>13</v>
      </c>
      <c r="B32" s="39" t="s">
        <v>69</v>
      </c>
      <c r="C32" s="39">
        <v>9818</v>
      </c>
      <c r="D32" s="39">
        <v>4</v>
      </c>
      <c r="E32" s="39">
        <v>1</v>
      </c>
      <c r="F32" s="39">
        <v>87</v>
      </c>
      <c r="G32" s="39">
        <v>28</v>
      </c>
      <c r="H32" s="39">
        <v>881</v>
      </c>
      <c r="I32" s="39">
        <v>6763</v>
      </c>
      <c r="J32" s="39">
        <v>265</v>
      </c>
      <c r="K32" s="39">
        <v>90</v>
      </c>
      <c r="L32" s="39">
        <v>819</v>
      </c>
      <c r="M32" s="39">
        <v>679</v>
      </c>
      <c r="N32" s="39">
        <v>50</v>
      </c>
      <c r="O32" s="70">
        <v>48</v>
      </c>
    </row>
    <row r="33" spans="1:15" x14ac:dyDescent="0.25">
      <c r="A33" s="50" t="s">
        <v>34</v>
      </c>
      <c r="B33" s="49" t="s">
        <v>9</v>
      </c>
      <c r="C33" s="49">
        <v>9733</v>
      </c>
      <c r="D33" s="49">
        <v>769</v>
      </c>
      <c r="E33" s="49"/>
      <c r="F33" s="49">
        <v>3</v>
      </c>
      <c r="G33" s="49" t="s">
        <v>6</v>
      </c>
      <c r="H33" s="49">
        <v>1989</v>
      </c>
      <c r="I33" s="49">
        <v>18</v>
      </c>
      <c r="J33" s="49">
        <v>26</v>
      </c>
      <c r="K33" s="49">
        <v>3</v>
      </c>
      <c r="L33" s="49">
        <v>47</v>
      </c>
      <c r="M33" s="49">
        <v>26</v>
      </c>
      <c r="N33" s="49">
        <v>30</v>
      </c>
      <c r="O33" s="73">
        <v>6822</v>
      </c>
    </row>
    <row r="34" spans="1:15" x14ac:dyDescent="0.25">
      <c r="A34" s="84" t="s">
        <v>20</v>
      </c>
      <c r="B34" s="85" t="s">
        <v>69</v>
      </c>
      <c r="C34" s="85">
        <v>9214</v>
      </c>
      <c r="D34" s="85">
        <v>32</v>
      </c>
      <c r="E34" s="85"/>
      <c r="F34" s="85">
        <v>112</v>
      </c>
      <c r="G34" s="85">
        <v>45</v>
      </c>
      <c r="H34" s="85">
        <v>641</v>
      </c>
      <c r="I34" s="85">
        <v>6068</v>
      </c>
      <c r="J34" s="85">
        <v>821</v>
      </c>
      <c r="K34" s="85">
        <v>192</v>
      </c>
      <c r="L34" s="85">
        <v>679</v>
      </c>
      <c r="M34" s="85">
        <v>738</v>
      </c>
      <c r="N34" s="85">
        <v>0</v>
      </c>
      <c r="O34" s="86">
        <v>10</v>
      </c>
    </row>
    <row r="37" spans="1:15" x14ac:dyDescent="0.25">
      <c r="A37" t="s">
        <v>64</v>
      </c>
      <c r="B37" t="s">
        <v>71</v>
      </c>
      <c r="C37" s="35" t="s">
        <v>0</v>
      </c>
      <c r="D37" s="35" t="s">
        <v>38</v>
      </c>
      <c r="E37" s="35" t="s">
        <v>39</v>
      </c>
      <c r="F37" s="35" t="s">
        <v>40</v>
      </c>
      <c r="G37" s="35" t="s">
        <v>41</v>
      </c>
      <c r="H37" s="35" t="s">
        <v>1</v>
      </c>
      <c r="I37" s="35" t="s">
        <v>2</v>
      </c>
      <c r="J37" s="35" t="s">
        <v>45</v>
      </c>
      <c r="K37" s="35" t="s">
        <v>44</v>
      </c>
      <c r="L37" s="35" t="s">
        <v>3</v>
      </c>
      <c r="M37" s="35" t="s">
        <v>43</v>
      </c>
      <c r="N37" s="35" t="s">
        <v>4</v>
      </c>
      <c r="O37" s="35" t="s">
        <v>42</v>
      </c>
    </row>
    <row r="38" spans="1:15" x14ac:dyDescent="0.25">
      <c r="B38" t="s">
        <v>68</v>
      </c>
      <c r="C38" s="35">
        <f>SUM((C2:C10))</f>
        <v>12718791</v>
      </c>
      <c r="D38" s="35">
        <f>SUM((D2:D10))</f>
        <v>348074</v>
      </c>
      <c r="E38" s="35">
        <f>SUM((E2:E10))</f>
        <v>97160</v>
      </c>
      <c r="F38" s="35">
        <f>SUM((F2:F10))</f>
        <v>607980</v>
      </c>
      <c r="G38" s="35">
        <f>SUM((G2:G10))</f>
        <v>496761</v>
      </c>
      <c r="H38" s="35">
        <f>SUM((H2:H10))</f>
        <v>3866669</v>
      </c>
      <c r="I38" s="35">
        <f>SUM((I2:I10))</f>
        <v>4064376</v>
      </c>
      <c r="J38" s="35">
        <f>SUM((J2:J10))</f>
        <v>688532</v>
      </c>
      <c r="K38" s="35">
        <f>SUM((K2:K10))</f>
        <v>739785</v>
      </c>
      <c r="L38" s="35">
        <f>SUM((L2:L10))</f>
        <v>820314</v>
      </c>
      <c r="M38" s="35">
        <f>SUM((M2:M10))</f>
        <v>860431</v>
      </c>
      <c r="N38" s="35">
        <f>SUM((N2:N10))</f>
        <v>5631</v>
      </c>
      <c r="O38" s="35">
        <f>SUM((O2:O10))</f>
        <v>3746</v>
      </c>
    </row>
    <row r="39" spans="1:15" x14ac:dyDescent="0.25">
      <c r="B39" t="s">
        <v>19</v>
      </c>
      <c r="C39" s="35">
        <f>C11</f>
        <v>181670</v>
      </c>
      <c r="D39" s="35">
        <f>D11</f>
        <v>214</v>
      </c>
      <c r="E39" s="35">
        <f>E11</f>
        <v>0</v>
      </c>
      <c r="F39" s="35">
        <f>F11</f>
        <v>2053</v>
      </c>
      <c r="G39" s="35">
        <f>G11</f>
        <v>1095</v>
      </c>
      <c r="H39" s="35">
        <f>H11</f>
        <v>73019</v>
      </c>
      <c r="I39" s="35">
        <f>I11</f>
        <v>74920</v>
      </c>
      <c r="J39" s="35">
        <f>J11</f>
        <v>18840</v>
      </c>
      <c r="K39" s="35">
        <f>K11</f>
        <v>2702</v>
      </c>
      <c r="L39" s="35">
        <f>L11</f>
        <v>3935</v>
      </c>
      <c r="M39" s="35">
        <f>M11</f>
        <v>613</v>
      </c>
      <c r="N39" s="35">
        <f>N11</f>
        <v>0</v>
      </c>
      <c r="O39" s="35">
        <f>O11</f>
        <v>4</v>
      </c>
    </row>
    <row r="40" spans="1:15" x14ac:dyDescent="0.25">
      <c r="B40" t="s">
        <v>69</v>
      </c>
      <c r="C40" s="35">
        <f>SUM((C14:C20))</f>
        <v>519160</v>
      </c>
      <c r="D40" s="35">
        <f>SUM((D14:D20))</f>
        <v>684</v>
      </c>
      <c r="E40" s="35">
        <f>SUM((E14:E20))</f>
        <v>302</v>
      </c>
      <c r="F40" s="35">
        <f>SUM((F14:F20))</f>
        <v>5146</v>
      </c>
      <c r="G40" s="35">
        <f>SUM((G14:G20))</f>
        <v>3888</v>
      </c>
      <c r="H40" s="35">
        <f>SUM((H14:H20))</f>
        <v>22851</v>
      </c>
      <c r="I40" s="35">
        <f>SUM((I14:I20))</f>
        <v>139478</v>
      </c>
      <c r="J40" s="35">
        <f>SUM((J14:J20))</f>
        <v>35008</v>
      </c>
      <c r="K40" s="35">
        <f>SUM((K14:K20))</f>
        <v>99055</v>
      </c>
      <c r="L40" s="35">
        <f>SUM((L14:L20))</f>
        <v>106497</v>
      </c>
      <c r="M40" s="35">
        <f>SUM((M14:M20))</f>
        <v>157658</v>
      </c>
      <c r="N40" s="35">
        <f>SUM((N14:N20))</f>
        <v>982</v>
      </c>
      <c r="O40" s="35">
        <f>SUM((O14:O20))</f>
        <v>541</v>
      </c>
    </row>
    <row r="41" spans="1:15" x14ac:dyDescent="0.25">
      <c r="B41" t="s">
        <v>67</v>
      </c>
      <c r="C41" s="35">
        <f>SUM(C24:C34)</f>
        <v>179251</v>
      </c>
      <c r="D41" s="35">
        <f>SUM(D24:D34)</f>
        <v>1113</v>
      </c>
      <c r="E41" s="35">
        <f>SUM(E24:E34)</f>
        <v>268</v>
      </c>
      <c r="F41" s="35">
        <f>SUM(F24:F34)</f>
        <v>10735</v>
      </c>
      <c r="G41" s="35">
        <f>SUM(G24:G34)</f>
        <v>1273</v>
      </c>
      <c r="H41" s="35">
        <f>SUM(H24:H34)</f>
        <v>20177</v>
      </c>
      <c r="I41" s="35">
        <f>SUM(I24:I34)</f>
        <v>72385</v>
      </c>
      <c r="J41" s="35">
        <f>SUM(J24:J34)</f>
        <v>19660</v>
      </c>
      <c r="K41" s="35">
        <f>SUM(K24:K34)</f>
        <v>11755</v>
      </c>
      <c r="L41" s="35">
        <f>SUM(L24:L34)</f>
        <v>14442</v>
      </c>
      <c r="M41" s="35">
        <f>SUM(M24:M34)</f>
        <v>56946</v>
      </c>
      <c r="N41" s="35">
        <f>SUM(N24:N34)</f>
        <v>328</v>
      </c>
      <c r="O41" s="35">
        <f>SUM(O24:O34)</f>
        <v>7044</v>
      </c>
    </row>
    <row r="42" spans="1:15" x14ac:dyDescent="0.25">
      <c r="B42" t="s">
        <v>35</v>
      </c>
      <c r="C42" s="35">
        <f>C13</f>
        <v>152245</v>
      </c>
      <c r="D42" s="35">
        <f>D13</f>
        <v>103</v>
      </c>
      <c r="E42" s="35">
        <f>E13</f>
        <v>56</v>
      </c>
      <c r="F42" s="35">
        <f>F13</f>
        <v>2494</v>
      </c>
      <c r="G42" s="35">
        <f>G13</f>
        <v>635</v>
      </c>
      <c r="H42" s="35">
        <f>H13</f>
        <v>34165</v>
      </c>
      <c r="I42" s="35">
        <f>I13</f>
        <v>87622</v>
      </c>
      <c r="J42" s="35">
        <f>J13</f>
        <v>2882</v>
      </c>
      <c r="K42" s="35">
        <f>K13</f>
        <v>1028</v>
      </c>
      <c r="L42" s="35">
        <f>L13</f>
        <v>5996</v>
      </c>
      <c r="M42" s="35">
        <f>M13</f>
        <v>4858</v>
      </c>
      <c r="N42" s="35">
        <f>N13</f>
        <v>0</v>
      </c>
      <c r="O42" s="35">
        <f>O13</f>
        <v>10</v>
      </c>
    </row>
    <row r="43" spans="1:15" x14ac:dyDescent="0.25">
      <c r="B43" t="s">
        <v>9</v>
      </c>
      <c r="C43" s="35">
        <f>SUM(Table3[Canada])-SUM(C38:C42)</f>
        <v>255781</v>
      </c>
      <c r="D43" s="35">
        <f>SUM(Table3[Newfoundland])-SUM(D38:D42)</f>
        <v>577</v>
      </c>
      <c r="E43" s="35">
        <f>SUM(Table3[Prince Edward Island])-SUM(E38:E42)</f>
        <v>315</v>
      </c>
      <c r="F43" s="35">
        <f>SUM(Table3[Nova Scotia])-SUM(F38:F42)</f>
        <v>4305</v>
      </c>
      <c r="G43" s="35">
        <f>SUM(Table3[
New Brunswick])-SUM(G38:G42)</f>
        <v>2725</v>
      </c>
      <c r="H43" s="35">
        <f>SUM(Table3[Québec])-SUM(H38:H42)</f>
        <v>22768</v>
      </c>
      <c r="I43" s="35">
        <f>SUM(Table3[Ontario])-SUM(I38:I42)</f>
        <v>64085</v>
      </c>
      <c r="J43" s="35">
        <f>SUM(Table3[Manitoba])-SUM(J38:J42)</f>
        <v>30241</v>
      </c>
      <c r="K43" s="35">
        <f>SUM(Table3[Saskatchewan])-SUM(K38:K42)</f>
        <v>29205</v>
      </c>
      <c r="L43" s="35">
        <f>SUM(Table3[Alberta])-SUM(L38:L42)</f>
        <v>32640</v>
      </c>
      <c r="M43" s="35">
        <f>SUM(Table3[British Colombia])-SUM(M38:M42)</f>
        <v>48036</v>
      </c>
      <c r="N43" s="35">
        <f>SUM(Table3[Yukon])-SUM(N38:N42)</f>
        <v>1736</v>
      </c>
      <c r="O43" s="35">
        <f>SUM(Table3[NW-Territories])-SUM(O38:O42)</f>
        <v>3910</v>
      </c>
    </row>
    <row r="44" spans="1:15" x14ac:dyDescent="0.25">
      <c r="A44" t="s">
        <v>74</v>
      </c>
      <c r="B44" t="s">
        <v>71</v>
      </c>
      <c r="C44" s="35" t="s">
        <v>0</v>
      </c>
      <c r="D44" s="35" t="s">
        <v>38</v>
      </c>
      <c r="E44" s="35" t="s">
        <v>39</v>
      </c>
      <c r="F44" s="35" t="s">
        <v>40</v>
      </c>
      <c r="G44" s="35" t="s">
        <v>41</v>
      </c>
      <c r="H44" s="35" t="s">
        <v>1</v>
      </c>
      <c r="I44" s="35" t="s">
        <v>2</v>
      </c>
      <c r="J44" s="35" t="s">
        <v>45</v>
      </c>
      <c r="K44" s="35" t="s">
        <v>44</v>
      </c>
      <c r="L44" s="35" t="s">
        <v>3</v>
      </c>
      <c r="M44" s="35" t="s">
        <v>43</v>
      </c>
      <c r="N44" s="35" t="s">
        <v>4</v>
      </c>
      <c r="O44" s="35" t="s">
        <v>42</v>
      </c>
    </row>
    <row r="45" spans="1:15" x14ac:dyDescent="0.25">
      <c r="B45" t="s">
        <v>68</v>
      </c>
      <c r="C45" s="83">
        <f>C38/SUM(Table3[Canada])</f>
        <v>0.9080376682974346</v>
      </c>
      <c r="D45" s="83">
        <f>D38/SUM(Table3[Newfoundland])</f>
        <v>0.99232819694097185</v>
      </c>
      <c r="E45" s="83">
        <f>E38/SUM(Table3[Prince Edward Island])</f>
        <v>0.99040784497609602</v>
      </c>
      <c r="F45" s="83">
        <f>F38/SUM(Table3[Nova Scotia])</f>
        <v>0.96090960672532411</v>
      </c>
      <c r="G45" s="83">
        <f>G38/SUM(Table3[
New Brunswick])</f>
        <v>0.98101019596071704</v>
      </c>
      <c r="H45" s="83">
        <f>H38/SUM(Table3[Québec])</f>
        <v>0.95717944801639943</v>
      </c>
      <c r="I45" s="83">
        <f>I38/SUM(Table3[Ontario])</f>
        <v>0.90261979814633608</v>
      </c>
      <c r="J45" s="83">
        <f>J38/SUM(Table3[Manitoba])</f>
        <v>0.86590045059943688</v>
      </c>
      <c r="K45" s="83">
        <f>K38/SUM(Table3[Saskatchewan])</f>
        <v>0.83730603375097623</v>
      </c>
      <c r="L45" s="83">
        <f>L38/SUM(Table3[Alberta])</f>
        <v>0.83380157426531576</v>
      </c>
      <c r="M45" s="83">
        <f>M38/SUM(Table3[British Colombia])</f>
        <v>0.76242709620023008</v>
      </c>
      <c r="N45" s="83">
        <f>N38/SUM(Table3[Yukon])</f>
        <v>0.64895701279243978</v>
      </c>
      <c r="O45" s="83">
        <f>O38/SUM(Table3[NW-Territories])</f>
        <v>0.24555883316945265</v>
      </c>
    </row>
    <row r="46" spans="1:15" x14ac:dyDescent="0.25">
      <c r="B46" t="s">
        <v>19</v>
      </c>
      <c r="C46" s="83">
        <f>C39/SUM(Table3[Canada])</f>
        <v>1.2970038048395869E-2</v>
      </c>
      <c r="D46" s="83">
        <f>D39/SUM(Table3[Newfoundland])</f>
        <v>6.1009507790115889E-4</v>
      </c>
      <c r="E46" s="83">
        <f>E39/SUM(Table3[Prince Edward Island])</f>
        <v>0</v>
      </c>
      <c r="F46" s="83">
        <f>F39/SUM(Table3[Nova Scotia])</f>
        <v>3.2447571015610552E-3</v>
      </c>
      <c r="G46" s="83">
        <f>G39/SUM(Table3[
New Brunswick])</f>
        <v>2.1624204890822452E-3</v>
      </c>
      <c r="H46" s="83">
        <f>H39/SUM(Table3[Québec])</f>
        <v>1.807558032888501E-2</v>
      </c>
      <c r="I46" s="83">
        <f>I39/SUM(Table3[Ontario])</f>
        <v>1.6638292145491337E-2</v>
      </c>
      <c r="J46" s="83">
        <f>J39/SUM(Table3[Manitoba])</f>
        <v>2.3693255345130497E-2</v>
      </c>
      <c r="K46" s="83">
        <f>K39/SUM(Table3[Saskatchewan])</f>
        <v>3.0581870451484388E-3</v>
      </c>
      <c r="L46" s="83">
        <f>L39/SUM(Table3[Alberta])</f>
        <v>3.999699133178292E-3</v>
      </c>
      <c r="M46" s="83">
        <f>M39/SUM(Table3[British Colombia])</f>
        <v>5.4317872086284778E-4</v>
      </c>
      <c r="N46" s="83">
        <f>N39/SUM(Table3[Yukon])</f>
        <v>0</v>
      </c>
      <c r="O46" s="83">
        <f>O39/SUM(Table3[NW-Territories])</f>
        <v>2.6220911176663388E-4</v>
      </c>
    </row>
    <row r="47" spans="1:15" x14ac:dyDescent="0.25">
      <c r="B47" t="s">
        <v>69</v>
      </c>
      <c r="C47" s="83">
        <f>C40/SUM(Table3[Canada])</f>
        <v>3.7064594887461881E-2</v>
      </c>
      <c r="D47" s="83">
        <f>D40/SUM(Table3[Newfoundland])</f>
        <v>1.9500235200205266E-3</v>
      </c>
      <c r="E47" s="83">
        <f>E40/SUM(Table3[Prince Edward Island])</f>
        <v>3.0784599545366511E-3</v>
      </c>
      <c r="F47" s="83">
        <f>F40/SUM(Table3[Nova Scotia])</f>
        <v>8.1332294421009206E-3</v>
      </c>
      <c r="G47" s="83">
        <f>G40/SUM(Table3[
New Brunswick])</f>
        <v>7.6780738461659989E-3</v>
      </c>
      <c r="H47" s="83">
        <f>H40/SUM(Table3[Québec])</f>
        <v>5.6566795778544123E-3</v>
      </c>
      <c r="I47" s="83">
        <f>I40/SUM(Table3[Ontario])</f>
        <v>3.0975383233700492E-2</v>
      </c>
      <c r="J47" s="83">
        <f>J40/SUM(Table3[Manitoba])</f>
        <v>4.4026193371673482E-2</v>
      </c>
      <c r="K47" s="83">
        <f>K40/SUM(Table3[Saskatchewan])</f>
        <v>0.11211277489162789</v>
      </c>
      <c r="L47" s="83">
        <f>L40/SUM(Table3[Alberta])</f>
        <v>0.10824801997105173</v>
      </c>
      <c r="M47" s="83">
        <f>M40/SUM(Table3[British Colombia])</f>
        <v>0.1397006048512151</v>
      </c>
      <c r="N47" s="83">
        <f>N40/SUM(Table3[Yukon])</f>
        <v>0.11317275556067766</v>
      </c>
      <c r="O47" s="83">
        <f>O40/SUM(Table3[NW-Territories])</f>
        <v>3.5463782366437234E-2</v>
      </c>
    </row>
    <row r="48" spans="1:15" x14ac:dyDescent="0.25">
      <c r="B48" t="s">
        <v>67</v>
      </c>
      <c r="C48" s="83">
        <f>C41/SUM(Table3[Canada])</f>
        <v>1.2797337426173875E-2</v>
      </c>
      <c r="D48" s="83">
        <f>D41/SUM(Table3[Newfoundland])</f>
        <v>3.1730645874018218E-3</v>
      </c>
      <c r="E48" s="83">
        <f>E41/SUM(Table3[Prince Edward Island])</f>
        <v>2.7318783702510677E-3</v>
      </c>
      <c r="F48" s="83">
        <f>F41/SUM(Table3[Nova Scotia])</f>
        <v>1.6966618356189931E-2</v>
      </c>
      <c r="G48" s="83">
        <f>G41/SUM(Table3[
New Brunswick])</f>
        <v>2.5139372443851123E-3</v>
      </c>
      <c r="H48" s="83">
        <f>H41/SUM(Table3[Québec])</f>
        <v>4.9947408797150449E-3</v>
      </c>
      <c r="I48" s="83">
        <f>I41/SUM(Table3[Ontario])</f>
        <v>1.6075317364540716E-2</v>
      </c>
      <c r="J48" s="83">
        <f>J41/SUM(Table3[Manitoba])</f>
        <v>2.4724490450385644E-2</v>
      </c>
      <c r="K48" s="83">
        <f>K41/SUM(Table3[Saskatchewan])</f>
        <v>1.3304585016920761E-2</v>
      </c>
      <c r="L48" s="83">
        <f>L41/SUM(Table3[Alberta])</f>
        <v>1.4679454861845208E-2</v>
      </c>
      <c r="M48" s="83">
        <f>M41/SUM(Table3[British Colombia])</f>
        <v>5.0459796799764652E-2</v>
      </c>
      <c r="N48" s="83">
        <f>N41/SUM(Table3[Yukon])</f>
        <v>3.7801083323729397E-2</v>
      </c>
      <c r="O48" s="83">
        <f>O41/SUM(Table3[NW-Territories])</f>
        <v>0.46175024582104229</v>
      </c>
    </row>
    <row r="49" spans="2:15" x14ac:dyDescent="0.25">
      <c r="B49" t="s">
        <v>35</v>
      </c>
      <c r="C49" s="83">
        <f>C42/SUM(Table3[Canada])</f>
        <v>1.0869287403963391E-2</v>
      </c>
      <c r="D49" s="83">
        <f>D42/SUM(Table3[Newfoundland])</f>
        <v>2.9364389263466991E-4</v>
      </c>
      <c r="E49" s="83">
        <f>E42/SUM(Table3[Prince Edward Island])</f>
        <v>5.7084025647037237E-4</v>
      </c>
      <c r="F49" s="83">
        <f>F42/SUM(Table3[Nova Scotia])</f>
        <v>3.9417555827049545E-3</v>
      </c>
      <c r="G49" s="83">
        <f>G42/SUM(Table3[
New Brunswick])</f>
        <v>1.2540064023444982E-3</v>
      </c>
      <c r="H49" s="83">
        <f>H42/SUM(Table3[Québec])</f>
        <v>8.4574179588375129E-3</v>
      </c>
      <c r="I49" s="83">
        <f>I42/SUM(Table3[Ontario])</f>
        <v>1.9459162231343325E-2</v>
      </c>
      <c r="J49" s="83">
        <f>J42/SUM(Table3[Manitoba])</f>
        <v>3.6244141138357796E-3</v>
      </c>
      <c r="K49" s="83">
        <f>K42/SUM(Table3[Saskatchewan])</f>
        <v>1.163514538272611E-3</v>
      </c>
      <c r="L49" s="83">
        <f>L42/SUM(Table3[Alberta])</f>
        <v>6.0945860235164014E-3</v>
      </c>
      <c r="M49" s="83">
        <f>M42/SUM(Table3[British Colombia])</f>
        <v>4.3046692103616878E-3</v>
      </c>
      <c r="N49" s="83">
        <f>N42/SUM(Table3[Yukon])</f>
        <v>0</v>
      </c>
      <c r="O49" s="83">
        <f>O42/SUM(Table3[NW-Territories])</f>
        <v>6.5552277941658473E-4</v>
      </c>
    </row>
    <row r="50" spans="2:15" x14ac:dyDescent="0.25">
      <c r="B50" t="s">
        <v>9</v>
      </c>
      <c r="C50" s="83">
        <f>C43/SUM(Table3[Canada])</f>
        <v>1.8261073936570397E-2</v>
      </c>
      <c r="D50" s="83">
        <f>D43/SUM(Table3[Newfoundland])</f>
        <v>1.6449759810699472E-3</v>
      </c>
      <c r="E50" s="83">
        <f>E43/SUM(Table3[Prince Edward Island])</f>
        <v>3.2109764426458444E-3</v>
      </c>
      <c r="F50" s="83">
        <f>F43/SUM(Table3[Nova Scotia])</f>
        <v>6.8040327921190177E-3</v>
      </c>
      <c r="G50" s="83">
        <f>G43/SUM(Table3[
New Brunswick])</f>
        <v>5.3813660573051305E-3</v>
      </c>
      <c r="H50" s="83">
        <f>H43/SUM(Table3[Québec])</f>
        <v>5.6361332383085758E-3</v>
      </c>
      <c r="I50" s="83">
        <f>I43/SUM(Table3[Ontario])</f>
        <v>1.4232046878587992E-2</v>
      </c>
      <c r="J50" s="83">
        <f>J43/SUM(Table3[Manitoba])</f>
        <v>3.8031196119537758E-2</v>
      </c>
      <c r="K50" s="83">
        <f>K43/SUM(Table3[Saskatchewan])</f>
        <v>3.3054904757054089E-2</v>
      </c>
      <c r="L50" s="83">
        <f>L43/SUM(Table3[Alberta])</f>
        <v>3.3176665745092621E-2</v>
      </c>
      <c r="M50" s="83">
        <f>M43/SUM(Table3[British Colombia])</f>
        <v>4.2564654217565674E-2</v>
      </c>
      <c r="N50" s="83">
        <f>N43/SUM(Table3[Yukon])</f>
        <v>0.20006914832315317</v>
      </c>
      <c r="O50" s="83">
        <f>O43/SUM(Table3[NW-Territories])</f>
        <v>0.25630940675188463</v>
      </c>
    </row>
  </sheetData>
  <conditionalFormatting sqref="A28:O34 A1:O18">
    <cfRule type="containsText" dxfId="4" priority="5" operator="containsText" text=",">
      <formula>NOT(ISERROR(SEARCH(",",A1)))</formula>
    </cfRule>
  </conditionalFormatting>
  <conditionalFormatting sqref="A19:A27 C19:O27">
    <cfRule type="containsText" dxfId="3" priority="3" operator="containsText" text=",">
      <formula>NOT(ISERROR(SEARCH(",",A19)))</formula>
    </cfRule>
  </conditionalFormatting>
  <conditionalFormatting sqref="B19:B27">
    <cfRule type="containsText" dxfId="2" priority="1" operator="containsText" text=",">
      <formula>NOT(ISERROR(SEARCH(",",B19)))</formula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PDFTables.com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 Wauters</cp:lastModifiedBy>
  <dcterms:created xsi:type="dcterms:W3CDTF">2023-02-01T18:32:53Z</dcterms:created>
  <dcterms:modified xsi:type="dcterms:W3CDTF">2023-02-03T21:51:01Z</dcterms:modified>
</cp:coreProperties>
</file>