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firstSheet="7" activeTab="9"/>
  </bookViews>
  <sheets>
    <sheet name="Sheet1" sheetId="1" r:id="rId1"/>
    <sheet name="Sheet2" sheetId="2" r:id="rId2"/>
    <sheet name="Sheet3" sheetId="3" r:id="rId3"/>
    <sheet name="Sheet8" sheetId="8" r:id="rId4"/>
    <sheet name="Sheet4" sheetId="4" r:id="rId5"/>
    <sheet name="Sheet5" sheetId="5" r:id="rId6"/>
    <sheet name="Sheet6" sheetId="6" r:id="rId7"/>
    <sheet name="Sheet7" sheetId="7" r:id="rId8"/>
    <sheet name="Sheet9" sheetId="9" r:id="rId9"/>
    <sheet name="Sheet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0" l="1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I5" i="7"/>
  <c r="I6" i="7"/>
  <c r="I7" i="7"/>
  <c r="I8" i="7"/>
  <c r="I9" i="7"/>
  <c r="I10" i="7"/>
  <c r="I11" i="7"/>
  <c r="I12" i="7"/>
  <c r="I4" i="7"/>
  <c r="I12" i="8"/>
  <c r="E12" i="8"/>
  <c r="D12" i="8"/>
  <c r="I11" i="8"/>
  <c r="E11" i="8"/>
  <c r="D11" i="8"/>
  <c r="I10" i="8"/>
  <c r="E10" i="8"/>
  <c r="D10" i="8"/>
  <c r="I9" i="8"/>
  <c r="E9" i="8"/>
  <c r="D9" i="8"/>
  <c r="I8" i="8"/>
  <c r="E8" i="8"/>
  <c r="D8" i="8"/>
  <c r="I7" i="8"/>
  <c r="E7" i="8"/>
  <c r="D7" i="8"/>
  <c r="I6" i="8"/>
  <c r="E6" i="8"/>
  <c r="D6" i="8"/>
  <c r="I5" i="8"/>
  <c r="E5" i="8"/>
  <c r="D5" i="8"/>
  <c r="I4" i="8"/>
  <c r="E4" i="8"/>
  <c r="D4" i="8"/>
  <c r="F5" i="2"/>
  <c r="F6" i="2"/>
  <c r="F7" i="2"/>
  <c r="F10" i="2"/>
  <c r="F11" i="2"/>
  <c r="F12" i="2"/>
  <c r="F13" i="2"/>
  <c r="F14" i="2"/>
  <c r="F15" i="2"/>
  <c r="F16" i="2"/>
  <c r="F17" i="2"/>
  <c r="F9" i="2"/>
  <c r="F8" i="2"/>
  <c r="J5" i="7" l="1"/>
  <c r="J6" i="7"/>
  <c r="J7" i="7"/>
  <c r="J8" i="7"/>
  <c r="J9" i="7"/>
  <c r="J10" i="7"/>
  <c r="J11" i="7"/>
  <c r="J12" i="7"/>
  <c r="J4" i="7"/>
  <c r="F5" i="7"/>
  <c r="F6" i="7"/>
  <c r="F7" i="7"/>
  <c r="F8" i="7"/>
  <c r="F9" i="7"/>
  <c r="F10" i="7"/>
  <c r="F11" i="7"/>
  <c r="F12" i="7"/>
  <c r="F4" i="7"/>
  <c r="E5" i="7"/>
  <c r="E6" i="7"/>
  <c r="E7" i="7"/>
  <c r="E8" i="7"/>
  <c r="E9" i="7"/>
  <c r="E10" i="7"/>
  <c r="E11" i="7"/>
  <c r="E12" i="7"/>
  <c r="E4" i="7"/>
  <c r="D5" i="7"/>
  <c r="D6" i="7"/>
  <c r="D7" i="7"/>
  <c r="D8" i="7"/>
  <c r="D9" i="7"/>
  <c r="D10" i="7"/>
  <c r="D11" i="7"/>
  <c r="D12" i="7"/>
  <c r="D4" i="7"/>
  <c r="B2" i="7"/>
  <c r="E3" i="6"/>
  <c r="E4" i="6"/>
  <c r="E5" i="6"/>
  <c r="E6" i="6"/>
  <c r="E7" i="6"/>
  <c r="E2" i="6"/>
  <c r="D3" i="6"/>
  <c r="D4" i="6"/>
  <c r="D5" i="6"/>
  <c r="D6" i="6"/>
  <c r="D7" i="6"/>
  <c r="D2" i="6"/>
  <c r="C3" i="6"/>
  <c r="C4" i="6"/>
  <c r="C5" i="6"/>
  <c r="C6" i="6"/>
  <c r="C7" i="6"/>
  <c r="C2" i="6"/>
  <c r="B3" i="6"/>
  <c r="B4" i="6"/>
  <c r="B5" i="6"/>
  <c r="B6" i="6"/>
  <c r="B7" i="6"/>
  <c r="B2" i="6"/>
  <c r="H7" i="5"/>
  <c r="H8" i="5"/>
  <c r="H9" i="5"/>
  <c r="H10" i="5"/>
  <c r="H6" i="5"/>
  <c r="G6" i="5"/>
  <c r="G7" i="5"/>
  <c r="G8" i="5"/>
  <c r="G9" i="5"/>
  <c r="G10" i="5"/>
  <c r="F7" i="5"/>
  <c r="F8" i="5"/>
  <c r="F9" i="5"/>
  <c r="F10" i="5"/>
  <c r="F6" i="5"/>
  <c r="E6" i="5"/>
  <c r="E7" i="5"/>
  <c r="E8" i="5"/>
  <c r="E9" i="5"/>
  <c r="E10" i="5"/>
  <c r="D6" i="5"/>
  <c r="D7" i="5"/>
  <c r="D8" i="5"/>
  <c r="D9" i="5"/>
  <c r="D10" i="5"/>
  <c r="H7" i="4" l="1"/>
  <c r="H8" i="4"/>
  <c r="H9" i="4"/>
  <c r="H10" i="4"/>
  <c r="H11" i="4"/>
  <c r="H12" i="4"/>
  <c r="H13" i="4"/>
  <c r="H14" i="4"/>
  <c r="H15" i="4"/>
  <c r="H16" i="4"/>
  <c r="H17" i="4"/>
  <c r="H6" i="4"/>
  <c r="F14" i="4"/>
  <c r="G7" i="4"/>
  <c r="G8" i="4"/>
  <c r="G9" i="4"/>
  <c r="G10" i="4"/>
  <c r="G11" i="4"/>
  <c r="G12" i="4"/>
  <c r="G13" i="4"/>
  <c r="G14" i="4"/>
  <c r="G15" i="4"/>
  <c r="G16" i="4"/>
  <c r="G17" i="4"/>
  <c r="G6" i="4"/>
  <c r="F7" i="4"/>
  <c r="F8" i="4"/>
  <c r="F9" i="4"/>
  <c r="F10" i="4"/>
  <c r="F11" i="4"/>
  <c r="F12" i="4"/>
  <c r="F13" i="4"/>
  <c r="F15" i="4"/>
  <c r="F16" i="4"/>
  <c r="F17" i="4"/>
  <c r="F6" i="4"/>
  <c r="I5" i="3"/>
  <c r="I6" i="3"/>
  <c r="I7" i="3"/>
  <c r="I8" i="3"/>
  <c r="I9" i="3"/>
  <c r="I10" i="3"/>
  <c r="I11" i="3"/>
  <c r="I12" i="3"/>
  <c r="I4" i="3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3" i="1"/>
  <c r="D4" i="1"/>
  <c r="D5" i="1"/>
  <c r="D6" i="1"/>
  <c r="D7" i="1"/>
  <c r="D2" i="1"/>
  <c r="C2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<sst xmlns="http://schemas.openxmlformats.org/spreadsheetml/2006/main" count="260" uniqueCount="194">
  <si>
    <t>이름</t>
    <phoneticPr fontId="1" type="noConversion"/>
  </si>
  <si>
    <t>직위</t>
    <phoneticPr fontId="1" type="noConversion"/>
  </si>
  <si>
    <t>김숙자</t>
    <phoneticPr fontId="1" type="noConversion"/>
  </si>
  <si>
    <t>김복희</t>
    <phoneticPr fontId="1" type="noConversion"/>
  </si>
  <si>
    <t>강명희</t>
    <phoneticPr fontId="1" type="noConversion"/>
  </si>
  <si>
    <t>최정식</t>
    <phoneticPr fontId="1" type="noConversion"/>
  </si>
  <si>
    <t>김나연</t>
    <phoneticPr fontId="1" type="noConversion"/>
  </si>
  <si>
    <t>윤민지</t>
    <phoneticPr fontId="1" type="noConversion"/>
  </si>
  <si>
    <t>과장</t>
    <phoneticPr fontId="1" type="noConversion"/>
  </si>
  <si>
    <t>부장</t>
    <phoneticPr fontId="1" type="noConversion"/>
  </si>
  <si>
    <t>이사</t>
    <phoneticPr fontId="1" type="noConversion"/>
  </si>
  <si>
    <t>사원</t>
    <phoneticPr fontId="1" type="noConversion"/>
  </si>
  <si>
    <t>대리</t>
    <phoneticPr fontId="1" type="noConversion"/>
  </si>
  <si>
    <t>기본급</t>
    <phoneticPr fontId="1" type="noConversion"/>
  </si>
  <si>
    <t>보너스</t>
    <phoneticPr fontId="1" type="noConversion"/>
  </si>
  <si>
    <t>직위</t>
    <phoneticPr fontId="1" type="noConversion"/>
  </si>
  <si>
    <t>&lt;&lt;연구원 출장비&gt;&gt;</t>
    <phoneticPr fontId="1" type="noConversion"/>
  </si>
  <si>
    <t>성명</t>
    <phoneticPr fontId="1" type="noConversion"/>
  </si>
  <si>
    <t>지급</t>
    <phoneticPr fontId="1" type="noConversion"/>
  </si>
  <si>
    <t>출장지</t>
    <phoneticPr fontId="1" type="noConversion"/>
  </si>
  <si>
    <t>출장비(일)</t>
    <phoneticPr fontId="1" type="noConversion"/>
  </si>
  <si>
    <t>출장일수</t>
    <phoneticPr fontId="1" type="noConversion"/>
  </si>
  <si>
    <t>출장비</t>
    <phoneticPr fontId="1" type="noConversion"/>
  </si>
  <si>
    <t>강숙자</t>
    <phoneticPr fontId="1" type="noConversion"/>
  </si>
  <si>
    <t>이태성</t>
    <phoneticPr fontId="1" type="noConversion"/>
  </si>
  <si>
    <t>박주연</t>
    <phoneticPr fontId="1" type="noConversion"/>
  </si>
  <si>
    <t>최수정</t>
    <phoneticPr fontId="1" type="noConversion"/>
  </si>
  <si>
    <t>김은희</t>
    <phoneticPr fontId="1" type="noConversion"/>
  </si>
  <si>
    <t>박정희</t>
    <phoneticPr fontId="1" type="noConversion"/>
  </si>
  <si>
    <t>최정수</t>
    <phoneticPr fontId="1" type="noConversion"/>
  </si>
  <si>
    <t>이태민</t>
    <phoneticPr fontId="1" type="noConversion"/>
  </si>
  <si>
    <t>선임</t>
    <phoneticPr fontId="1" type="noConversion"/>
  </si>
  <si>
    <t>주임</t>
    <phoneticPr fontId="1" type="noConversion"/>
  </si>
  <si>
    <t>연구원</t>
    <phoneticPr fontId="1" type="noConversion"/>
  </si>
  <si>
    <t>임원</t>
    <phoneticPr fontId="1" type="noConversion"/>
  </si>
  <si>
    <t>책임</t>
    <phoneticPr fontId="1" type="noConversion"/>
  </si>
  <si>
    <t>부산</t>
    <phoneticPr fontId="1" type="noConversion"/>
  </si>
  <si>
    <t>대구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</si>
  <si>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</si>
  <si>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</si>
  <si>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</si>
  <si>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</si>
  <si>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성적 처리</t>
    <phoneticPr fontId="1" type="noConversion"/>
  </si>
  <si>
    <t>학번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</si>
  <si>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</si>
  <si>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</si>
  <si>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</si>
  <si>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</si>
  <si>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성적</t>
    <phoneticPr fontId="1" type="noConversion"/>
  </si>
  <si>
    <t>성적그래프</t>
    <phoneticPr fontId="1" type="noConversion"/>
  </si>
  <si>
    <t>이민상</t>
    <phoneticPr fontId="1" type="noConversion"/>
  </si>
  <si>
    <t>허이상</t>
    <phoneticPr fontId="1" type="noConversion"/>
  </si>
  <si>
    <t>강문정</t>
    <phoneticPr fontId="1" type="noConversion"/>
  </si>
  <si>
    <t>문은경</t>
    <phoneticPr fontId="1" type="noConversion"/>
  </si>
  <si>
    <t>한경희</t>
    <phoneticPr fontId="1" type="noConversion"/>
  </si>
  <si>
    <t>이충성</t>
    <phoneticPr fontId="1" type="noConversion"/>
  </si>
  <si>
    <t>김태민</t>
    <phoneticPr fontId="1" type="noConversion"/>
  </si>
  <si>
    <t>우지훈</t>
    <phoneticPr fontId="1" type="noConversion"/>
  </si>
  <si>
    <t>김태성</t>
    <phoneticPr fontId="1" type="noConversion"/>
  </si>
  <si>
    <t>C8020</t>
    <phoneticPr fontId="1" type="noConversion"/>
  </si>
  <si>
    <t>E0645</t>
    <phoneticPr fontId="1" type="noConversion"/>
  </si>
  <si>
    <t>C1022</t>
    <phoneticPr fontId="1" type="noConversion"/>
  </si>
  <si>
    <t>E045</t>
    <phoneticPr fontId="1" type="noConversion"/>
  </si>
  <si>
    <t>K0598</t>
    <phoneticPr fontId="1" type="noConversion"/>
  </si>
  <si>
    <t>K1075</t>
    <phoneticPr fontId="1" type="noConversion"/>
  </si>
  <si>
    <t>E0967</t>
    <phoneticPr fontId="1" type="noConversion"/>
  </si>
  <si>
    <t>K0834</t>
    <phoneticPr fontId="1" type="noConversion"/>
  </si>
  <si>
    <t>C1034</t>
    <phoneticPr fontId="1" type="noConversion"/>
  </si>
  <si>
    <t>&lt;&lt;영업현황표&gt;&gt;</t>
    <phoneticPr fontId="1" type="noConversion"/>
  </si>
  <si>
    <t>제품</t>
    <phoneticPr fontId="1" type="noConversion"/>
  </si>
  <si>
    <t>단가</t>
    <phoneticPr fontId="1" type="noConversion"/>
  </si>
  <si>
    <t>LCD TV</t>
    <phoneticPr fontId="1" type="noConversion"/>
  </si>
  <si>
    <t>세탁기</t>
    <phoneticPr fontId="1" type="noConversion"/>
  </si>
  <si>
    <t>냉장고</t>
    <phoneticPr fontId="1" type="noConversion"/>
  </si>
  <si>
    <t>사번</t>
    <phoneticPr fontId="1" type="noConversion"/>
  </si>
  <si>
    <t>판매금액</t>
    <phoneticPr fontId="1" type="noConversion"/>
  </si>
  <si>
    <t>실적순위</t>
    <phoneticPr fontId="1" type="noConversion"/>
  </si>
  <si>
    <t>실적그래프</t>
    <phoneticPr fontId="1" type="noConversion"/>
  </si>
  <si>
    <t>K001</t>
    <phoneticPr fontId="1" type="noConversion"/>
  </si>
  <si>
    <t>K002</t>
    <phoneticPr fontId="1" type="noConversion"/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</si>
  <si>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</si>
  <si>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</si>
  <si>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</si>
  <si>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</si>
  <si>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</si>
  <si>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</si>
  <si>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</si>
  <si>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</si>
  <si>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</si>
  <si>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</si>
  <si>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김철수</t>
    <phoneticPr fontId="1" type="noConversion"/>
  </si>
  <si>
    <t>이병희</t>
    <phoneticPr fontId="1" type="noConversion"/>
  </si>
  <si>
    <t>서기희</t>
    <phoneticPr fontId="1" type="noConversion"/>
  </si>
  <si>
    <t>유태민</t>
    <phoneticPr fontId="1" type="noConversion"/>
  </si>
  <si>
    <t>박민성</t>
    <phoneticPr fontId="1" type="noConversion"/>
  </si>
  <si>
    <t>김성태</t>
    <phoneticPr fontId="1" type="noConversion"/>
  </si>
  <si>
    <t>남진성</t>
    <phoneticPr fontId="1" type="noConversion"/>
  </si>
  <si>
    <t>강철희</t>
    <phoneticPr fontId="1" type="noConversion"/>
  </si>
  <si>
    <t>최우진</t>
    <phoneticPr fontId="1" type="noConversion"/>
  </si>
  <si>
    <t>황영희</t>
    <phoneticPr fontId="1" type="noConversion"/>
  </si>
  <si>
    <t>김진성</t>
    <phoneticPr fontId="1" type="noConversion"/>
  </si>
  <si>
    <t>박태성</t>
    <phoneticPr fontId="1" type="noConversion"/>
  </si>
  <si>
    <t>현재날짜</t>
    <phoneticPr fontId="1" type="noConversion"/>
  </si>
  <si>
    <t>입사일</t>
    <phoneticPr fontId="1" type="noConversion"/>
  </si>
  <si>
    <t>근무년수</t>
    <phoneticPr fontId="1" type="noConversion"/>
  </si>
  <si>
    <t>근무월수</t>
    <phoneticPr fontId="1" type="noConversion"/>
  </si>
  <si>
    <t>근무일수</t>
    <phoneticPr fontId="1" type="noConversion"/>
  </si>
  <si>
    <t>근무년./월수</t>
    <phoneticPr fontId="1" type="noConversion"/>
  </si>
  <si>
    <t>근무년/월/일수</t>
    <phoneticPr fontId="1" type="noConversion"/>
  </si>
  <si>
    <t>김희재</t>
    <phoneticPr fontId="1" type="noConversion"/>
  </si>
  <si>
    <t>강희수</t>
    <phoneticPr fontId="1" type="noConversion"/>
  </si>
  <si>
    <t>김택수</t>
    <phoneticPr fontId="1" type="noConversion"/>
  </si>
  <si>
    <t>한상진</t>
    <phoneticPr fontId="1" type="noConversion"/>
  </si>
  <si>
    <t>날짜</t>
    <phoneticPr fontId="1" type="noConversion"/>
  </si>
  <si>
    <t>요일표시1</t>
    <phoneticPr fontId="1" type="noConversion"/>
  </si>
  <si>
    <t>요일표시2</t>
    <phoneticPr fontId="1" type="noConversion"/>
  </si>
  <si>
    <t>요일표시3</t>
    <phoneticPr fontId="1" type="noConversion"/>
  </si>
  <si>
    <t>요일표시4</t>
    <phoneticPr fontId="1" type="noConversion"/>
  </si>
  <si>
    <t>&lt;&lt;인사기록표&gt;&gt;</t>
    <phoneticPr fontId="1" type="noConversion"/>
  </si>
  <si>
    <t>오늘날짜:</t>
    <phoneticPr fontId="1" type="noConversion"/>
  </si>
  <si>
    <t>부서</t>
    <phoneticPr fontId="1" type="noConversion"/>
  </si>
  <si>
    <t>주민번호</t>
    <phoneticPr fontId="1" type="noConversion"/>
  </si>
  <si>
    <t>성별</t>
    <phoneticPr fontId="1" type="noConversion"/>
  </si>
  <si>
    <t>생년월일</t>
    <phoneticPr fontId="1" type="noConversion"/>
  </si>
  <si>
    <t>나이</t>
    <phoneticPr fontId="1" type="noConversion"/>
  </si>
  <si>
    <t>기본급</t>
    <phoneticPr fontId="1" type="noConversion"/>
  </si>
  <si>
    <t>이번달생일</t>
    <phoneticPr fontId="1" type="noConversion"/>
  </si>
  <si>
    <t>김희철</t>
    <phoneticPr fontId="1" type="noConversion"/>
  </si>
  <si>
    <t>강만희</t>
    <phoneticPr fontId="1" type="noConversion"/>
  </si>
  <si>
    <t>한은숙</t>
    <phoneticPr fontId="1" type="noConversion"/>
  </si>
  <si>
    <t>김지범</t>
    <phoneticPr fontId="1" type="noConversion"/>
  </si>
  <si>
    <t>김성주</t>
    <phoneticPr fontId="1" type="noConversion"/>
  </si>
  <si>
    <t>유재석</t>
    <phoneticPr fontId="1" type="noConversion"/>
  </si>
  <si>
    <t>박재은</t>
    <phoneticPr fontId="1" type="noConversion"/>
  </si>
  <si>
    <t>노홍수</t>
    <phoneticPr fontId="1" type="noConversion"/>
  </si>
  <si>
    <t>정진희</t>
    <phoneticPr fontId="1" type="noConversion"/>
  </si>
  <si>
    <t>교육팀</t>
    <phoneticPr fontId="1" type="noConversion"/>
  </si>
  <si>
    <t>영업팀</t>
    <phoneticPr fontId="1" type="noConversion"/>
  </si>
  <si>
    <t>기획팀</t>
    <phoneticPr fontId="1" type="noConversion"/>
  </si>
  <si>
    <t>홍보팀</t>
    <phoneticPr fontId="1" type="noConversion"/>
  </si>
  <si>
    <t>891219-1******</t>
    <phoneticPr fontId="1" type="noConversion"/>
  </si>
  <si>
    <t>871014-1******</t>
    <phoneticPr fontId="1" type="noConversion"/>
  </si>
  <si>
    <t>010119-4******</t>
    <phoneticPr fontId="1" type="noConversion"/>
  </si>
  <si>
    <t>860320-1******</t>
    <phoneticPr fontId="1" type="noConversion"/>
  </si>
  <si>
    <t>020919-3******</t>
    <phoneticPr fontId="1" type="noConversion"/>
  </si>
  <si>
    <t>000215-3******</t>
    <phoneticPr fontId="1" type="noConversion"/>
  </si>
  <si>
    <t>631025-2******</t>
    <phoneticPr fontId="1" type="noConversion"/>
  </si>
  <si>
    <t>650315-1******</t>
    <phoneticPr fontId="1" type="noConversion"/>
  </si>
  <si>
    <t>670725-2******</t>
    <phoneticPr fontId="1" type="noConversion"/>
  </si>
  <si>
    <t>성적 처리</t>
    <phoneticPr fontId="1" type="noConversion"/>
  </si>
  <si>
    <t>서명</t>
    <phoneticPr fontId="1" type="noConversion"/>
  </si>
  <si>
    <t>학과</t>
    <phoneticPr fontId="1" type="noConversion"/>
  </si>
  <si>
    <t>입학년도</t>
    <phoneticPr fontId="1" type="noConversion"/>
  </si>
  <si>
    <t>C0820</t>
    <phoneticPr fontId="1" type="noConversion"/>
  </si>
  <si>
    <t>허이상</t>
    <phoneticPr fontId="1" type="noConversion"/>
  </si>
  <si>
    <t>허이상</t>
    <phoneticPr fontId="1" type="noConversion"/>
  </si>
  <si>
    <t>E0645</t>
    <phoneticPr fontId="1" type="noConversion"/>
  </si>
  <si>
    <t>강문정</t>
    <phoneticPr fontId="1" type="noConversion"/>
  </si>
  <si>
    <t>C1022</t>
    <phoneticPr fontId="1" type="noConversion"/>
  </si>
  <si>
    <t>문은경</t>
    <phoneticPr fontId="1" type="noConversion"/>
  </si>
  <si>
    <t>E0455</t>
    <phoneticPr fontId="1" type="noConversion"/>
  </si>
  <si>
    <t>한경희</t>
    <phoneticPr fontId="1" type="noConversion"/>
  </si>
  <si>
    <t>K0598</t>
    <phoneticPr fontId="1" type="noConversion"/>
  </si>
  <si>
    <t>이충성</t>
    <phoneticPr fontId="1" type="noConversion"/>
  </si>
  <si>
    <t>K1075</t>
    <phoneticPr fontId="1" type="noConversion"/>
  </si>
  <si>
    <t>김태민</t>
    <phoneticPr fontId="1" type="noConversion"/>
  </si>
  <si>
    <t>E0967</t>
    <phoneticPr fontId="1" type="noConversion"/>
  </si>
  <si>
    <t>우지훈</t>
    <phoneticPr fontId="1" type="noConversion"/>
  </si>
  <si>
    <t>K0834</t>
    <phoneticPr fontId="1" type="noConversion"/>
  </si>
  <si>
    <t>김태훈</t>
    <phoneticPr fontId="1" type="noConversion"/>
  </si>
  <si>
    <t>C1034</t>
    <phoneticPr fontId="1" type="noConversion"/>
  </si>
  <si>
    <t>성적 처리</t>
    <phoneticPr fontId="1" type="noConversion"/>
  </si>
  <si>
    <t>성명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</si>
  <si>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</si>
  <si>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</si>
  <si>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</si>
  <si>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</si>
  <si>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성적</t>
    <phoneticPr fontId="1" type="noConversion"/>
  </si>
  <si>
    <t>이민상</t>
    <phoneticPr fontId="1" type="noConversion"/>
  </si>
  <si>
    <t>기태성</t>
    <phoneticPr fontId="1" type="noConversion"/>
  </si>
  <si>
    <t>&lt;&lt;제품 단가&gt;&gt;</t>
    <phoneticPr fontId="1" type="noConversion"/>
  </si>
  <si>
    <t>날짜</t>
    <phoneticPr fontId="1" type="noConversion"/>
  </si>
  <si>
    <t>제품</t>
    <phoneticPr fontId="1" type="noConversion"/>
  </si>
  <si>
    <t>총비용</t>
    <phoneticPr fontId="1" type="noConversion"/>
  </si>
  <si>
    <t>수량</t>
    <phoneticPr fontId="1" type="noConversion"/>
  </si>
  <si>
    <t xml:space="preserve">단가 1 </t>
    <phoneticPr fontId="1" type="noConversion"/>
  </si>
  <si>
    <t>단가 2</t>
    <phoneticPr fontId="1" type="noConversion"/>
  </si>
  <si>
    <t>ES001</t>
    <phoneticPr fontId="1" type="noConversion"/>
  </si>
  <si>
    <t>ES002</t>
  </si>
  <si>
    <t>ES003</t>
  </si>
  <si>
    <t>ES004</t>
  </si>
  <si>
    <t>ES005</t>
  </si>
  <si>
    <t>ES006</t>
  </si>
  <si>
    <t>ES007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</si>
</sst>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&quot;년&quot;\ m&quot;월&quot;\ d&quot;일&quot;;@"/>
    <numFmt numFmtId="177" formatCode="000000\-0000000"/>
    <numFmt numFmtId="178" formatCode="0_);[Red]\(0\)"/>
    <numFmt numFmtId="179" formatCode="#,###,###"/>
    <numFmt numFmtId="180" formatCode="&quot;₩&quot;#,###,###,###,###"/>
    <numFmt numFmtId="181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80" fontId="0" fillId="0" borderId="0" xfId="0" applyNumberFormat="1" applyBorder="1">
      <alignment vertical="center"/>
    </xf>
    <xf numFmtId="14" fontId="0" fillId="0" borderId="0" xfId="0" applyNumberFormat="1" applyBorder="1">
      <alignment vertical="center"/>
    </xf>
    <xf numFmtId="181" fontId="0" fillId="0" borderId="0" xfId="0" applyNumberFormat="1" applyFill="1" applyBorder="1">
      <alignment vertical="center"/>
    </xf>
    <xf numFmtId="179" fontId="0" fillId="0" borderId="0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defaultRowHeight="16.5" x14ac:dyDescent="0.3"/>
  <cols>
    <col min="2" max="3" width="9.25" bestFit="1" customWidth="1"/>
  </cols>
  <sheetData>
    <row r="1" spans="1:4" x14ac:dyDescent="0.3">
      <c r="A1" t="s">
        <v>0</v>
      </c>
      <c r="B1" t="s">
        <v>1</v>
      </c>
      <c r="C1" t="s">
        <v>13</v>
      </c>
      <c r="D1" t="s">
        <v>14</v>
      </c>
    </row>
    <row r="2" spans="1:4" x14ac:dyDescent="0.3">
      <c r="A2" t="s">
        <v>2</v>
      </c>
      <c r="B2" t="s">
        <v>8</v>
      </c>
      <c r="C2">
        <f>VLOOKUP(B2,$A$11:$C$15,2,FALSE)</f>
        <v>1500000</v>
      </c>
      <c r="D2">
        <f t="shared" ref="D2:D7" si="0">VLOOKUP(B2,$A$11:$C$15,3,FALSE)</f>
        <v>400000</v>
      </c>
    </row>
    <row r="3" spans="1:4" x14ac:dyDescent="0.3">
      <c r="A3" t="s">
        <v>3</v>
      </c>
      <c r="B3" t="s">
        <v>9</v>
      </c>
      <c r="C3">
        <f t="shared" ref="C3:C7" si="1">VLOOKUP(B3,$A$11:$C$15,2,FALSE)</f>
        <v>1850000</v>
      </c>
      <c r="D3">
        <f t="shared" si="0"/>
        <v>500000</v>
      </c>
    </row>
    <row r="4" spans="1:4" x14ac:dyDescent="0.3">
      <c r="A4" t="s">
        <v>4</v>
      </c>
      <c r="B4" t="s">
        <v>8</v>
      </c>
      <c r="C4">
        <f t="shared" si="1"/>
        <v>1500000</v>
      </c>
      <c r="D4">
        <f t="shared" si="0"/>
        <v>400000</v>
      </c>
    </row>
    <row r="5" spans="1:4" x14ac:dyDescent="0.3">
      <c r="A5" t="s">
        <v>5</v>
      </c>
      <c r="B5" t="s">
        <v>10</v>
      </c>
      <c r="C5">
        <f t="shared" si="1"/>
        <v>2530000</v>
      </c>
      <c r="D5">
        <f t="shared" si="0"/>
        <v>1000000</v>
      </c>
    </row>
    <row r="6" spans="1:4" x14ac:dyDescent="0.3">
      <c r="A6" t="s">
        <v>6</v>
      </c>
      <c r="B6" t="s">
        <v>11</v>
      </c>
      <c r="C6">
        <f t="shared" si="1"/>
        <v>1200000</v>
      </c>
      <c r="D6">
        <f t="shared" si="0"/>
        <v>250000</v>
      </c>
    </row>
    <row r="7" spans="1:4" x14ac:dyDescent="0.3">
      <c r="A7" t="s">
        <v>7</v>
      </c>
      <c r="B7" t="s">
        <v>12</v>
      </c>
      <c r="C7">
        <f t="shared" si="1"/>
        <v>1350000</v>
      </c>
      <c r="D7">
        <f t="shared" si="0"/>
        <v>350000</v>
      </c>
    </row>
    <row r="10" spans="1:4" x14ac:dyDescent="0.3">
      <c r="A10" t="s">
        <v>15</v>
      </c>
      <c r="B10" t="s">
        <v>13</v>
      </c>
      <c r="C10" t="s">
        <v>14</v>
      </c>
    </row>
    <row r="11" spans="1:4" x14ac:dyDescent="0.3">
      <c r="A11" t="s">
        <v>11</v>
      </c>
      <c r="B11" s="1">
        <v>1200000</v>
      </c>
      <c r="C11" s="1">
        <v>250000</v>
      </c>
    </row>
    <row r="12" spans="1:4" x14ac:dyDescent="0.3">
      <c r="A12" t="s">
        <v>12</v>
      </c>
      <c r="B12" s="1">
        <v>1350000</v>
      </c>
      <c r="C12" s="1">
        <v>350000</v>
      </c>
    </row>
    <row r="13" spans="1:4" x14ac:dyDescent="0.3">
      <c r="A13" t="s">
        <v>8</v>
      </c>
      <c r="B13" s="1">
        <v>1500000</v>
      </c>
      <c r="C13" s="1">
        <v>400000</v>
      </c>
    </row>
    <row r="14" spans="1:4" x14ac:dyDescent="0.3">
      <c r="A14" t="s">
        <v>9</v>
      </c>
      <c r="B14" s="1">
        <v>1850000</v>
      </c>
      <c r="C14" s="1">
        <v>500000</v>
      </c>
    </row>
    <row r="15" spans="1:4" x14ac:dyDescent="0.3">
      <c r="A15" t="s">
        <v>10</v>
      </c>
      <c r="B15" s="1">
        <v>2530000</v>
      </c>
      <c r="C15" s="1">
        <v>1000000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21" sqref="A21"/>
    </sheetView>
  </sheetViews>
  <sheetFormatPr defaultRowHeight="16.5" x14ac:dyDescent="0.3"/>
  <cols>
    <col min="1" max="1" width="9.875" bestFit="1" customWidth="1"/>
    <col min="3" max="3" width="9.25" bestFit="1" customWidth="1"/>
  </cols>
  <sheetData>
    <row r="1" spans="1:6" x14ac:dyDescent="0.3">
      <c r="A1" s="17" t="s">
        <v>180</v>
      </c>
      <c r="B1" s="18"/>
      <c r="C1" s="18"/>
      <c r="D1" s="18"/>
      <c r="E1" s="18"/>
      <c r="F1" s="18"/>
    </row>
    <row r="2" spans="1:6" x14ac:dyDescent="0.3">
      <c r="A2" s="9"/>
      <c r="B2" s="9"/>
      <c r="C2" s="9"/>
      <c r="D2" s="9"/>
      <c r="E2" s="9"/>
      <c r="F2" s="9"/>
    </row>
    <row r="3" spans="1:6" x14ac:dyDescent="0.3">
      <c r="A3" s="9" t="s">
        <v>181</v>
      </c>
      <c r="B3" s="9" t="s">
        <v>182</v>
      </c>
      <c r="C3" s="9" t="s">
        <v>183</v>
      </c>
      <c r="D3" s="9" t="s">
        <v>184</v>
      </c>
      <c r="E3" s="9" t="s">
        <v>185</v>
      </c>
      <c r="F3" s="9" t="s">
        <v>186</v>
      </c>
    </row>
    <row r="4" spans="1:6" x14ac:dyDescent="0.3">
      <c r="A4" s="14">
        <v>42217</v>
      </c>
      <c r="B4" s="9" t="s">
        <v>187</v>
      </c>
      <c r="C4" s="15">
        <v>254000</v>
      </c>
      <c r="D4" s="9">
        <v>50</v>
      </c>
      <c r="E4" s="15">
        <f>IFERROR(C4/D4,"")</f>
        <v>5080</v>
      </c>
      <c r="F4" s="15">
        <f>IFERROR(C4/D4,"")</f>
        <v>5080</v>
      </c>
    </row>
    <row r="5" spans="1:6" x14ac:dyDescent="0.3">
      <c r="A5" s="14">
        <v>42218</v>
      </c>
      <c r="B5" s="9" t="s">
        <v>188</v>
      </c>
      <c r="C5" s="15">
        <v>32590</v>
      </c>
      <c r="D5" s="9"/>
      <c r="E5" s="15" t="str">
        <f>IFERROR(C5/D5,"")</f>
        <v/>
      </c>
      <c r="F5" s="15" t="str">
        <f t="shared" ref="F5:F10" si="0">IFERROR(C5/D5,"")</f>
        <v/>
      </c>
    </row>
    <row r="6" spans="1:6" x14ac:dyDescent="0.3">
      <c r="A6" s="14">
        <v>42219</v>
      </c>
      <c r="B6" s="9" t="s">
        <v>189</v>
      </c>
      <c r="C6" s="15">
        <v>2936500</v>
      </c>
      <c r="D6" s="9">
        <v>40</v>
      </c>
      <c r="E6" s="15">
        <f t="shared" ref="E6:E10" si="1">IFERROR(C6/D6,"")</f>
        <v>73412.5</v>
      </c>
      <c r="F6" s="15">
        <f t="shared" si="0"/>
        <v>73412.5</v>
      </c>
    </row>
    <row r="7" spans="1:6" x14ac:dyDescent="0.3">
      <c r="A7" s="14">
        <v>42220</v>
      </c>
      <c r="B7" s="9" t="s">
        <v>190</v>
      </c>
      <c r="C7" s="15">
        <v>154000</v>
      </c>
      <c r="D7" s="9">
        <v>50</v>
      </c>
      <c r="E7" s="15">
        <f t="shared" si="1"/>
        <v>3080</v>
      </c>
      <c r="F7" s="15">
        <f t="shared" si="0"/>
        <v>3080</v>
      </c>
    </row>
    <row r="8" spans="1:6" x14ac:dyDescent="0.3">
      <c r="A8" s="14">
        <v>42221</v>
      </c>
      <c r="B8" s="9" t="s">
        <v>191</v>
      </c>
      <c r="C8" s="15">
        <v>670000</v>
      </c>
      <c r="D8" s="9"/>
      <c r="E8" s="15" t="str">
        <f t="shared" si="1"/>
        <v/>
      </c>
      <c r="F8" s="15" t="str">
        <f t="shared" si="0"/>
        <v/>
      </c>
    </row>
    <row r="9" spans="1:6" x14ac:dyDescent="0.3">
      <c r="A9" s="14">
        <v>42222</v>
      </c>
      <c r="B9" s="9" t="s">
        <v>192</v>
      </c>
      <c r="C9" s="15">
        <v>250000</v>
      </c>
      <c r="D9" s="9"/>
      <c r="E9" s="15" t="str">
        <f t="shared" si="1"/>
        <v/>
      </c>
      <c r="F9" s="15" t="str">
        <f t="shared" si="0"/>
        <v/>
      </c>
    </row>
    <row r="10" spans="1:6" x14ac:dyDescent="0.3">
      <c r="A10" s="14">
        <v>42223</v>
      </c>
      <c r="B10" s="9" t="s">
        <v>193</v>
      </c>
      <c r="C10" s="15">
        <v>1453200</v>
      </c>
      <c r="D10" s="9">
        <v>50</v>
      </c>
      <c r="E10" s="15">
        <f t="shared" si="1"/>
        <v>29064</v>
      </c>
      <c r="F10" s="15">
        <f t="shared" si="0"/>
        <v>29064</v>
      </c>
    </row>
    <row r="11" spans="1:6" x14ac:dyDescent="0.3">
      <c r="A11" s="9"/>
      <c r="B11" s="9"/>
      <c r="C11" s="9"/>
      <c r="D11" s="9"/>
      <c r="E11" s="9"/>
      <c r="F11" s="9"/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G3" sqref="G3"/>
    </sheetView>
  </sheetViews>
  <sheetFormatPr defaultRowHeight="16.5" x14ac:dyDescent="0.3"/>
  <cols>
    <col min="6" max="6" width="7.125" bestFit="1" customWidth="1"/>
  </cols>
  <sheetData>
    <row r="2" spans="1:13" x14ac:dyDescent="0.3">
      <c r="A2" s="16" t="s">
        <v>16</v>
      </c>
      <c r="B2" s="16"/>
      <c r="C2" s="16"/>
      <c r="D2" s="16"/>
      <c r="E2" s="16"/>
      <c r="F2" s="16"/>
    </row>
    <row r="4" spans="1:13" x14ac:dyDescent="0.3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I4" t="s">
        <v>33</v>
      </c>
      <c r="J4" t="s">
        <v>32</v>
      </c>
      <c r="K4" t="s">
        <v>31</v>
      </c>
      <c r="L4" t="s">
        <v>35</v>
      </c>
      <c r="M4" t="s">
        <v>34</v>
      </c>
    </row>
    <row r="5" spans="1:13" x14ac:dyDescent="0.3">
      <c r="A5" t="s">
        <v>23</v>
      </c>
      <c r="B5" t="s">
        <v>31</v>
      </c>
      <c r="C5" t="s">
        <v>36</v>
      </c>
      <c r="D5">
        <f>K10</f>
        <v>50000</v>
      </c>
      <c r="E5">
        <v>2</v>
      </c>
      <c r="F5" s="6">
        <f t="shared" ref="F5:F7" si="0">INDEX($I$5:$M$10,MATCH(C5,$H$5:$H$10,0),MATCH(B5,$I$4:$M$4,0))*E5</f>
        <v>100000</v>
      </c>
      <c r="H5" t="s">
        <v>41</v>
      </c>
      <c r="I5">
        <v>10000</v>
      </c>
      <c r="J5">
        <v>13000</v>
      </c>
      <c r="K5">
        <v>16000</v>
      </c>
      <c r="L5">
        <v>19000</v>
      </c>
      <c r="M5">
        <v>22000</v>
      </c>
    </row>
    <row r="6" spans="1:13" x14ac:dyDescent="0.3">
      <c r="A6" t="s">
        <v>3</v>
      </c>
      <c r="B6" t="s">
        <v>32</v>
      </c>
      <c r="C6" t="s">
        <v>37</v>
      </c>
      <c r="D6">
        <f>J8</f>
        <v>33000</v>
      </c>
      <c r="E6">
        <v>3</v>
      </c>
      <c r="F6" s="6">
        <f t="shared" si="0"/>
        <v>99000</v>
      </c>
      <c r="H6" t="s">
        <v>39</v>
      </c>
      <c r="I6">
        <v>22000</v>
      </c>
      <c r="J6">
        <v>25000</v>
      </c>
      <c r="K6">
        <v>28000</v>
      </c>
      <c r="L6">
        <v>31000</v>
      </c>
      <c r="M6">
        <v>34000</v>
      </c>
    </row>
    <row r="7" spans="1:13" x14ac:dyDescent="0.3">
      <c r="A7" t="s">
        <v>4</v>
      </c>
      <c r="B7" t="s">
        <v>33</v>
      </c>
      <c r="C7" t="s">
        <v>38</v>
      </c>
      <c r="D7">
        <f>I7</f>
        <v>25000</v>
      </c>
      <c r="E7">
        <v>4</v>
      </c>
      <c r="F7" s="6">
        <f t="shared" si="0"/>
        <v>100000</v>
      </c>
      <c r="H7" t="s">
        <v>38</v>
      </c>
      <c r="I7">
        <v>25000</v>
      </c>
      <c r="J7">
        <v>30000</v>
      </c>
      <c r="K7">
        <v>35000</v>
      </c>
      <c r="L7">
        <v>40000</v>
      </c>
      <c r="M7">
        <v>45000</v>
      </c>
    </row>
    <row r="8" spans="1:13" x14ac:dyDescent="0.3">
      <c r="A8" t="s">
        <v>5</v>
      </c>
      <c r="B8" t="s">
        <v>31</v>
      </c>
      <c r="C8" t="s">
        <v>39</v>
      </c>
      <c r="D8">
        <f>K6</f>
        <v>28000</v>
      </c>
      <c r="E8">
        <v>5</v>
      </c>
      <c r="F8" s="6">
        <f t="shared" ref="F8" si="1">INDEX($I$5:$M$10,MATCH(C8,$H$5:$H$10,0),MATCH(B8,$I$4:$M$4,0))*E8</f>
        <v>140000</v>
      </c>
      <c r="H8" t="s">
        <v>37</v>
      </c>
      <c r="I8">
        <v>30000</v>
      </c>
      <c r="J8">
        <v>33000</v>
      </c>
      <c r="K8">
        <v>36000</v>
      </c>
      <c r="L8">
        <v>39000</v>
      </c>
      <c r="M8">
        <v>42000</v>
      </c>
    </row>
    <row r="9" spans="1:13" x14ac:dyDescent="0.3">
      <c r="A9" t="s">
        <v>6</v>
      </c>
      <c r="B9" t="s">
        <v>34</v>
      </c>
      <c r="C9" t="s">
        <v>40</v>
      </c>
      <c r="D9">
        <f>M9</f>
        <v>47000</v>
      </c>
      <c r="E9">
        <v>3</v>
      </c>
      <c r="F9" s="6">
        <f>INDEX($I$5:$M$10,MATCH(C9,$H$5:$H$10,0),MATCH(B9,$I$4:$M$4,0))*E9</f>
        <v>141000</v>
      </c>
      <c r="H9" t="s">
        <v>40</v>
      </c>
      <c r="I9">
        <v>35000</v>
      </c>
      <c r="J9">
        <v>38000</v>
      </c>
      <c r="K9">
        <v>41000</v>
      </c>
      <c r="L9">
        <v>44000</v>
      </c>
      <c r="M9">
        <v>47000</v>
      </c>
    </row>
    <row r="10" spans="1:13" x14ac:dyDescent="0.3">
      <c r="A10" t="s">
        <v>7</v>
      </c>
      <c r="B10" t="s">
        <v>35</v>
      </c>
      <c r="C10" t="s">
        <v>39</v>
      </c>
      <c r="D10">
        <f>L6</f>
        <v>31000</v>
      </c>
      <c r="E10">
        <v>4</v>
      </c>
      <c r="F10" s="6">
        <f t="shared" ref="F10:F17" si="2">INDEX($I$5:$M$10,MATCH(C10,$H$5:$H$10,0),MATCH(B10,$I$4:$M$4,0))*E10</f>
        <v>124000</v>
      </c>
      <c r="H10" t="s">
        <v>36</v>
      </c>
      <c r="I10">
        <v>40000</v>
      </c>
      <c r="J10">
        <v>45000</v>
      </c>
      <c r="K10">
        <v>50000</v>
      </c>
      <c r="L10">
        <v>55000</v>
      </c>
      <c r="M10">
        <v>60000</v>
      </c>
    </row>
    <row r="11" spans="1:13" x14ac:dyDescent="0.3">
      <c r="A11" t="s">
        <v>24</v>
      </c>
      <c r="B11" t="s">
        <v>35</v>
      </c>
      <c r="C11" t="s">
        <v>41</v>
      </c>
      <c r="D11">
        <f>L5</f>
        <v>19000</v>
      </c>
      <c r="E11">
        <v>1</v>
      </c>
      <c r="F11" s="6">
        <f t="shared" si="2"/>
        <v>19000</v>
      </c>
    </row>
    <row r="12" spans="1:13" x14ac:dyDescent="0.3">
      <c r="A12" t="s">
        <v>25</v>
      </c>
      <c r="B12" t="s">
        <v>32</v>
      </c>
      <c r="C12" t="s">
        <v>40</v>
      </c>
      <c r="D12">
        <f>J9</f>
        <v>38000</v>
      </c>
      <c r="E12">
        <v>3</v>
      </c>
      <c r="F12" s="6">
        <f t="shared" si="2"/>
        <v>114000</v>
      </c>
    </row>
    <row r="13" spans="1:13" x14ac:dyDescent="0.3">
      <c r="A13" t="s">
        <v>26</v>
      </c>
      <c r="B13" t="s">
        <v>33</v>
      </c>
      <c r="C13" t="s">
        <v>39</v>
      </c>
      <c r="D13">
        <f>I6</f>
        <v>22000</v>
      </c>
      <c r="E13">
        <v>2</v>
      </c>
      <c r="F13" s="6">
        <f t="shared" si="2"/>
        <v>44000</v>
      </c>
    </row>
    <row r="14" spans="1:13" x14ac:dyDescent="0.3">
      <c r="A14" t="s">
        <v>27</v>
      </c>
      <c r="B14" t="s">
        <v>31</v>
      </c>
      <c r="C14" t="s">
        <v>41</v>
      </c>
      <c r="D14">
        <f>K5</f>
        <v>16000</v>
      </c>
      <c r="E14">
        <v>5</v>
      </c>
      <c r="F14" s="6">
        <f t="shared" si="2"/>
        <v>80000</v>
      </c>
    </row>
    <row r="15" spans="1:13" x14ac:dyDescent="0.3">
      <c r="A15" t="s">
        <v>28</v>
      </c>
      <c r="B15" t="s">
        <v>34</v>
      </c>
      <c r="C15" t="s">
        <v>40</v>
      </c>
      <c r="D15">
        <f>M9</f>
        <v>47000</v>
      </c>
      <c r="E15">
        <v>3</v>
      </c>
      <c r="F15" s="6">
        <f t="shared" si="2"/>
        <v>141000</v>
      </c>
    </row>
    <row r="16" spans="1:13" x14ac:dyDescent="0.3">
      <c r="A16" t="s">
        <v>29</v>
      </c>
      <c r="B16" t="s">
        <v>35</v>
      </c>
      <c r="C16" t="s">
        <v>36</v>
      </c>
      <c r="D16">
        <f>L10</f>
        <v>55000</v>
      </c>
      <c r="E16">
        <v>4</v>
      </c>
      <c r="F16" s="6">
        <f t="shared" si="2"/>
        <v>220000</v>
      </c>
    </row>
    <row r="17" spans="1:6" x14ac:dyDescent="0.3">
      <c r="A17" t="s">
        <v>30</v>
      </c>
      <c r="B17" t="s">
        <v>31</v>
      </c>
      <c r="C17" t="s">
        <v>37</v>
      </c>
      <c r="D17">
        <f>K10</f>
        <v>50000</v>
      </c>
      <c r="E17">
        <v>1</v>
      </c>
      <c r="F17" s="6">
        <f t="shared" si="2"/>
        <v>36000</v>
      </c>
    </row>
  </sheetData>
  <mergeCells count="1">
    <mergeCell ref="A2:F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27" sqref="F27"/>
    </sheetView>
  </sheetViews>
  <sheetFormatPr defaultRowHeight="16.5" x14ac:dyDescent="0.3"/>
  <cols>
    <col min="9" max="9" width="21.375" bestFit="1" customWidth="1"/>
  </cols>
  <sheetData>
    <row r="1" spans="1:9" x14ac:dyDescent="0.3">
      <c r="A1" s="16" t="s">
        <v>42</v>
      </c>
      <c r="B1" s="16"/>
      <c r="C1" s="16"/>
      <c r="D1" s="16"/>
      <c r="E1" s="16"/>
      <c r="F1" s="16"/>
      <c r="G1" s="16"/>
      <c r="H1" s="16"/>
      <c r="I1" s="16"/>
    </row>
    <row r="3" spans="1:9" x14ac:dyDescent="0.3">
      <c r="B3" t="s">
        <v>17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</row>
    <row r="4" spans="1:9" x14ac:dyDescent="0.3">
      <c r="B4" t="s">
        <v>50</v>
      </c>
      <c r="C4" t="s">
        <v>59</v>
      </c>
      <c r="D4">
        <v>20</v>
      </c>
      <c r="E4">
        <v>40</v>
      </c>
      <c r="F4">
        <v>40</v>
      </c>
      <c r="G4">
        <v>100</v>
      </c>
      <c r="I4" t="str">
        <f>REPT("★",INT(G4/10))</f>
        <v>★★★★★★★★★★</v>
      </c>
    </row>
    <row r="5" spans="1:9" x14ac:dyDescent="0.3">
      <c r="B5" t="s">
        <v>51</v>
      </c>
      <c r="C5" t="s">
        <v>60</v>
      </c>
      <c r="D5">
        <v>15</v>
      </c>
      <c r="E5">
        <v>10</v>
      </c>
      <c r="F5">
        <v>20</v>
      </c>
      <c r="G5">
        <v>45</v>
      </c>
      <c r="I5" t="str">
        <f t="shared" ref="I5:I12" si="0">REPT("★",INT(G5/10))</f>
        <v>★★★★</v>
      </c>
    </row>
    <row r="6" spans="1:9" x14ac:dyDescent="0.3">
      <c r="B6" t="s">
        <v>52</v>
      </c>
      <c r="C6" t="s">
        <v>61</v>
      </c>
      <c r="D6">
        <v>18</v>
      </c>
      <c r="E6">
        <v>25</v>
      </c>
      <c r="F6">
        <v>30</v>
      </c>
      <c r="G6">
        <v>73</v>
      </c>
      <c r="I6" t="str">
        <f t="shared" si="0"/>
        <v>★★★★★★★</v>
      </c>
    </row>
    <row r="7" spans="1:9" x14ac:dyDescent="0.3">
      <c r="B7" t="s">
        <v>53</v>
      </c>
      <c r="C7" t="s">
        <v>62</v>
      </c>
      <c r="D7">
        <v>14</v>
      </c>
      <c r="E7">
        <v>20</v>
      </c>
      <c r="F7">
        <v>34</v>
      </c>
      <c r="G7">
        <v>68</v>
      </c>
      <c r="I7" t="str">
        <f t="shared" si="0"/>
        <v>★★★★★★</v>
      </c>
    </row>
    <row r="8" spans="1:9" x14ac:dyDescent="0.3">
      <c r="B8" t="s">
        <v>54</v>
      </c>
      <c r="C8" t="s">
        <v>63</v>
      </c>
      <c r="D8">
        <v>19</v>
      </c>
      <c r="E8">
        <v>40</v>
      </c>
      <c r="F8">
        <v>38</v>
      </c>
      <c r="G8">
        <v>97</v>
      </c>
      <c r="I8" t="str">
        <f t="shared" si="0"/>
        <v>★★★★★★★★★</v>
      </c>
    </row>
    <row r="9" spans="1:9" x14ac:dyDescent="0.3">
      <c r="B9" t="s">
        <v>55</v>
      </c>
      <c r="C9" t="s">
        <v>64</v>
      </c>
      <c r="D9">
        <v>20</v>
      </c>
      <c r="E9">
        <v>40</v>
      </c>
      <c r="F9">
        <v>36</v>
      </c>
      <c r="G9">
        <v>96</v>
      </c>
      <c r="I9" t="str">
        <f t="shared" si="0"/>
        <v>★★★★★★★★★</v>
      </c>
    </row>
    <row r="10" spans="1:9" x14ac:dyDescent="0.3">
      <c r="B10" t="s">
        <v>56</v>
      </c>
      <c r="C10" t="s">
        <v>65</v>
      </c>
      <c r="D10">
        <v>20</v>
      </c>
      <c r="E10">
        <v>12</v>
      </c>
      <c r="F10">
        <v>10</v>
      </c>
      <c r="G10">
        <v>42</v>
      </c>
      <c r="I10" t="str">
        <f t="shared" si="0"/>
        <v>★★★★</v>
      </c>
    </row>
    <row r="11" spans="1:9" x14ac:dyDescent="0.3">
      <c r="B11" t="s">
        <v>57</v>
      </c>
      <c r="C11" t="s">
        <v>66</v>
      </c>
      <c r="D11">
        <v>19</v>
      </c>
      <c r="E11">
        <v>40</v>
      </c>
      <c r="F11">
        <v>35</v>
      </c>
      <c r="G11">
        <v>94</v>
      </c>
      <c r="I11" t="str">
        <f t="shared" si="0"/>
        <v>★★★★★★★★★</v>
      </c>
    </row>
    <row r="12" spans="1:9" x14ac:dyDescent="0.3">
      <c r="B12" t="s">
        <v>58</v>
      </c>
      <c r="C12" t="s">
        <v>67</v>
      </c>
      <c r="D12">
        <v>18</v>
      </c>
      <c r="E12">
        <v>15</v>
      </c>
      <c r="F12">
        <v>20</v>
      </c>
      <c r="G12">
        <v>53</v>
      </c>
      <c r="I12" t="str">
        <f t="shared" si="0"/>
        <v>★★★★★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6" sqref="F16"/>
    </sheetView>
  </sheetViews>
  <sheetFormatPr defaultRowHeight="16.5" x14ac:dyDescent="0.3"/>
  <sheetData>
    <row r="1" spans="1:10" x14ac:dyDescent="0.3">
      <c r="A1" s="16" t="s">
        <v>149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3">
      <c r="A3" s="10"/>
      <c r="B3" s="10" t="s">
        <v>150</v>
      </c>
      <c r="C3" s="10" t="s">
        <v>43</v>
      </c>
      <c r="D3" s="10" t="s">
        <v>151</v>
      </c>
      <c r="E3" s="10" t="s">
        <v>152</v>
      </c>
      <c r="F3" s="10" t="s">
        <v>44</v>
      </c>
      <c r="G3" s="10" t="s">
        <v>45</v>
      </c>
      <c r="H3" s="10" t="s">
        <v>46</v>
      </c>
      <c r="I3" s="10" t="s">
        <v>47</v>
      </c>
      <c r="J3" s="11"/>
    </row>
    <row r="4" spans="1:10" x14ac:dyDescent="0.3">
      <c r="A4" s="10"/>
      <c r="B4" s="10" t="s">
        <v>50</v>
      </c>
      <c r="C4" s="10" t="s">
        <v>153</v>
      </c>
      <c r="D4" s="10" t="str">
        <f>IF(LEFT(C4,1)="c","컴공과",IF(LEFT(C4,1)="e","영어과","국어과"))</f>
        <v>컴공과</v>
      </c>
      <c r="E4" s="10" t="str">
        <f>"20"&amp;MID(C4,2,2)&amp;"년도"</f>
        <v>2008년도</v>
      </c>
      <c r="F4" s="10">
        <v>20</v>
      </c>
      <c r="G4" s="10">
        <v>40</v>
      </c>
      <c r="H4" s="10">
        <v>40</v>
      </c>
      <c r="I4" s="10">
        <f>F4+G4+H4</f>
        <v>100</v>
      </c>
      <c r="J4" s="7"/>
    </row>
    <row r="5" spans="1:10" x14ac:dyDescent="0.3">
      <c r="A5" s="10"/>
      <c r="B5" s="10" t="s">
        <v>155</v>
      </c>
      <c r="C5" s="10" t="s">
        <v>156</v>
      </c>
      <c r="D5" s="10" t="str">
        <f t="shared" ref="D5:D12" si="0">IF(LEFT(C5,1)="c","컴공과",IF(LEFT(C5,1)="e","영어과","국어과"))</f>
        <v>영어과</v>
      </c>
      <c r="E5" s="10" t="str">
        <f t="shared" ref="E5:E12" si="1">"20"&amp;MID(C5,2,2)&amp;"년도"</f>
        <v>2006년도</v>
      </c>
      <c r="F5" s="10">
        <v>15</v>
      </c>
      <c r="G5" s="10">
        <v>30</v>
      </c>
      <c r="H5" s="10">
        <v>20</v>
      </c>
      <c r="I5" s="10">
        <f t="shared" ref="I5:I12" si="2">F5+G5+H5</f>
        <v>65</v>
      </c>
      <c r="J5" s="7"/>
    </row>
    <row r="6" spans="1:10" x14ac:dyDescent="0.3">
      <c r="A6" s="10"/>
      <c r="B6" s="10" t="s">
        <v>157</v>
      </c>
      <c r="C6" s="10" t="s">
        <v>158</v>
      </c>
      <c r="D6" s="10" t="str">
        <f t="shared" si="0"/>
        <v>컴공과</v>
      </c>
      <c r="E6" s="10" t="str">
        <f t="shared" si="1"/>
        <v>2010년도</v>
      </c>
      <c r="F6" s="10">
        <v>18</v>
      </c>
      <c r="G6" s="10">
        <v>25</v>
      </c>
      <c r="H6" s="10">
        <v>30</v>
      </c>
      <c r="I6" s="10">
        <f t="shared" si="2"/>
        <v>73</v>
      </c>
      <c r="J6" s="7"/>
    </row>
    <row r="7" spans="1:10" x14ac:dyDescent="0.3">
      <c r="A7" s="10"/>
      <c r="B7" s="10" t="s">
        <v>159</v>
      </c>
      <c r="C7" s="10" t="s">
        <v>160</v>
      </c>
      <c r="D7" s="10" t="str">
        <f t="shared" si="0"/>
        <v>영어과</v>
      </c>
      <c r="E7" s="10" t="str">
        <f t="shared" si="1"/>
        <v>2004년도</v>
      </c>
      <c r="F7" s="10">
        <v>14</v>
      </c>
      <c r="G7" s="10">
        <v>35</v>
      </c>
      <c r="H7" s="10">
        <v>34</v>
      </c>
      <c r="I7" s="10">
        <f t="shared" si="2"/>
        <v>83</v>
      </c>
      <c r="J7" s="7"/>
    </row>
    <row r="8" spans="1:10" x14ac:dyDescent="0.3">
      <c r="A8" s="10"/>
      <c r="B8" s="10" t="s">
        <v>161</v>
      </c>
      <c r="C8" s="10" t="s">
        <v>162</v>
      </c>
      <c r="D8" s="10" t="str">
        <f t="shared" si="0"/>
        <v>국어과</v>
      </c>
      <c r="E8" s="10" t="str">
        <f t="shared" si="1"/>
        <v>2005년도</v>
      </c>
      <c r="F8" s="10">
        <v>19</v>
      </c>
      <c r="G8" s="10">
        <v>40</v>
      </c>
      <c r="H8" s="10">
        <v>38</v>
      </c>
      <c r="I8" s="10">
        <f t="shared" si="2"/>
        <v>97</v>
      </c>
      <c r="J8" s="7"/>
    </row>
    <row r="9" spans="1:10" x14ac:dyDescent="0.3">
      <c r="A9" s="10"/>
      <c r="B9" s="10" t="s">
        <v>163</v>
      </c>
      <c r="C9" s="10" t="s">
        <v>164</v>
      </c>
      <c r="D9" s="10" t="str">
        <f t="shared" si="0"/>
        <v>국어과</v>
      </c>
      <c r="E9" s="10" t="str">
        <f t="shared" si="1"/>
        <v>2010년도</v>
      </c>
      <c r="F9" s="10">
        <v>20</v>
      </c>
      <c r="G9" s="10">
        <v>40</v>
      </c>
      <c r="H9" s="10">
        <v>36</v>
      </c>
      <c r="I9" s="10">
        <f t="shared" si="2"/>
        <v>96</v>
      </c>
      <c r="J9" s="7"/>
    </row>
    <row r="10" spans="1:10" x14ac:dyDescent="0.3">
      <c r="A10" s="10"/>
      <c r="B10" s="10" t="s">
        <v>165</v>
      </c>
      <c r="C10" s="10" t="s">
        <v>166</v>
      </c>
      <c r="D10" s="10" t="str">
        <f t="shared" si="0"/>
        <v>영어과</v>
      </c>
      <c r="E10" s="10" t="str">
        <f t="shared" si="1"/>
        <v>2009년도</v>
      </c>
      <c r="F10" s="10">
        <v>20</v>
      </c>
      <c r="G10" s="10">
        <v>28</v>
      </c>
      <c r="H10" s="10">
        <v>25</v>
      </c>
      <c r="I10" s="10">
        <f t="shared" si="2"/>
        <v>73</v>
      </c>
      <c r="J10" s="7"/>
    </row>
    <row r="11" spans="1:10" x14ac:dyDescent="0.3">
      <c r="A11" s="10"/>
      <c r="B11" s="10" t="s">
        <v>167</v>
      </c>
      <c r="C11" s="10" t="s">
        <v>168</v>
      </c>
      <c r="D11" s="10" t="str">
        <f t="shared" si="0"/>
        <v>국어과</v>
      </c>
      <c r="E11" s="10" t="str">
        <f t="shared" si="1"/>
        <v>2008년도</v>
      </c>
      <c r="F11" s="10">
        <v>19</v>
      </c>
      <c r="G11" s="10">
        <v>40</v>
      </c>
      <c r="H11" s="10">
        <v>35</v>
      </c>
      <c r="I11" s="10">
        <f t="shared" si="2"/>
        <v>94</v>
      </c>
      <c r="J11" s="7"/>
    </row>
    <row r="12" spans="1:10" x14ac:dyDescent="0.3">
      <c r="A12" s="10"/>
      <c r="B12" s="10" t="s">
        <v>169</v>
      </c>
      <c r="C12" s="10" t="s">
        <v>170</v>
      </c>
      <c r="D12" s="10" t="str">
        <f t="shared" si="0"/>
        <v>컴공과</v>
      </c>
      <c r="E12" s="10" t="str">
        <f t="shared" si="1"/>
        <v>2010년도</v>
      </c>
      <c r="F12" s="10">
        <v>18</v>
      </c>
      <c r="G12" s="10">
        <v>34</v>
      </c>
      <c r="H12" s="10">
        <v>40</v>
      </c>
      <c r="I12" s="10">
        <f t="shared" si="2"/>
        <v>92</v>
      </c>
      <c r="J12" s="7"/>
    </row>
    <row r="13" spans="1:10" x14ac:dyDescent="0.3">
      <c r="A13" s="10"/>
      <c r="B13" s="10"/>
      <c r="C13" s="10"/>
      <c r="D13" s="10"/>
      <c r="E13" s="10"/>
      <c r="F13" s="10"/>
      <c r="G13" s="10"/>
      <c r="H13" s="10"/>
      <c r="I13" s="10"/>
      <c r="J13" s="7"/>
    </row>
    <row r="14" spans="1:10" x14ac:dyDescent="0.3">
      <c r="A14" s="10"/>
      <c r="B14" s="10"/>
      <c r="C14" s="10"/>
      <c r="D14" s="10"/>
      <c r="E14" s="10"/>
      <c r="F14" s="10"/>
      <c r="G14" s="10"/>
      <c r="H14" s="10"/>
      <c r="I14" s="10"/>
      <c r="J14" s="7"/>
    </row>
    <row r="15" spans="1:10" x14ac:dyDescent="0.3">
      <c r="A15" s="7"/>
      <c r="B15" s="7"/>
      <c r="C15" s="7"/>
      <c r="D15" s="7"/>
      <c r="E15" s="7"/>
      <c r="F15" s="7"/>
      <c r="G15" s="7"/>
      <c r="H15" s="7"/>
      <c r="I15" s="7"/>
      <c r="J15" s="7"/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2" sqref="E22"/>
    </sheetView>
  </sheetViews>
  <sheetFormatPr defaultRowHeight="16.5" x14ac:dyDescent="0.3"/>
  <cols>
    <col min="2" max="2" width="9.25" bestFit="1" customWidth="1"/>
    <col min="4" max="4" width="9.25" bestFit="1" customWidth="1"/>
    <col min="6" max="6" width="10.5" bestFit="1" customWidth="1"/>
    <col min="8" max="8" width="25.5" bestFit="1" customWidth="1"/>
  </cols>
  <sheetData>
    <row r="1" spans="1:8" x14ac:dyDescent="0.3">
      <c r="A1" s="16" t="s">
        <v>68</v>
      </c>
      <c r="B1" s="16"/>
      <c r="C1" s="16"/>
      <c r="D1" s="16"/>
      <c r="E1" s="16"/>
      <c r="F1" s="16"/>
      <c r="G1" s="16"/>
      <c r="H1" s="16"/>
    </row>
    <row r="2" spans="1:8" x14ac:dyDescent="0.3">
      <c r="A2" t="s">
        <v>69</v>
      </c>
      <c r="B2" t="s">
        <v>71</v>
      </c>
      <c r="C2" t="s">
        <v>72</v>
      </c>
      <c r="D2" t="s">
        <v>73</v>
      </c>
    </row>
    <row r="3" spans="1:8" x14ac:dyDescent="0.3">
      <c r="A3" t="s">
        <v>70</v>
      </c>
      <c r="B3" s="1">
        <v>3100000</v>
      </c>
      <c r="C3" s="1">
        <v>550000</v>
      </c>
      <c r="D3" s="1">
        <v>1700000</v>
      </c>
    </row>
    <row r="5" spans="1:8" x14ac:dyDescent="0.3">
      <c r="A5" t="s">
        <v>74</v>
      </c>
      <c r="B5" t="s">
        <v>0</v>
      </c>
      <c r="C5" t="s">
        <v>71</v>
      </c>
      <c r="D5" t="s">
        <v>72</v>
      </c>
      <c r="E5" t="s">
        <v>73</v>
      </c>
      <c r="F5" t="s">
        <v>75</v>
      </c>
      <c r="G5" t="s">
        <v>76</v>
      </c>
      <c r="H5" t="s">
        <v>77</v>
      </c>
    </row>
    <row r="6" spans="1:8" x14ac:dyDescent="0.3">
      <c r="A6" t="s">
        <v>78</v>
      </c>
      <c r="B6" t="s">
        <v>90</v>
      </c>
      <c r="C6">
        <v>10</v>
      </c>
      <c r="D6">
        <v>13</v>
      </c>
      <c r="E6">
        <v>8</v>
      </c>
      <c r="F6">
        <f>C6*$B$3+D6*$C$3+E6*$D$3</f>
        <v>51750000</v>
      </c>
      <c r="G6">
        <f>RANK(F6,$F$6:$F$17)</f>
        <v>11</v>
      </c>
      <c r="H6" t="str">
        <f>REPT("■",RANK(F6,$F$6:$F$17,2))</f>
        <v>■■</v>
      </c>
    </row>
    <row r="7" spans="1:8" x14ac:dyDescent="0.3">
      <c r="A7" t="s">
        <v>79</v>
      </c>
      <c r="B7" t="s">
        <v>91</v>
      </c>
      <c r="C7">
        <v>15</v>
      </c>
      <c r="D7">
        <v>10</v>
      </c>
      <c r="E7">
        <v>28</v>
      </c>
      <c r="F7">
        <f t="shared" ref="F7:F17" si="0">C7*$B$3+D7*$C$3+E7*$D$3</f>
        <v>99600000</v>
      </c>
      <c r="G7">
        <f t="shared" ref="G7:G17" si="1">RANK(F7,$F$6:$F$17)</f>
        <v>2</v>
      </c>
      <c r="H7" t="str">
        <f t="shared" ref="H7:H17" si="2">REPT("■",RANK(F7,$F$6:$F$17,2))</f>
        <v>■■■■■■■■■■■</v>
      </c>
    </row>
    <row r="8" spans="1:8" x14ac:dyDescent="0.3">
      <c r="A8" t="s">
        <v>80</v>
      </c>
      <c r="B8" t="s">
        <v>92</v>
      </c>
      <c r="C8">
        <v>10</v>
      </c>
      <c r="D8">
        <v>3</v>
      </c>
      <c r="E8">
        <v>23</v>
      </c>
      <c r="F8">
        <f t="shared" si="0"/>
        <v>71750000</v>
      </c>
      <c r="G8">
        <f t="shared" si="1"/>
        <v>8</v>
      </c>
      <c r="H8" t="str">
        <f t="shared" si="2"/>
        <v>■■■■■</v>
      </c>
    </row>
    <row r="9" spans="1:8" x14ac:dyDescent="0.3">
      <c r="A9" t="s">
        <v>81</v>
      </c>
      <c r="B9" t="s">
        <v>93</v>
      </c>
      <c r="C9">
        <v>12</v>
      </c>
      <c r="D9">
        <v>12</v>
      </c>
      <c r="E9">
        <v>25</v>
      </c>
      <c r="F9">
        <f t="shared" si="0"/>
        <v>86300000</v>
      </c>
      <c r="G9">
        <f t="shared" si="1"/>
        <v>6</v>
      </c>
      <c r="H9" t="str">
        <f t="shared" si="2"/>
        <v>■■■■■■■</v>
      </c>
    </row>
    <row r="10" spans="1:8" x14ac:dyDescent="0.3">
      <c r="A10" t="s">
        <v>82</v>
      </c>
      <c r="B10" t="s">
        <v>94</v>
      </c>
      <c r="C10">
        <v>11</v>
      </c>
      <c r="D10">
        <v>15</v>
      </c>
      <c r="E10">
        <v>30</v>
      </c>
      <c r="F10">
        <f t="shared" si="0"/>
        <v>93350000</v>
      </c>
      <c r="G10">
        <f t="shared" si="1"/>
        <v>3</v>
      </c>
      <c r="H10" t="str">
        <f t="shared" si="2"/>
        <v>■■■■■■■■■■</v>
      </c>
    </row>
    <row r="11" spans="1:8" x14ac:dyDescent="0.3">
      <c r="A11" t="s">
        <v>83</v>
      </c>
      <c r="B11" t="s">
        <v>95</v>
      </c>
      <c r="C11">
        <v>5</v>
      </c>
      <c r="D11">
        <v>21</v>
      </c>
      <c r="E11">
        <v>16</v>
      </c>
      <c r="F11">
        <f t="shared" si="0"/>
        <v>54250000</v>
      </c>
      <c r="G11">
        <f t="shared" si="1"/>
        <v>10</v>
      </c>
      <c r="H11" t="str">
        <f t="shared" si="2"/>
        <v>■■■</v>
      </c>
    </row>
    <row r="12" spans="1:8" x14ac:dyDescent="0.3">
      <c r="A12" t="s">
        <v>84</v>
      </c>
      <c r="B12" t="s">
        <v>96</v>
      </c>
      <c r="C12">
        <v>10</v>
      </c>
      <c r="D12">
        <v>18</v>
      </c>
      <c r="E12">
        <v>18</v>
      </c>
      <c r="F12">
        <f t="shared" si="0"/>
        <v>71500000</v>
      </c>
      <c r="G12">
        <f t="shared" si="1"/>
        <v>9</v>
      </c>
      <c r="H12" t="str">
        <f t="shared" si="2"/>
        <v>■■■■</v>
      </c>
    </row>
    <row r="13" spans="1:8" x14ac:dyDescent="0.3">
      <c r="A13" t="s">
        <v>85</v>
      </c>
      <c r="B13" t="s">
        <v>97</v>
      </c>
      <c r="C13">
        <v>15</v>
      </c>
      <c r="D13">
        <v>20</v>
      </c>
      <c r="E13">
        <v>20</v>
      </c>
      <c r="F13">
        <f t="shared" si="0"/>
        <v>91500000</v>
      </c>
      <c r="G13">
        <f t="shared" si="1"/>
        <v>5</v>
      </c>
      <c r="H13" t="str">
        <f t="shared" si="2"/>
        <v>■■■■■■■■</v>
      </c>
    </row>
    <row r="14" spans="1:8" x14ac:dyDescent="0.3">
      <c r="A14" t="s">
        <v>86</v>
      </c>
      <c r="B14" t="s">
        <v>98</v>
      </c>
      <c r="C14">
        <v>20</v>
      </c>
      <c r="D14">
        <v>15</v>
      </c>
      <c r="E14">
        <v>21</v>
      </c>
      <c r="F14">
        <f>C14*$B$3+D14*$C$3+E14*$D$3</f>
        <v>105950000</v>
      </c>
      <c r="G14">
        <f t="shared" si="1"/>
        <v>1</v>
      </c>
      <c r="H14" t="str">
        <f t="shared" si="2"/>
        <v>■■■■■■■■■■■■</v>
      </c>
    </row>
    <row r="15" spans="1:8" x14ac:dyDescent="0.3">
      <c r="A15" t="s">
        <v>87</v>
      </c>
      <c r="B15" t="s">
        <v>99</v>
      </c>
      <c r="C15">
        <v>10</v>
      </c>
      <c r="D15">
        <v>15</v>
      </c>
      <c r="E15">
        <v>25</v>
      </c>
      <c r="F15">
        <f t="shared" si="0"/>
        <v>81750000</v>
      </c>
      <c r="G15">
        <f t="shared" si="1"/>
        <v>7</v>
      </c>
      <c r="H15" t="str">
        <f t="shared" si="2"/>
        <v>■■■■■■</v>
      </c>
    </row>
    <row r="16" spans="1:8" x14ac:dyDescent="0.3">
      <c r="A16" t="s">
        <v>88</v>
      </c>
      <c r="B16" t="s">
        <v>100</v>
      </c>
      <c r="C16">
        <v>5</v>
      </c>
      <c r="D16">
        <v>5</v>
      </c>
      <c r="E16">
        <v>10</v>
      </c>
      <c r="F16">
        <f t="shared" si="0"/>
        <v>35250000</v>
      </c>
      <c r="G16">
        <f t="shared" si="1"/>
        <v>12</v>
      </c>
      <c r="H16" t="str">
        <f t="shared" si="2"/>
        <v>■</v>
      </c>
    </row>
    <row r="17" spans="1:8" x14ac:dyDescent="0.3">
      <c r="A17" t="s">
        <v>89</v>
      </c>
      <c r="B17" t="s">
        <v>101</v>
      </c>
      <c r="C17">
        <v>20</v>
      </c>
      <c r="D17">
        <v>10</v>
      </c>
      <c r="E17">
        <v>15</v>
      </c>
      <c r="F17">
        <f t="shared" si="0"/>
        <v>93000000</v>
      </c>
      <c r="G17">
        <f t="shared" si="1"/>
        <v>4</v>
      </c>
      <c r="H17" t="str">
        <f t="shared" si="2"/>
        <v>■■■■■■■■■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opLeftCell="B1" workbookViewId="0">
      <selection activeCell="G2" sqref="G2"/>
    </sheetView>
  </sheetViews>
  <sheetFormatPr defaultRowHeight="16.5" x14ac:dyDescent="0.3"/>
  <cols>
    <col min="3" max="3" width="11.125" bestFit="1" customWidth="1"/>
    <col min="7" max="7" width="12.25" bestFit="1" customWidth="1"/>
    <col min="8" max="8" width="15.125" bestFit="1" customWidth="1"/>
  </cols>
  <sheetData>
    <row r="2" spans="2:8" x14ac:dyDescent="0.3">
      <c r="B2" t="s">
        <v>102</v>
      </c>
      <c r="C2" s="2">
        <v>40464</v>
      </c>
    </row>
    <row r="5" spans="2:8" x14ac:dyDescent="0.3">
      <c r="B5" t="s">
        <v>17</v>
      </c>
      <c r="C5" t="s">
        <v>103</v>
      </c>
      <c r="D5" t="s">
        <v>104</v>
      </c>
      <c r="E5" t="s">
        <v>105</v>
      </c>
      <c r="F5" t="s">
        <v>106</v>
      </c>
      <c r="G5" t="s">
        <v>107</v>
      </c>
      <c r="H5" t="s">
        <v>108</v>
      </c>
    </row>
    <row r="6" spans="2:8" x14ac:dyDescent="0.3">
      <c r="B6" t="s">
        <v>50</v>
      </c>
      <c r="C6" s="2">
        <v>36661</v>
      </c>
      <c r="D6">
        <f>DATEDIF(C6,$C$2,"Y")</f>
        <v>10</v>
      </c>
      <c r="E6">
        <f>DATEDIF(C6,$C$2,"M")</f>
        <v>124</v>
      </c>
      <c r="F6">
        <f>DATEDIF(C6,$C$2,"D")</f>
        <v>3803</v>
      </c>
      <c r="G6" t="str">
        <f>DATEDIF(C6,$C$2,"Y")&amp;"년 "&amp;DATEDIF(C6,$C$2,"YM")&amp;"개월"</f>
        <v>10년 4개월</v>
      </c>
      <c r="H6" t="str">
        <f>DATEDIF(C6,$C$2,"Y")&amp;"년 "&amp;DATEDIF(C6,$C$2,"YM")&amp;"개월" &amp; DATEDIF(C6,$C$2,"MD") &amp;"일"</f>
        <v>10년 4개월28일</v>
      </c>
    </row>
    <row r="7" spans="2:8" x14ac:dyDescent="0.3">
      <c r="B7" t="s">
        <v>109</v>
      </c>
      <c r="C7" s="2">
        <v>36320</v>
      </c>
      <c r="D7">
        <f t="shared" ref="D7:D10" si="0">DATEDIF(C7,$C$2,"Y")</f>
        <v>11</v>
      </c>
      <c r="E7">
        <f t="shared" ref="E7:E10" si="1">DATEDIF(C7,$C$2,"M")</f>
        <v>136</v>
      </c>
      <c r="F7">
        <f t="shared" ref="F7:F10" si="2">DATEDIF(C7,$C$2,"D")</f>
        <v>4144</v>
      </c>
      <c r="G7" t="str">
        <f t="shared" ref="G7:G10" si="3">DATEDIF(C7,$C$2,"Y")&amp;"년 "&amp;DATEDIF(C7,$C$2,"YM")&amp;"개월"</f>
        <v>11년 4개월</v>
      </c>
      <c r="H7" t="str">
        <f t="shared" ref="H7:H10" si="4">DATEDIF(C7,$C$2,"Y")&amp;"년 "&amp;DATEDIF(C7,$C$2,"YM")&amp;"개월" &amp; DATEDIF(C7,$C$2,"MD") &amp;"일"</f>
        <v>11년 4개월4일</v>
      </c>
    </row>
    <row r="8" spans="2:8" x14ac:dyDescent="0.3">
      <c r="B8" t="s">
        <v>110</v>
      </c>
      <c r="C8" s="2">
        <v>36259</v>
      </c>
      <c r="D8">
        <f t="shared" si="0"/>
        <v>11</v>
      </c>
      <c r="E8">
        <f t="shared" si="1"/>
        <v>138</v>
      </c>
      <c r="F8">
        <f t="shared" si="2"/>
        <v>4205</v>
      </c>
      <c r="G8" t="str">
        <f t="shared" si="3"/>
        <v>11년 6개월</v>
      </c>
      <c r="H8" t="str">
        <f t="shared" si="4"/>
        <v>11년 6개월4일</v>
      </c>
    </row>
    <row r="9" spans="2:8" x14ac:dyDescent="0.3">
      <c r="B9" t="s">
        <v>111</v>
      </c>
      <c r="C9" s="2">
        <v>35556</v>
      </c>
      <c r="D9">
        <f t="shared" si="0"/>
        <v>13</v>
      </c>
      <c r="E9">
        <f t="shared" si="1"/>
        <v>161</v>
      </c>
      <c r="F9">
        <f t="shared" si="2"/>
        <v>4908</v>
      </c>
      <c r="G9" t="str">
        <f t="shared" si="3"/>
        <v>13년 5개월</v>
      </c>
      <c r="H9" t="str">
        <f t="shared" si="4"/>
        <v>13년 5개월7일</v>
      </c>
    </row>
    <row r="10" spans="2:8" x14ac:dyDescent="0.3">
      <c r="B10" t="s">
        <v>112</v>
      </c>
      <c r="C10" s="2">
        <v>34949</v>
      </c>
      <c r="D10">
        <f t="shared" si="0"/>
        <v>15</v>
      </c>
      <c r="E10">
        <f t="shared" si="1"/>
        <v>181</v>
      </c>
      <c r="F10">
        <f t="shared" si="2"/>
        <v>5515</v>
      </c>
      <c r="G10" t="str">
        <f t="shared" si="3"/>
        <v>15년 1개월</v>
      </c>
      <c r="H10" t="str">
        <f t="shared" si="4"/>
        <v>15년 1개월6일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6" sqref="G16"/>
    </sheetView>
  </sheetViews>
  <sheetFormatPr defaultRowHeight="16.5" x14ac:dyDescent="0.3"/>
  <cols>
    <col min="1" max="1" width="14.875" style="3" bestFit="1" customWidth="1"/>
  </cols>
  <sheetData>
    <row r="1" spans="1:5" x14ac:dyDescent="0.3">
      <c r="A1" s="3" t="s">
        <v>113</v>
      </c>
      <c r="B1" t="s">
        <v>114</v>
      </c>
      <c r="C1" t="s">
        <v>115</v>
      </c>
      <c r="D1" t="s">
        <v>116</v>
      </c>
      <c r="E1" t="s">
        <v>117</v>
      </c>
    </row>
    <row r="2" spans="1:5" x14ac:dyDescent="0.3">
      <c r="A2" s="3">
        <v>40603</v>
      </c>
      <c r="B2" t="str">
        <f>CHOOSE(WEEKDAY(A2,2),"월","화","수","목","금","토","일")</f>
        <v>화</v>
      </c>
      <c r="C2" t="str">
        <f>TEXT(A2,"aaa")</f>
        <v>화</v>
      </c>
      <c r="D2" t="str">
        <f>TEXT(A2,"ddd")</f>
        <v>Tue</v>
      </c>
      <c r="E2" t="str">
        <f>CHOOSE(WEEKDAY(A2), "일요일","월요일","화요일","수요일","목요일","금요일","토요일")</f>
        <v>화요일</v>
      </c>
    </row>
    <row r="3" spans="1:5" x14ac:dyDescent="0.3">
      <c r="A3" s="3">
        <v>40604</v>
      </c>
      <c r="B3" t="str">
        <f t="shared" ref="B3:B7" si="0">CHOOSE(WEEKDAY(A3,2),"월","화","수","목","금","토","일")</f>
        <v>수</v>
      </c>
      <c r="C3" t="str">
        <f t="shared" ref="C3:C7" si="1">TEXT(A3,"aaa")</f>
        <v>수</v>
      </c>
      <c r="D3" t="str">
        <f t="shared" ref="D3:D7" si="2">TEXT(A3,"ddd")</f>
        <v>Wed</v>
      </c>
      <c r="E3" t="str">
        <f t="shared" ref="E3:E7" si="3">CHOOSE(WEEKDAY(A3), "일요일","월요일","화요일","수요일","목요일","금요일","토요일")</f>
        <v>수요일</v>
      </c>
    </row>
    <row r="4" spans="1:5" x14ac:dyDescent="0.3">
      <c r="A4" s="3">
        <v>40605</v>
      </c>
      <c r="B4" t="str">
        <f t="shared" si="0"/>
        <v>목</v>
      </c>
      <c r="C4" t="str">
        <f t="shared" si="1"/>
        <v>목</v>
      </c>
      <c r="D4" t="str">
        <f t="shared" si="2"/>
        <v>Thu</v>
      </c>
      <c r="E4" t="str">
        <f t="shared" si="3"/>
        <v>목요일</v>
      </c>
    </row>
    <row r="5" spans="1:5" x14ac:dyDescent="0.3">
      <c r="A5" s="3">
        <v>40606</v>
      </c>
      <c r="B5" t="str">
        <f t="shared" si="0"/>
        <v>금</v>
      </c>
      <c r="C5" t="str">
        <f t="shared" si="1"/>
        <v>금</v>
      </c>
      <c r="D5" t="str">
        <f t="shared" si="2"/>
        <v>Fri</v>
      </c>
      <c r="E5" t="str">
        <f t="shared" si="3"/>
        <v>금요일</v>
      </c>
    </row>
    <row r="6" spans="1:5" x14ac:dyDescent="0.3">
      <c r="A6" s="3">
        <v>40607</v>
      </c>
      <c r="B6" t="str">
        <f t="shared" si="0"/>
        <v>토</v>
      </c>
      <c r="C6" t="str">
        <f t="shared" si="1"/>
        <v>토</v>
      </c>
      <c r="D6" t="str">
        <f t="shared" si="2"/>
        <v>Sat</v>
      </c>
      <c r="E6" t="str">
        <f t="shared" si="3"/>
        <v>토요일</v>
      </c>
    </row>
    <row r="7" spans="1:5" x14ac:dyDescent="0.3">
      <c r="A7" s="3">
        <v>40608</v>
      </c>
      <c r="B7" t="str">
        <f t="shared" si="0"/>
        <v>일</v>
      </c>
      <c r="C7" t="str">
        <f t="shared" si="1"/>
        <v>일</v>
      </c>
      <c r="D7" t="str">
        <f t="shared" si="2"/>
        <v>Sun</v>
      </c>
      <c r="E7" t="str">
        <f t="shared" si="3"/>
        <v>일요일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D1" workbookViewId="0">
      <selection activeCell="J12" sqref="J12"/>
    </sheetView>
  </sheetViews>
  <sheetFormatPr defaultRowHeight="16.5" x14ac:dyDescent="0.3"/>
  <cols>
    <col min="2" max="2" width="11.125" bestFit="1" customWidth="1"/>
    <col min="3" max="3" width="15.875" style="4" bestFit="1" customWidth="1"/>
    <col min="5" max="5" width="11.125" style="2" bestFit="1" customWidth="1"/>
    <col min="6" max="6" width="11.125" style="5" bestFit="1" customWidth="1"/>
    <col min="7" max="7" width="10.625" bestFit="1" customWidth="1"/>
    <col min="8" max="8" width="11.125" bestFit="1" customWidth="1"/>
  </cols>
  <sheetData>
    <row r="1" spans="1:10" x14ac:dyDescent="0.3">
      <c r="A1" s="16" t="s">
        <v>118</v>
      </c>
      <c r="B1" s="16"/>
      <c r="C1" s="16"/>
      <c r="D1" s="16"/>
      <c r="E1" s="16"/>
      <c r="F1" s="16"/>
      <c r="G1" s="16"/>
      <c r="H1" s="16"/>
      <c r="I1" s="16"/>
    </row>
    <row r="2" spans="1:10" x14ac:dyDescent="0.3">
      <c r="A2" t="s">
        <v>119</v>
      </c>
      <c r="B2" s="2">
        <f ca="1">TODAY()</f>
        <v>42262</v>
      </c>
    </row>
    <row r="3" spans="1:10" x14ac:dyDescent="0.3">
      <c r="A3" t="s">
        <v>17</v>
      </c>
      <c r="B3" t="s">
        <v>120</v>
      </c>
      <c r="C3" s="4" t="s">
        <v>121</v>
      </c>
      <c r="D3" t="s">
        <v>122</v>
      </c>
      <c r="E3" s="2" t="s">
        <v>123</v>
      </c>
      <c r="F3" s="5" t="s">
        <v>124</v>
      </c>
      <c r="G3" t="s">
        <v>125</v>
      </c>
      <c r="H3" t="s">
        <v>103</v>
      </c>
      <c r="I3" t="s">
        <v>104</v>
      </c>
      <c r="J3" t="s">
        <v>126</v>
      </c>
    </row>
    <row r="4" spans="1:10" x14ac:dyDescent="0.3">
      <c r="A4" t="s">
        <v>127</v>
      </c>
      <c r="B4" t="s">
        <v>136</v>
      </c>
      <c r="C4" s="4" t="s">
        <v>140</v>
      </c>
      <c r="D4" t="str">
        <f>IF(OR(MID(C4,8,1)="1",MID(C4,8,1)="3"),"남","여")</f>
        <v>남</v>
      </c>
      <c r="E4" s="2">
        <f>DATE(CHOOSE(MID(C4,8,1),1900,1900,2000,2000)+LEFT(C4,2),MID(C4,3,2),MID(C4,5,2))</f>
        <v>32861</v>
      </c>
      <c r="F4" s="5">
        <f ca="1">YEAR(TODAY())-YEAR(E4)</f>
        <v>26</v>
      </c>
      <c r="G4" s="12">
        <v>1340000</v>
      </c>
      <c r="H4" s="13">
        <v>34831</v>
      </c>
      <c r="I4" s="9">
        <f ca="1">DATEDIF(H4,TODAY(),"y")</f>
        <v>20</v>
      </c>
      <c r="J4" t="str">
        <f>IF(MONTH(E4)=MONTH($C$2),"★","")</f>
        <v/>
      </c>
    </row>
    <row r="5" spans="1:10" x14ac:dyDescent="0.3">
      <c r="A5" t="s">
        <v>128</v>
      </c>
      <c r="B5" t="s">
        <v>137</v>
      </c>
      <c r="C5" s="4" t="s">
        <v>141</v>
      </c>
      <c r="D5" t="str">
        <f t="shared" ref="D5:D12" si="0">IF(OR(MID(C5,8,1)="1",MID(C5,8,1)="3"),"남","여")</f>
        <v>남</v>
      </c>
      <c r="E5" s="2">
        <f t="shared" ref="E5:E12" si="1">DATE(CHOOSE(MID(C5,8,1),1900,1900,2000,2000)+LEFT(C5,2),MID(C5,3,2),MID(C5,5,2))</f>
        <v>32064</v>
      </c>
      <c r="F5" s="5">
        <f t="shared" ref="F5:F12" ca="1" si="2">YEAR(TODAY())-YEAR(E5)</f>
        <v>28</v>
      </c>
      <c r="G5" s="12">
        <v>1810000</v>
      </c>
      <c r="H5" s="13">
        <v>35494</v>
      </c>
      <c r="I5" s="9">
        <f t="shared" ref="I5:I12" ca="1" si="3">DATEDIF(H5,TODAY(),"y")</f>
        <v>18</v>
      </c>
      <c r="J5" t="str">
        <f t="shared" ref="J5:J12" si="4">IF(MONTH(E5)=MONTH($C$2),"★","")</f>
        <v/>
      </c>
    </row>
    <row r="6" spans="1:10" x14ac:dyDescent="0.3">
      <c r="A6" t="s">
        <v>129</v>
      </c>
      <c r="B6" t="s">
        <v>136</v>
      </c>
      <c r="C6" s="4" t="s">
        <v>142</v>
      </c>
      <c r="D6" t="str">
        <f t="shared" si="0"/>
        <v>여</v>
      </c>
      <c r="E6" s="2">
        <f t="shared" si="1"/>
        <v>36910</v>
      </c>
      <c r="F6" s="5">
        <f t="shared" ca="1" si="2"/>
        <v>14</v>
      </c>
      <c r="G6" s="12">
        <v>2160000</v>
      </c>
      <c r="H6" s="13">
        <v>36229</v>
      </c>
      <c r="I6" s="9">
        <f t="shared" ca="1" si="3"/>
        <v>16</v>
      </c>
      <c r="J6" t="str">
        <f t="shared" si="4"/>
        <v>★</v>
      </c>
    </row>
    <row r="7" spans="1:10" x14ac:dyDescent="0.3">
      <c r="A7" t="s">
        <v>130</v>
      </c>
      <c r="B7" t="s">
        <v>138</v>
      </c>
      <c r="C7" s="4" t="s">
        <v>143</v>
      </c>
      <c r="D7" t="str">
        <f t="shared" si="0"/>
        <v>남</v>
      </c>
      <c r="E7" s="2">
        <f t="shared" si="1"/>
        <v>31491</v>
      </c>
      <c r="F7" s="5">
        <f t="shared" ca="1" si="2"/>
        <v>29</v>
      </c>
      <c r="G7" s="12">
        <v>2460000</v>
      </c>
      <c r="H7" s="13">
        <v>35859</v>
      </c>
      <c r="I7" s="9">
        <f t="shared" ca="1" si="3"/>
        <v>17</v>
      </c>
      <c r="J7" t="str">
        <f t="shared" si="4"/>
        <v/>
      </c>
    </row>
    <row r="8" spans="1:10" x14ac:dyDescent="0.3">
      <c r="A8" t="s">
        <v>131</v>
      </c>
      <c r="B8" t="s">
        <v>136</v>
      </c>
      <c r="C8" s="4" t="s">
        <v>144</v>
      </c>
      <c r="D8" t="str">
        <f t="shared" si="0"/>
        <v>남</v>
      </c>
      <c r="E8" s="2">
        <f t="shared" si="1"/>
        <v>37518</v>
      </c>
      <c r="F8" s="5">
        <f t="shared" ca="1" si="2"/>
        <v>13</v>
      </c>
      <c r="G8" s="12">
        <v>2030000</v>
      </c>
      <c r="H8" s="13">
        <v>37334</v>
      </c>
      <c r="I8" s="9">
        <f t="shared" ca="1" si="3"/>
        <v>13</v>
      </c>
      <c r="J8" t="str">
        <f t="shared" si="4"/>
        <v/>
      </c>
    </row>
    <row r="9" spans="1:10" x14ac:dyDescent="0.3">
      <c r="A9" t="s">
        <v>132</v>
      </c>
      <c r="B9" t="s">
        <v>139</v>
      </c>
      <c r="C9" s="4" t="s">
        <v>145</v>
      </c>
      <c r="D9" t="str">
        <f t="shared" si="0"/>
        <v>남</v>
      </c>
      <c r="E9" s="2">
        <f t="shared" si="1"/>
        <v>36571</v>
      </c>
      <c r="F9" s="5">
        <f t="shared" ca="1" si="2"/>
        <v>15</v>
      </c>
      <c r="G9" s="12">
        <v>2390000</v>
      </c>
      <c r="H9" s="13">
        <v>36617</v>
      </c>
      <c r="I9" s="9">
        <f t="shared" ca="1" si="3"/>
        <v>15</v>
      </c>
      <c r="J9" t="str">
        <f t="shared" si="4"/>
        <v/>
      </c>
    </row>
    <row r="10" spans="1:10" x14ac:dyDescent="0.3">
      <c r="A10" t="s">
        <v>133</v>
      </c>
      <c r="B10" t="s">
        <v>137</v>
      </c>
      <c r="C10" s="4" t="s">
        <v>146</v>
      </c>
      <c r="D10" t="str">
        <f t="shared" si="0"/>
        <v>여</v>
      </c>
      <c r="E10" s="2">
        <f t="shared" si="1"/>
        <v>23309</v>
      </c>
      <c r="F10" s="5">
        <f t="shared" ca="1" si="2"/>
        <v>52</v>
      </c>
      <c r="G10" s="12">
        <v>1750000</v>
      </c>
      <c r="H10" s="13">
        <v>38483</v>
      </c>
      <c r="I10" s="9">
        <f t="shared" ca="1" si="3"/>
        <v>10</v>
      </c>
      <c r="J10" t="str">
        <f t="shared" si="4"/>
        <v/>
      </c>
    </row>
    <row r="11" spans="1:10" x14ac:dyDescent="0.3">
      <c r="A11" t="s">
        <v>134</v>
      </c>
      <c r="B11" t="s">
        <v>138</v>
      </c>
      <c r="C11" s="4" t="s">
        <v>147</v>
      </c>
      <c r="D11" t="str">
        <f t="shared" si="0"/>
        <v>남</v>
      </c>
      <c r="E11" s="2">
        <f t="shared" si="1"/>
        <v>23816</v>
      </c>
      <c r="F11" s="5">
        <f t="shared" ca="1" si="2"/>
        <v>50</v>
      </c>
      <c r="G11" s="12">
        <v>2150000</v>
      </c>
      <c r="H11" s="13">
        <v>38048</v>
      </c>
      <c r="I11" s="9">
        <f t="shared" ca="1" si="3"/>
        <v>11</v>
      </c>
      <c r="J11" t="str">
        <f t="shared" si="4"/>
        <v/>
      </c>
    </row>
    <row r="12" spans="1:10" x14ac:dyDescent="0.3">
      <c r="A12" t="s">
        <v>135</v>
      </c>
      <c r="B12" t="s">
        <v>139</v>
      </c>
      <c r="C12" s="4" t="s">
        <v>148</v>
      </c>
      <c r="D12" t="str">
        <f t="shared" si="0"/>
        <v>여</v>
      </c>
      <c r="E12" s="2">
        <f t="shared" si="1"/>
        <v>24678</v>
      </c>
      <c r="F12" s="5">
        <f t="shared" ca="1" si="2"/>
        <v>48</v>
      </c>
      <c r="G12" s="12">
        <v>1960000</v>
      </c>
      <c r="H12" s="13">
        <v>35491</v>
      </c>
      <c r="I12" s="9">
        <f t="shared" ca="1" si="3"/>
        <v>18</v>
      </c>
      <c r="J12" t="str">
        <f t="shared" si="4"/>
        <v/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G5" sqref="G5"/>
    </sheetView>
  </sheetViews>
  <sheetFormatPr defaultRowHeight="16.5" x14ac:dyDescent="0.3"/>
  <sheetData>
    <row r="1" spans="2:7" x14ac:dyDescent="0.3">
      <c r="B1" s="16" t="s">
        <v>171</v>
      </c>
      <c r="C1" s="16"/>
      <c r="D1" s="16"/>
      <c r="E1" s="16"/>
      <c r="F1" s="16"/>
      <c r="G1" s="16"/>
    </row>
    <row r="2" spans="2:7" x14ac:dyDescent="0.3">
      <c r="B2" s="8"/>
      <c r="C2" s="8"/>
      <c r="D2" s="8"/>
      <c r="E2" s="8"/>
      <c r="F2" s="8"/>
      <c r="G2" s="8"/>
    </row>
    <row r="3" spans="2:7" x14ac:dyDescent="0.3">
      <c r="B3" s="8" t="s">
        <v>172</v>
      </c>
      <c r="C3" s="8" t="s">
        <v>173</v>
      </c>
      <c r="D3" s="8" t="s">
        <v>174</v>
      </c>
      <c r="E3" s="8" t="s">
        <v>175</v>
      </c>
      <c r="F3" s="8" t="s">
        <v>176</v>
      </c>
      <c r="G3" s="8" t="s">
        <v>177</v>
      </c>
    </row>
    <row r="4" spans="2:7" x14ac:dyDescent="0.3">
      <c r="B4" s="8" t="s">
        <v>178</v>
      </c>
      <c r="C4" s="8">
        <v>20</v>
      </c>
      <c r="D4" s="8">
        <v>40</v>
      </c>
      <c r="E4" s="8">
        <v>40</v>
      </c>
      <c r="F4" s="8">
        <f>SUM(C4:E4)</f>
        <v>100</v>
      </c>
      <c r="G4" s="8" t="str">
        <f t="shared" ref="G4:G12" si="0">IF(AND(D4&gt;=35, E4&gt;=35),"우수",IF(OR(D4&gt;=35, E4&gt;=35),"보통","미흡"))</f>
        <v>우수</v>
      </c>
    </row>
    <row r="5" spans="2:7" x14ac:dyDescent="0.3">
      <c r="B5" s="8" t="s">
        <v>154</v>
      </c>
      <c r="C5" s="8">
        <v>15</v>
      </c>
      <c r="D5" s="8">
        <v>30</v>
      </c>
      <c r="E5" s="8">
        <v>20</v>
      </c>
      <c r="F5" s="8">
        <f t="shared" ref="F5:F12" si="1">SUM(C5:E5)</f>
        <v>65</v>
      </c>
      <c r="G5" s="8" t="str">
        <f t="shared" si="0"/>
        <v>미흡</v>
      </c>
    </row>
    <row r="6" spans="2:7" x14ac:dyDescent="0.3">
      <c r="B6" s="8" t="s">
        <v>157</v>
      </c>
      <c r="C6" s="8">
        <v>18</v>
      </c>
      <c r="D6" s="8">
        <v>25</v>
      </c>
      <c r="E6" s="8">
        <v>30</v>
      </c>
      <c r="F6" s="8">
        <f t="shared" si="1"/>
        <v>73</v>
      </c>
      <c r="G6" s="8" t="str">
        <f t="shared" si="0"/>
        <v>미흡</v>
      </c>
    </row>
    <row r="7" spans="2:7" x14ac:dyDescent="0.3">
      <c r="B7" s="8" t="s">
        <v>159</v>
      </c>
      <c r="C7" s="8">
        <v>14</v>
      </c>
      <c r="D7" s="8">
        <v>35</v>
      </c>
      <c r="E7" s="8">
        <v>34</v>
      </c>
      <c r="F7" s="8">
        <f t="shared" si="1"/>
        <v>83</v>
      </c>
      <c r="G7" s="8" t="str">
        <f t="shared" si="0"/>
        <v>보통</v>
      </c>
    </row>
    <row r="8" spans="2:7" x14ac:dyDescent="0.3">
      <c r="B8" s="8" t="s">
        <v>161</v>
      </c>
      <c r="C8" s="8">
        <v>19</v>
      </c>
      <c r="D8" s="8">
        <v>40</v>
      </c>
      <c r="E8" s="8">
        <v>38</v>
      </c>
      <c r="F8" s="8">
        <f t="shared" si="1"/>
        <v>97</v>
      </c>
      <c r="G8" s="8" t="str">
        <f t="shared" si="0"/>
        <v>우수</v>
      </c>
    </row>
    <row r="9" spans="2:7" x14ac:dyDescent="0.3">
      <c r="B9" s="8" t="s">
        <v>163</v>
      </c>
      <c r="C9" s="8">
        <v>20</v>
      </c>
      <c r="D9" s="8">
        <v>40</v>
      </c>
      <c r="E9" s="8">
        <v>36</v>
      </c>
      <c r="F9" s="8">
        <f t="shared" si="1"/>
        <v>96</v>
      </c>
      <c r="G9" s="8" t="str">
        <f t="shared" si="0"/>
        <v>우수</v>
      </c>
    </row>
    <row r="10" spans="2:7" x14ac:dyDescent="0.3">
      <c r="B10" s="8" t="s">
        <v>165</v>
      </c>
      <c r="C10" s="8">
        <v>20</v>
      </c>
      <c r="D10" s="8">
        <v>28</v>
      </c>
      <c r="E10" s="8">
        <v>25</v>
      </c>
      <c r="F10" s="8">
        <f t="shared" si="1"/>
        <v>73</v>
      </c>
      <c r="G10" s="8" t="str">
        <f t="shared" si="0"/>
        <v>미흡</v>
      </c>
    </row>
    <row r="11" spans="2:7" x14ac:dyDescent="0.3">
      <c r="B11" s="8" t="s">
        <v>167</v>
      </c>
      <c r="C11" s="8">
        <v>19</v>
      </c>
      <c r="D11" s="8">
        <v>40</v>
      </c>
      <c r="E11" s="8">
        <v>35</v>
      </c>
      <c r="F11" s="8">
        <f t="shared" si="1"/>
        <v>94</v>
      </c>
      <c r="G11" s="8" t="str">
        <f t="shared" si="0"/>
        <v>우수</v>
      </c>
    </row>
    <row r="12" spans="2:7" x14ac:dyDescent="0.3">
      <c r="B12" s="8" t="s">
        <v>179</v>
      </c>
      <c r="C12" s="8">
        <v>18</v>
      </c>
      <c r="D12" s="8">
        <v>34</v>
      </c>
      <c r="E12" s="8">
        <v>40</v>
      </c>
      <c r="F12" s="8">
        <f t="shared" si="1"/>
        <v>92</v>
      </c>
      <c r="G12" s="8" t="str">
        <f t="shared" si="0"/>
        <v>보통</v>
      </c>
    </row>
    <row r="13" spans="2:7" x14ac:dyDescent="0.3">
      <c r="B13" s="8"/>
      <c r="C13" s="8"/>
      <c r="D13" s="8"/>
      <c r="E13" s="8"/>
      <c r="F13" s="8"/>
      <c r="G13" s="8"/>
    </row>
  </sheetData>
  <mergeCells count="1"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Sheet8</vt:lpstr>
      <vt:lpstr>Sheet4</vt:lpstr>
      <vt:lpstr>Sheet5</vt:lpstr>
      <vt:lpstr>Sheet6</vt:lpstr>
      <vt:lpstr>Sheet7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2015-09-15T04:51:35Z</dcterms:created>
  <dcterms:modified xsi:type="dcterms:W3CDTF">2015-09-15T07:13:07Z</dcterms:modified>
</cp:coreProperties>
</file>