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20BAFCD1-4F6C-4D4D-A55B-78E061E51779}" xr6:coauthVersionLast="43" xr6:coauthVersionMax="43" xr10:uidLastSave="{00000000-0000-0000-0000-000000000000}"/>
  <bookViews>
    <workbookView xWindow="-28920" yWindow="-4830" windowWidth="29040" windowHeight="15840" tabRatio="662" activeTab="2" xr2:uid="{B91A6025-7B5D-478B-AB71-9726CDBD0D45}"/>
  </bookViews>
  <sheets>
    <sheet name="Data graphes satisfiabilité" sheetId="3" r:id="rId1"/>
    <sheet name="Analyse satisfiabilité" sheetId="4" r:id="rId2"/>
    <sheet name="satisfiabilité graphiques" sheetId="6" r:id="rId3"/>
    <sheet name="Feuil1" sheetId="5" r:id="rId4"/>
    <sheet name="Data graphes optimisation" sheetId="7" r:id="rId5"/>
    <sheet name="Analyse optimisation" sheetId="8" r:id="rId6"/>
    <sheet name="optimisation graphiques" sheetId="9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8" l="1"/>
  <c r="I4" i="8"/>
  <c r="J4" i="8"/>
  <c r="K4" i="8"/>
  <c r="L4" i="8"/>
  <c r="M4" i="8"/>
  <c r="H5" i="8"/>
  <c r="I5" i="8"/>
  <c r="J5" i="8"/>
  <c r="K5" i="8"/>
  <c r="L5" i="8"/>
  <c r="M5" i="8"/>
  <c r="H6" i="8"/>
  <c r="I6" i="8"/>
  <c r="J6" i="8"/>
  <c r="K6" i="8"/>
  <c r="L6" i="8"/>
  <c r="M6" i="8"/>
  <c r="H7" i="8"/>
  <c r="I7" i="8"/>
  <c r="J7" i="8"/>
  <c r="K7" i="8"/>
  <c r="L7" i="8"/>
  <c r="M7" i="8"/>
  <c r="H8" i="8"/>
  <c r="I8" i="8"/>
  <c r="J8" i="8"/>
  <c r="K8" i="8"/>
  <c r="L8" i="8"/>
  <c r="M8" i="8"/>
  <c r="H9" i="8"/>
  <c r="I9" i="8"/>
  <c r="J9" i="8"/>
  <c r="K9" i="8"/>
  <c r="L9" i="8"/>
  <c r="M9" i="8"/>
  <c r="H10" i="8"/>
  <c r="I10" i="8"/>
  <c r="J10" i="8"/>
  <c r="K10" i="8"/>
  <c r="L10" i="8"/>
  <c r="M10" i="8"/>
  <c r="H11" i="8"/>
  <c r="I11" i="8"/>
  <c r="J11" i="8"/>
  <c r="K11" i="8"/>
  <c r="L11" i="8"/>
  <c r="M11" i="8"/>
  <c r="H12" i="8"/>
  <c r="I12" i="8"/>
  <c r="J12" i="8"/>
  <c r="K12" i="8"/>
  <c r="L12" i="8"/>
  <c r="M12" i="8"/>
  <c r="H13" i="8"/>
  <c r="I13" i="8"/>
  <c r="J13" i="8"/>
  <c r="K13" i="8"/>
  <c r="L13" i="8"/>
  <c r="M13" i="8"/>
  <c r="H14" i="8"/>
  <c r="I14" i="8"/>
  <c r="J14" i="8"/>
  <c r="K14" i="8"/>
  <c r="L14" i="8"/>
  <c r="M14" i="8"/>
  <c r="H15" i="8"/>
  <c r="I15" i="8"/>
  <c r="J15" i="8"/>
  <c r="K15" i="8"/>
  <c r="L15" i="8"/>
  <c r="M15" i="8"/>
  <c r="H16" i="8"/>
  <c r="I16" i="8"/>
  <c r="J16" i="8"/>
  <c r="K16" i="8"/>
  <c r="L16" i="8"/>
  <c r="M16" i="8"/>
  <c r="H17" i="8"/>
  <c r="I17" i="8"/>
  <c r="J17" i="8"/>
  <c r="K17" i="8"/>
  <c r="L17" i="8"/>
  <c r="M17" i="8"/>
  <c r="H18" i="8"/>
  <c r="I18" i="8"/>
  <c r="J18" i="8"/>
  <c r="K18" i="8"/>
  <c r="L18" i="8"/>
  <c r="M18" i="8"/>
  <c r="H19" i="8"/>
  <c r="I19" i="8"/>
  <c r="J19" i="8"/>
  <c r="K19" i="8"/>
  <c r="L19" i="8"/>
  <c r="M19" i="8"/>
  <c r="H20" i="8"/>
  <c r="I20" i="8"/>
  <c r="J20" i="8"/>
  <c r="K20" i="8"/>
  <c r="L20" i="8"/>
  <c r="M20" i="8"/>
  <c r="H21" i="8"/>
  <c r="I21" i="8"/>
  <c r="J21" i="8"/>
  <c r="K21" i="8"/>
  <c r="L21" i="8"/>
  <c r="M21" i="8"/>
  <c r="H22" i="8"/>
  <c r="I22" i="8"/>
  <c r="J22" i="8"/>
  <c r="K22" i="8"/>
  <c r="L22" i="8"/>
  <c r="M22" i="8"/>
  <c r="H23" i="8"/>
  <c r="I23" i="8"/>
  <c r="J23" i="8"/>
  <c r="K23" i="8"/>
  <c r="L23" i="8"/>
  <c r="M23" i="8"/>
  <c r="H24" i="8"/>
  <c r="I24" i="8"/>
  <c r="J24" i="8"/>
  <c r="K24" i="8"/>
  <c r="L24" i="8"/>
  <c r="M24" i="8"/>
  <c r="H25" i="8"/>
  <c r="I25" i="8"/>
  <c r="J25" i="8"/>
  <c r="K25" i="8"/>
  <c r="L25" i="8"/>
  <c r="M25" i="8"/>
  <c r="H26" i="8"/>
  <c r="I26" i="8"/>
  <c r="J26" i="8"/>
  <c r="K26" i="8"/>
  <c r="L26" i="8"/>
  <c r="M26" i="8"/>
  <c r="H27" i="8"/>
  <c r="I27" i="8"/>
  <c r="J27" i="8"/>
  <c r="K27" i="8"/>
  <c r="L27" i="8"/>
  <c r="M27" i="8"/>
  <c r="H28" i="8"/>
  <c r="I28" i="8"/>
  <c r="J28" i="8"/>
  <c r="K28" i="8"/>
  <c r="L28" i="8"/>
  <c r="M28" i="8"/>
  <c r="H29" i="8"/>
  <c r="I29" i="8"/>
  <c r="J29" i="8"/>
  <c r="K29" i="8"/>
  <c r="L29" i="8"/>
  <c r="M29" i="8"/>
  <c r="H30" i="8"/>
  <c r="I30" i="8"/>
  <c r="J30" i="8"/>
  <c r="K30" i="8"/>
  <c r="L30" i="8"/>
  <c r="M30" i="8"/>
  <c r="H31" i="8"/>
  <c r="I31" i="8"/>
  <c r="J31" i="8"/>
  <c r="K31" i="8"/>
  <c r="L31" i="8"/>
  <c r="M31" i="8"/>
  <c r="H32" i="8"/>
  <c r="I32" i="8"/>
  <c r="J32" i="8"/>
  <c r="K32" i="8"/>
  <c r="L32" i="8"/>
  <c r="M32" i="8"/>
  <c r="H33" i="8"/>
  <c r="I33" i="8"/>
  <c r="J33" i="8"/>
  <c r="K33" i="8"/>
  <c r="L33" i="8"/>
  <c r="M33" i="8"/>
  <c r="H34" i="8"/>
  <c r="I34" i="8"/>
  <c r="J34" i="8"/>
  <c r="K34" i="8"/>
  <c r="L34" i="8"/>
  <c r="M34" i="8"/>
  <c r="H35" i="8"/>
  <c r="I35" i="8"/>
  <c r="J35" i="8"/>
  <c r="K35" i="8"/>
  <c r="L35" i="8"/>
  <c r="M35" i="8"/>
  <c r="H36" i="8"/>
  <c r="I36" i="8"/>
  <c r="J36" i="8"/>
  <c r="K36" i="8"/>
  <c r="L36" i="8"/>
  <c r="M36" i="8"/>
  <c r="H37" i="8"/>
  <c r="I37" i="8"/>
  <c r="J37" i="8"/>
  <c r="K37" i="8"/>
  <c r="L37" i="8"/>
  <c r="M37" i="8"/>
  <c r="H38" i="8"/>
  <c r="I38" i="8"/>
  <c r="J38" i="8"/>
  <c r="K38" i="8"/>
  <c r="L38" i="8"/>
  <c r="M38" i="8"/>
  <c r="H39" i="8"/>
  <c r="I39" i="8"/>
  <c r="J39" i="8"/>
  <c r="K39" i="8"/>
  <c r="L39" i="8"/>
  <c r="M39" i="8"/>
  <c r="H40" i="8"/>
  <c r="I40" i="8"/>
  <c r="J40" i="8"/>
  <c r="K40" i="8"/>
  <c r="L40" i="8"/>
  <c r="M40" i="8"/>
  <c r="H41" i="8"/>
  <c r="I41" i="8"/>
  <c r="J41" i="8"/>
  <c r="K41" i="8"/>
  <c r="L41" i="8"/>
  <c r="M41" i="8"/>
  <c r="H42" i="8"/>
  <c r="I42" i="8"/>
  <c r="J42" i="8"/>
  <c r="K42" i="8"/>
  <c r="L42" i="8"/>
  <c r="M42" i="8"/>
  <c r="H43" i="8"/>
  <c r="I43" i="8"/>
  <c r="J43" i="8"/>
  <c r="K43" i="8"/>
  <c r="L43" i="8"/>
  <c r="M43" i="8"/>
  <c r="H44" i="8"/>
  <c r="I44" i="8"/>
  <c r="J44" i="8"/>
  <c r="K44" i="8"/>
  <c r="L44" i="8"/>
  <c r="M44" i="8"/>
  <c r="H45" i="8"/>
  <c r="I45" i="8"/>
  <c r="J45" i="8"/>
  <c r="K45" i="8"/>
  <c r="L45" i="8"/>
  <c r="M45" i="8"/>
  <c r="H46" i="8"/>
  <c r="I46" i="8"/>
  <c r="J46" i="8"/>
  <c r="K46" i="8"/>
  <c r="L46" i="8"/>
  <c r="M46" i="8"/>
  <c r="H47" i="8"/>
  <c r="I47" i="8"/>
  <c r="J47" i="8"/>
  <c r="K47" i="8"/>
  <c r="L47" i="8"/>
  <c r="M47" i="8"/>
  <c r="H48" i="8"/>
  <c r="I48" i="8"/>
  <c r="J48" i="8"/>
  <c r="K48" i="8"/>
  <c r="L48" i="8"/>
  <c r="M48" i="8"/>
  <c r="H49" i="8"/>
  <c r="I49" i="8"/>
  <c r="J49" i="8"/>
  <c r="K49" i="8"/>
  <c r="L49" i="8"/>
  <c r="M49" i="8"/>
  <c r="H50" i="8"/>
  <c r="I50" i="8"/>
  <c r="J50" i="8"/>
  <c r="K50" i="8"/>
  <c r="L50" i="8"/>
  <c r="M50" i="8"/>
  <c r="H51" i="8"/>
  <c r="I51" i="8"/>
  <c r="J51" i="8"/>
  <c r="K51" i="8"/>
  <c r="L51" i="8"/>
  <c r="M51" i="8"/>
  <c r="H52" i="8"/>
  <c r="I52" i="8"/>
  <c r="J52" i="8"/>
  <c r="K52" i="8"/>
  <c r="L52" i="8"/>
  <c r="M52" i="8"/>
  <c r="H53" i="8"/>
  <c r="I53" i="8"/>
  <c r="J53" i="8"/>
  <c r="K53" i="8"/>
  <c r="L53" i="8"/>
  <c r="M53" i="8"/>
  <c r="H54" i="8"/>
  <c r="I54" i="8"/>
  <c r="J54" i="8"/>
  <c r="K54" i="8"/>
  <c r="L54" i="8"/>
  <c r="M54" i="8"/>
  <c r="H55" i="8"/>
  <c r="I55" i="8"/>
  <c r="J55" i="8"/>
  <c r="K55" i="8"/>
  <c r="L55" i="8"/>
  <c r="M55" i="8"/>
  <c r="H56" i="8"/>
  <c r="I56" i="8"/>
  <c r="J56" i="8"/>
  <c r="K56" i="8"/>
  <c r="L56" i="8"/>
  <c r="M56" i="8"/>
  <c r="H57" i="8"/>
  <c r="I57" i="8"/>
  <c r="J57" i="8"/>
  <c r="K57" i="8"/>
  <c r="L57" i="8"/>
  <c r="M57" i="8"/>
  <c r="H58" i="8"/>
  <c r="I58" i="8"/>
  <c r="J58" i="8"/>
  <c r="K58" i="8"/>
  <c r="L58" i="8"/>
  <c r="M58" i="8"/>
  <c r="H59" i="8"/>
  <c r="I59" i="8"/>
  <c r="J59" i="8"/>
  <c r="K59" i="8"/>
  <c r="L59" i="8"/>
  <c r="M59" i="8"/>
  <c r="H60" i="8"/>
  <c r="I60" i="8"/>
  <c r="J60" i="8"/>
  <c r="K60" i="8"/>
  <c r="L60" i="8"/>
  <c r="M60" i="8"/>
  <c r="M3" i="8"/>
  <c r="L3" i="8"/>
  <c r="K3" i="8"/>
  <c r="J3" i="8"/>
  <c r="I3" i="8"/>
  <c r="H3" i="8"/>
  <c r="P4" i="8"/>
  <c r="Q4" i="8"/>
  <c r="P5" i="8"/>
  <c r="Q5" i="8"/>
  <c r="P6" i="8"/>
  <c r="Q6" i="8"/>
  <c r="P7" i="8"/>
  <c r="Q7" i="8"/>
  <c r="P8" i="8"/>
  <c r="Q8" i="8"/>
  <c r="P9" i="8"/>
  <c r="Q9" i="8"/>
  <c r="P10" i="8"/>
  <c r="Q10" i="8"/>
  <c r="P11" i="8"/>
  <c r="Q11" i="8"/>
  <c r="P12" i="8"/>
  <c r="Q12" i="8"/>
  <c r="P13" i="8"/>
  <c r="Q13" i="8"/>
  <c r="P14" i="8"/>
  <c r="Q14" i="8"/>
  <c r="P15" i="8"/>
  <c r="Q15" i="8"/>
  <c r="P16" i="8"/>
  <c r="Q16" i="8"/>
  <c r="P17" i="8"/>
  <c r="Q17" i="8"/>
  <c r="P18" i="8"/>
  <c r="Q18" i="8"/>
  <c r="P19" i="8"/>
  <c r="Q19" i="8"/>
  <c r="P20" i="8"/>
  <c r="Q20" i="8"/>
  <c r="P21" i="8"/>
  <c r="Q21" i="8"/>
  <c r="P22" i="8"/>
  <c r="Q22" i="8"/>
  <c r="P23" i="8"/>
  <c r="Q23" i="8"/>
  <c r="P24" i="8"/>
  <c r="Q24" i="8"/>
  <c r="P25" i="8"/>
  <c r="Q25" i="8"/>
  <c r="P26" i="8"/>
  <c r="Q26" i="8"/>
  <c r="P27" i="8"/>
  <c r="Q27" i="8"/>
  <c r="P28" i="8"/>
  <c r="Q28" i="8"/>
  <c r="P29" i="8"/>
  <c r="Q29" i="8"/>
  <c r="P30" i="8"/>
  <c r="Q30" i="8"/>
  <c r="P31" i="8"/>
  <c r="Q31" i="8"/>
  <c r="P32" i="8"/>
  <c r="Q32" i="8"/>
  <c r="P33" i="8"/>
  <c r="Q33" i="8"/>
  <c r="P34" i="8"/>
  <c r="Q34" i="8"/>
  <c r="P35" i="8"/>
  <c r="Q35" i="8"/>
  <c r="P36" i="8"/>
  <c r="Q36" i="8"/>
  <c r="P37" i="8"/>
  <c r="Q37" i="8"/>
  <c r="P38" i="8"/>
  <c r="Q38" i="8"/>
  <c r="P39" i="8"/>
  <c r="Q39" i="8"/>
  <c r="P40" i="8"/>
  <c r="Q40" i="8"/>
  <c r="P41" i="8"/>
  <c r="Q41" i="8"/>
  <c r="P42" i="8"/>
  <c r="Q42" i="8"/>
  <c r="P43" i="8"/>
  <c r="Q43" i="8"/>
  <c r="P44" i="8"/>
  <c r="Q44" i="8"/>
  <c r="P45" i="8"/>
  <c r="Q45" i="8"/>
  <c r="P46" i="8"/>
  <c r="Q46" i="8"/>
  <c r="P47" i="8"/>
  <c r="Q47" i="8"/>
  <c r="P48" i="8"/>
  <c r="Q48" i="8"/>
  <c r="P49" i="8"/>
  <c r="Q49" i="8"/>
  <c r="P50" i="8"/>
  <c r="Q50" i="8"/>
  <c r="P51" i="8"/>
  <c r="Q51" i="8"/>
  <c r="P52" i="8"/>
  <c r="Q52" i="8"/>
  <c r="P53" i="8"/>
  <c r="Q53" i="8"/>
  <c r="P54" i="8"/>
  <c r="Q54" i="8"/>
  <c r="P55" i="8"/>
  <c r="Q55" i="8"/>
  <c r="P56" i="8"/>
  <c r="Q56" i="8"/>
  <c r="P57" i="8"/>
  <c r="Q57" i="8"/>
  <c r="P58" i="8"/>
  <c r="Q58" i="8"/>
  <c r="P59" i="8"/>
  <c r="Q59" i="8"/>
  <c r="P60" i="8"/>
  <c r="Q60" i="8"/>
  <c r="Q3" i="8"/>
  <c r="P3" i="8"/>
  <c r="D41" i="7" l="1"/>
  <c r="F3" i="8" s="1"/>
  <c r="D42" i="7"/>
  <c r="F4" i="8" s="1"/>
  <c r="D10" i="7"/>
  <c r="F6" i="8" s="1"/>
  <c r="D54" i="7"/>
  <c r="F7" i="8" s="1"/>
  <c r="D43" i="7"/>
  <c r="F5" i="8" s="1"/>
  <c r="D22" i="7"/>
  <c r="F15" i="8" s="1"/>
  <c r="D55" i="7"/>
  <c r="F10" i="8" s="1"/>
  <c r="D21" i="7"/>
  <c r="F21" i="8" s="1"/>
  <c r="D19" i="7"/>
  <c r="F11" i="8" s="1"/>
  <c r="D15" i="7"/>
  <c r="F13" i="8" s="1"/>
  <c r="D6" i="7"/>
  <c r="F28" i="8" s="1"/>
  <c r="D33" i="7"/>
  <c r="F9" i="8" s="1"/>
  <c r="D57" i="7"/>
  <c r="F24" i="8" s="1"/>
  <c r="D34" i="7"/>
  <c r="F25" i="8" s="1"/>
  <c r="D56" i="7"/>
  <c r="F16" i="8" s="1"/>
  <c r="D9" i="7"/>
  <c r="F14" i="8" s="1"/>
  <c r="D5" i="7"/>
  <c r="F27" i="8" s="1"/>
  <c r="D35" i="7"/>
  <c r="F34" i="8" s="1"/>
  <c r="D61" i="7"/>
  <c r="F47" i="8" s="1"/>
  <c r="D62" i="7"/>
  <c r="F46" i="8" s="1"/>
  <c r="D37" i="7"/>
  <c r="F51" i="8" s="1"/>
  <c r="D39" i="7"/>
  <c r="F53" i="8" s="1"/>
  <c r="D38" i="7"/>
  <c r="F52" i="8" s="1"/>
  <c r="D40" i="7"/>
  <c r="F54" i="8" s="1"/>
  <c r="D31" i="7"/>
  <c r="F41" i="8" s="1"/>
  <c r="D26" i="7"/>
  <c r="F56" i="8" s="1"/>
  <c r="D60" i="7"/>
  <c r="F40" i="8" s="1"/>
  <c r="D25" i="7"/>
  <c r="F57" i="8" s="1"/>
  <c r="D30" i="7"/>
  <c r="F44" i="8" s="1"/>
  <c r="D44" i="7"/>
  <c r="F8" i="8" s="1"/>
  <c r="D58" i="7"/>
  <c r="F18" i="8" s="1"/>
  <c r="D45" i="7"/>
  <c r="F22" i="8" s="1"/>
  <c r="D12" i="7"/>
  <c r="F17" i="8" s="1"/>
  <c r="D59" i="7"/>
  <c r="F23" i="8" s="1"/>
  <c r="D13" i="7"/>
  <c r="F19" i="8" s="1"/>
  <c r="D14" i="7"/>
  <c r="F20" i="8" s="1"/>
  <c r="D7" i="7"/>
  <c r="F12" i="8" s="1"/>
  <c r="D46" i="7"/>
  <c r="F36" i="8" s="1"/>
  <c r="D50" i="7"/>
  <c r="F35" i="8" s="1"/>
  <c r="D48" i="7"/>
  <c r="F30" i="8" s="1"/>
  <c r="D47" i="7"/>
  <c r="F26" i="8" s="1"/>
  <c r="D8" i="7"/>
  <c r="F29" i="8" s="1"/>
  <c r="D36" i="7"/>
  <c r="F45" i="8" s="1"/>
  <c r="D32" i="7"/>
  <c r="F49" i="8" s="1"/>
  <c r="D51" i="7"/>
  <c r="F37" i="8" s="1"/>
  <c r="D52" i="7"/>
  <c r="F39" i="8" s="1"/>
  <c r="D24" i="7"/>
  <c r="F48" i="8" s="1"/>
  <c r="D23" i="7"/>
  <c r="F50" i="8" s="1"/>
  <c r="D28" i="7"/>
  <c r="F33" i="8" s="1"/>
  <c r="D29" i="7"/>
  <c r="F42" i="8" s="1"/>
  <c r="D27" i="7"/>
  <c r="F32" i="8" s="1"/>
  <c r="D11" i="7"/>
  <c r="F55" i="8" s="1"/>
  <c r="D49" i="7"/>
  <c r="F31" i="8" s="1"/>
  <c r="D20" i="7"/>
  <c r="F38" i="8" s="1"/>
  <c r="D53" i="7"/>
  <c r="F43" i="8" s="1"/>
  <c r="D16" i="7"/>
  <c r="F58" i="8" s="1"/>
  <c r="D18" i="7"/>
  <c r="F60" i="8" s="1"/>
  <c r="D17" i="7"/>
  <c r="F59" i="8" s="1"/>
  <c r="B39" i="8"/>
  <c r="C39" i="8"/>
  <c r="D39" i="8"/>
  <c r="B114" i="4"/>
  <c r="C114" i="4"/>
  <c r="D114" i="4"/>
  <c r="E114" i="4"/>
  <c r="F114" i="4"/>
  <c r="D7" i="8"/>
  <c r="B7" i="8"/>
  <c r="C7" i="8"/>
  <c r="C38" i="8"/>
  <c r="B38" i="8"/>
  <c r="D38" i="8"/>
  <c r="C37" i="8"/>
  <c r="B37" i="8"/>
  <c r="D37" i="8"/>
  <c r="C36" i="8"/>
  <c r="B36" i="8"/>
  <c r="D36" i="8"/>
  <c r="C35" i="8"/>
  <c r="B35" i="8"/>
  <c r="D35" i="8"/>
  <c r="C34" i="8"/>
  <c r="B34" i="8"/>
  <c r="D34" i="8"/>
  <c r="C33" i="8"/>
  <c r="B33" i="8"/>
  <c r="D33" i="8"/>
  <c r="C32" i="8"/>
  <c r="B32" i="8"/>
  <c r="D32" i="8"/>
  <c r="C31" i="8"/>
  <c r="B31" i="8"/>
  <c r="D31" i="8"/>
  <c r="C30" i="8"/>
  <c r="B30" i="8"/>
  <c r="D30" i="8"/>
  <c r="C29" i="8"/>
  <c r="B29" i="8"/>
  <c r="D29" i="8"/>
  <c r="C28" i="8"/>
  <c r="B28" i="8"/>
  <c r="D28" i="8"/>
  <c r="C27" i="8"/>
  <c r="B27" i="8"/>
  <c r="D27" i="8"/>
  <c r="C26" i="8"/>
  <c r="B26" i="8"/>
  <c r="D26" i="8"/>
  <c r="C25" i="8"/>
  <c r="B25" i="8"/>
  <c r="D25" i="8"/>
  <c r="C24" i="8"/>
  <c r="B24" i="8"/>
  <c r="D24" i="8"/>
  <c r="C23" i="8"/>
  <c r="B23" i="8"/>
  <c r="D23" i="8"/>
  <c r="C22" i="8"/>
  <c r="B22" i="8"/>
  <c r="D22" i="8"/>
  <c r="C21" i="8"/>
  <c r="B21" i="8"/>
  <c r="D21" i="8"/>
  <c r="C20" i="8"/>
  <c r="B20" i="8"/>
  <c r="D20" i="8"/>
  <c r="C19" i="8"/>
  <c r="B19" i="8"/>
  <c r="D19" i="8"/>
  <c r="C18" i="8"/>
  <c r="B18" i="8"/>
  <c r="D18" i="8"/>
  <c r="C17" i="8"/>
  <c r="B17" i="8"/>
  <c r="D17" i="8"/>
  <c r="C16" i="8"/>
  <c r="B16" i="8"/>
  <c r="D16" i="8"/>
  <c r="C15" i="8"/>
  <c r="B15" i="8"/>
  <c r="D15" i="8"/>
  <c r="C14" i="8"/>
  <c r="B14" i="8"/>
  <c r="D14" i="8"/>
  <c r="C13" i="8"/>
  <c r="B13" i="8"/>
  <c r="D13" i="8"/>
  <c r="C12" i="8"/>
  <c r="B12" i="8"/>
  <c r="D12" i="8"/>
  <c r="C11" i="8"/>
  <c r="B11" i="8"/>
  <c r="D11" i="8"/>
  <c r="C10" i="8"/>
  <c r="B10" i="8"/>
  <c r="D10" i="8"/>
  <c r="C9" i="8"/>
  <c r="B9" i="8"/>
  <c r="D9" i="8"/>
  <c r="C8" i="8"/>
  <c r="B8" i="8"/>
  <c r="D8" i="8"/>
  <c r="C6" i="8"/>
  <c r="B6" i="8"/>
  <c r="D6" i="8"/>
  <c r="C5" i="8"/>
  <c r="B5" i="8"/>
  <c r="D5" i="8"/>
  <c r="C4" i="8"/>
  <c r="B4" i="8"/>
  <c r="D4" i="8"/>
  <c r="C3" i="8"/>
  <c r="B3" i="8"/>
  <c r="D3" i="8"/>
  <c r="E74" i="7"/>
  <c r="AB2" i="4" l="1"/>
  <c r="Z2" i="4"/>
  <c r="Y2" i="4"/>
  <c r="X2" i="4"/>
  <c r="W3" i="4"/>
  <c r="X3" i="4"/>
  <c r="Y3" i="4"/>
  <c r="Z3" i="4"/>
  <c r="AB3" i="4"/>
  <c r="W4" i="4"/>
  <c r="Y4" i="4"/>
  <c r="W5" i="4"/>
  <c r="Z5" i="4"/>
  <c r="W6" i="4"/>
  <c r="Y6" i="4"/>
  <c r="AB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Y28" i="4"/>
  <c r="Z28" i="4"/>
  <c r="W29" i="4"/>
  <c r="W30" i="4"/>
  <c r="W31" i="4"/>
  <c r="W32" i="4"/>
  <c r="W33" i="4"/>
  <c r="W34" i="4"/>
  <c r="W35" i="4"/>
  <c r="W36" i="4"/>
  <c r="W37" i="4"/>
  <c r="Y37" i="4"/>
  <c r="Z37" i="4"/>
  <c r="W38" i="4"/>
  <c r="W39" i="4"/>
  <c r="W40" i="4"/>
  <c r="W41" i="4"/>
  <c r="W42" i="4"/>
  <c r="W43" i="4"/>
  <c r="W44" i="4"/>
  <c r="W45" i="4"/>
  <c r="W46" i="4"/>
  <c r="W47" i="4"/>
  <c r="Y47" i="4"/>
  <c r="Z47" i="4"/>
  <c r="W48" i="4"/>
  <c r="W49" i="4"/>
  <c r="Y49" i="4"/>
  <c r="Z49" i="4"/>
  <c r="W50" i="4"/>
  <c r="W51" i="4"/>
  <c r="W52" i="4"/>
  <c r="W53" i="4"/>
  <c r="W54" i="4"/>
  <c r="W55" i="4"/>
  <c r="Y55" i="4"/>
  <c r="Z55" i="4"/>
  <c r="W56" i="4"/>
  <c r="Y56" i="4"/>
  <c r="Z56" i="4"/>
  <c r="W57" i="4"/>
  <c r="Y57" i="4"/>
  <c r="Z57" i="4"/>
  <c r="W58" i="4"/>
  <c r="X58" i="4"/>
  <c r="Y58" i="4"/>
  <c r="Z58" i="4"/>
  <c r="W59" i="4"/>
  <c r="X59" i="4"/>
  <c r="Y59" i="4"/>
  <c r="Z59" i="4"/>
  <c r="BD32" i="3" l="1"/>
  <c r="BD60" i="3"/>
  <c r="BD16" i="3"/>
  <c r="BD31" i="3"/>
  <c r="BD36" i="3"/>
  <c r="BD37" i="3"/>
  <c r="BD38" i="3"/>
  <c r="BD39" i="3"/>
  <c r="BD40" i="3"/>
  <c r="BD11" i="3"/>
  <c r="BD61" i="3"/>
  <c r="BD62" i="3"/>
  <c r="BD17" i="3"/>
  <c r="BD18" i="3"/>
  <c r="BD35" i="3"/>
  <c r="BD25" i="3"/>
  <c r="BD26" i="3"/>
  <c r="BD34" i="3"/>
  <c r="BD53" i="3"/>
  <c r="BD23" i="3"/>
  <c r="BD24" i="3"/>
  <c r="BD52" i="3"/>
  <c r="BD51" i="3"/>
  <c r="BD15" i="3"/>
  <c r="BD50" i="3"/>
  <c r="BD49" i="3"/>
  <c r="BD57" i="3"/>
  <c r="BD20" i="3"/>
  <c r="BD48" i="3"/>
  <c r="BD5" i="3"/>
  <c r="BD6" i="3"/>
  <c r="BD22" i="3"/>
  <c r="BD47" i="3"/>
  <c r="BD19" i="3"/>
  <c r="BD21" i="3"/>
  <c r="BD59" i="3"/>
  <c r="BD58" i="3"/>
  <c r="BD8" i="3"/>
  <c r="BD13" i="3"/>
  <c r="BD33" i="3"/>
  <c r="BD55" i="3"/>
  <c r="BD56" i="3"/>
  <c r="BD10" i="3"/>
  <c r="BD27" i="3"/>
  <c r="BD28" i="3"/>
  <c r="BD29" i="3"/>
  <c r="BD30" i="3"/>
  <c r="BD54" i="3"/>
  <c r="BD9" i="3"/>
  <c r="BD12" i="3"/>
  <c r="BD14" i="3"/>
  <c r="BD7" i="3"/>
  <c r="BD42" i="3"/>
  <c r="BD43" i="3"/>
  <c r="BD44" i="3"/>
  <c r="BD45" i="3"/>
  <c r="BD46" i="3"/>
  <c r="BD41" i="3"/>
  <c r="AA2" i="4" s="1"/>
  <c r="AL3" i="4"/>
  <c r="AM3" i="4"/>
  <c r="AL4" i="4"/>
  <c r="AM4" i="4"/>
  <c r="AL5" i="4"/>
  <c r="AM5" i="4"/>
  <c r="AL6" i="4"/>
  <c r="AM6" i="4"/>
  <c r="AL7" i="4"/>
  <c r="AM7" i="4"/>
  <c r="AL8" i="4"/>
  <c r="AM8" i="4"/>
  <c r="AL9" i="4"/>
  <c r="AM9" i="4"/>
  <c r="AL10" i="4"/>
  <c r="AM10" i="4"/>
  <c r="AL11" i="4"/>
  <c r="AM11" i="4"/>
  <c r="AL12" i="4"/>
  <c r="AM12" i="4"/>
  <c r="AL13" i="4"/>
  <c r="AM13" i="4"/>
  <c r="AL14" i="4"/>
  <c r="AM14" i="4"/>
  <c r="AL15" i="4"/>
  <c r="AM15" i="4"/>
  <c r="AL16" i="4"/>
  <c r="AM16" i="4"/>
  <c r="AL17" i="4"/>
  <c r="AM17" i="4"/>
  <c r="AL18" i="4"/>
  <c r="AM18" i="4"/>
  <c r="AL19" i="4"/>
  <c r="AM19" i="4"/>
  <c r="AL20" i="4"/>
  <c r="AM20" i="4"/>
  <c r="AL21" i="4"/>
  <c r="AM21" i="4"/>
  <c r="AL22" i="4"/>
  <c r="AM22" i="4"/>
  <c r="AL23" i="4"/>
  <c r="AM23" i="4"/>
  <c r="AL24" i="4"/>
  <c r="AM24" i="4"/>
  <c r="AL25" i="4"/>
  <c r="AM25" i="4"/>
  <c r="AL26" i="4"/>
  <c r="AM26" i="4"/>
  <c r="AL27" i="4"/>
  <c r="AM27" i="4"/>
  <c r="AL28" i="4"/>
  <c r="AM28" i="4"/>
  <c r="AL29" i="4"/>
  <c r="AM29" i="4"/>
  <c r="AL30" i="4"/>
  <c r="AM30" i="4"/>
  <c r="AL31" i="4"/>
  <c r="AM31" i="4"/>
  <c r="AL32" i="4"/>
  <c r="AM32" i="4"/>
  <c r="AL33" i="4"/>
  <c r="AM33" i="4"/>
  <c r="AL34" i="4"/>
  <c r="AM34" i="4"/>
  <c r="AL35" i="4"/>
  <c r="AM35" i="4"/>
  <c r="AL36" i="4"/>
  <c r="AM36" i="4"/>
  <c r="AL37" i="4"/>
  <c r="AM37" i="4"/>
  <c r="AL38" i="4"/>
  <c r="AM38" i="4"/>
  <c r="AL39" i="4"/>
  <c r="AM39" i="4"/>
  <c r="AL40" i="4"/>
  <c r="AM40" i="4"/>
  <c r="AL41" i="4"/>
  <c r="AM41" i="4"/>
  <c r="AL42" i="4"/>
  <c r="AM42" i="4"/>
  <c r="AL43" i="4"/>
  <c r="AM43" i="4"/>
  <c r="AL44" i="4"/>
  <c r="AM44" i="4"/>
  <c r="AL45" i="4"/>
  <c r="AM45" i="4"/>
  <c r="AL46" i="4"/>
  <c r="AM46" i="4"/>
  <c r="AL47" i="4"/>
  <c r="AM47" i="4"/>
  <c r="AL48" i="4"/>
  <c r="AM48" i="4"/>
  <c r="AL49" i="4"/>
  <c r="AM49" i="4"/>
  <c r="AL50" i="4"/>
  <c r="AM50" i="4"/>
  <c r="AL51" i="4"/>
  <c r="AM51" i="4"/>
  <c r="AL52" i="4"/>
  <c r="AM52" i="4"/>
  <c r="AL53" i="4"/>
  <c r="AM53" i="4"/>
  <c r="AL54" i="4"/>
  <c r="AM54" i="4"/>
  <c r="AL55" i="4"/>
  <c r="AM55" i="4"/>
  <c r="AL56" i="4"/>
  <c r="AM56" i="4"/>
  <c r="AL57" i="4"/>
  <c r="AM57" i="4"/>
  <c r="AL58" i="4"/>
  <c r="AM58" i="4"/>
  <c r="AL59" i="4"/>
  <c r="AM59" i="4"/>
  <c r="AL60" i="4"/>
  <c r="AM60" i="4"/>
  <c r="AL61" i="4"/>
  <c r="AM61" i="4"/>
  <c r="AL62" i="4"/>
  <c r="AM62" i="4"/>
  <c r="AL63" i="4"/>
  <c r="AM63" i="4"/>
  <c r="AL64" i="4"/>
  <c r="AM64" i="4"/>
  <c r="AL65" i="4"/>
  <c r="AM65" i="4"/>
  <c r="AL66" i="4"/>
  <c r="AM66" i="4"/>
  <c r="AL67" i="4"/>
  <c r="AM67" i="4"/>
  <c r="AL68" i="4"/>
  <c r="AM68" i="4"/>
  <c r="AL69" i="4"/>
  <c r="AM69" i="4"/>
  <c r="AL70" i="4"/>
  <c r="AM70" i="4"/>
  <c r="AL71" i="4"/>
  <c r="AM71" i="4"/>
  <c r="AL72" i="4"/>
  <c r="AM72" i="4"/>
  <c r="AL73" i="4"/>
  <c r="AM73" i="4"/>
  <c r="AL74" i="4"/>
  <c r="AM74" i="4"/>
  <c r="AL75" i="4"/>
  <c r="AM75" i="4"/>
  <c r="AL76" i="4"/>
  <c r="AM76" i="4"/>
  <c r="AL77" i="4"/>
  <c r="AM77" i="4"/>
  <c r="AL78" i="4"/>
  <c r="AM78" i="4"/>
  <c r="AL79" i="4"/>
  <c r="AM79" i="4"/>
  <c r="AL80" i="4"/>
  <c r="AM80" i="4"/>
  <c r="AL81" i="4"/>
  <c r="AM81" i="4"/>
  <c r="AL82" i="4"/>
  <c r="AM82" i="4"/>
  <c r="AL83" i="4"/>
  <c r="AM83" i="4"/>
  <c r="AL84" i="4"/>
  <c r="AM84" i="4"/>
  <c r="AL85" i="4"/>
  <c r="AM85" i="4"/>
  <c r="AL86" i="4"/>
  <c r="AM86" i="4"/>
  <c r="AL87" i="4"/>
  <c r="AM87" i="4"/>
  <c r="AL88" i="4"/>
  <c r="AM88" i="4"/>
  <c r="AL89" i="4"/>
  <c r="AM89" i="4"/>
  <c r="AL90" i="4"/>
  <c r="AM90" i="4"/>
  <c r="AL91" i="4"/>
  <c r="AM91" i="4"/>
  <c r="AL92" i="4"/>
  <c r="AM92" i="4"/>
  <c r="AL93" i="4"/>
  <c r="AM93" i="4"/>
  <c r="AL94" i="4"/>
  <c r="AM94" i="4"/>
  <c r="AL95" i="4"/>
  <c r="AM95" i="4"/>
  <c r="AL96" i="4"/>
  <c r="AM96" i="4"/>
  <c r="AL97" i="4"/>
  <c r="AM97" i="4"/>
  <c r="AL98" i="4"/>
  <c r="AM98" i="4"/>
  <c r="AL99" i="4"/>
  <c r="AM99" i="4"/>
  <c r="AL100" i="4"/>
  <c r="AM100" i="4"/>
  <c r="AL101" i="4"/>
  <c r="AM101" i="4"/>
  <c r="AL102" i="4"/>
  <c r="AM102" i="4"/>
  <c r="AL103" i="4"/>
  <c r="AM103" i="4"/>
  <c r="AL104" i="4"/>
  <c r="AM104" i="4"/>
  <c r="AL105" i="4"/>
  <c r="AM105" i="4"/>
  <c r="AL106" i="4"/>
  <c r="AM106" i="4"/>
  <c r="AL107" i="4"/>
  <c r="AM107" i="4"/>
  <c r="AL108" i="4"/>
  <c r="AM108" i="4"/>
  <c r="AL109" i="4"/>
  <c r="AM109" i="4"/>
  <c r="AL110" i="4"/>
  <c r="AM110" i="4"/>
  <c r="AL111" i="4"/>
  <c r="AM111" i="4"/>
  <c r="AL112" i="4"/>
  <c r="AM112" i="4"/>
  <c r="AL113" i="4"/>
  <c r="AM113" i="4"/>
  <c r="AL114" i="4"/>
  <c r="AM114" i="4"/>
  <c r="AL115" i="4"/>
  <c r="AM115" i="4"/>
  <c r="AL116" i="4"/>
  <c r="AM116" i="4"/>
  <c r="AL117" i="4"/>
  <c r="AM117" i="4"/>
  <c r="AL118" i="4"/>
  <c r="AM118" i="4"/>
  <c r="AL119" i="4"/>
  <c r="AM119" i="4"/>
  <c r="AL120" i="4"/>
  <c r="AM120" i="4"/>
  <c r="AL121" i="4"/>
  <c r="AM121" i="4"/>
  <c r="AL122" i="4"/>
  <c r="AM122" i="4"/>
  <c r="AL123" i="4"/>
  <c r="AM123" i="4"/>
  <c r="AL124" i="4"/>
  <c r="AM124" i="4"/>
  <c r="AL125" i="4"/>
  <c r="AM125" i="4"/>
  <c r="AL126" i="4"/>
  <c r="AM126" i="4"/>
  <c r="AL127" i="4"/>
  <c r="AM127" i="4"/>
  <c r="AL128" i="4"/>
  <c r="AM128" i="4"/>
  <c r="AL129" i="4"/>
  <c r="AM129" i="4"/>
  <c r="AL130" i="4"/>
  <c r="AM130" i="4"/>
  <c r="AL131" i="4"/>
  <c r="AM131" i="4"/>
  <c r="AL132" i="4"/>
  <c r="AM132" i="4"/>
  <c r="AL133" i="4"/>
  <c r="AM133" i="4"/>
  <c r="AL134" i="4"/>
  <c r="AM134" i="4"/>
  <c r="AL135" i="4"/>
  <c r="AM135" i="4"/>
  <c r="AL136" i="4"/>
  <c r="AM136" i="4"/>
  <c r="AL137" i="4"/>
  <c r="AM137" i="4"/>
  <c r="AL138" i="4"/>
  <c r="AM138" i="4"/>
  <c r="AL139" i="4"/>
  <c r="AM139" i="4"/>
  <c r="AL140" i="4"/>
  <c r="AM140" i="4"/>
  <c r="AL141" i="4"/>
  <c r="AM141" i="4"/>
  <c r="AL142" i="4"/>
  <c r="AM142" i="4"/>
  <c r="AL143" i="4"/>
  <c r="AM143" i="4"/>
  <c r="AL144" i="4"/>
  <c r="AM144" i="4"/>
  <c r="AL145" i="4"/>
  <c r="AM145" i="4"/>
  <c r="AL146" i="4"/>
  <c r="AM146" i="4"/>
  <c r="AL147" i="4"/>
  <c r="AM147" i="4"/>
  <c r="AL148" i="4"/>
  <c r="AM148" i="4"/>
  <c r="AL149" i="4"/>
  <c r="AM149" i="4"/>
  <c r="AL150" i="4"/>
  <c r="AM150" i="4"/>
  <c r="AL151" i="4"/>
  <c r="AM151" i="4"/>
  <c r="AL152" i="4"/>
  <c r="AM152" i="4"/>
  <c r="AL153" i="4"/>
  <c r="AM153" i="4"/>
  <c r="AL154" i="4"/>
  <c r="AM154" i="4"/>
  <c r="AL155" i="4"/>
  <c r="AM155" i="4"/>
  <c r="AL156" i="4"/>
  <c r="AM156" i="4"/>
  <c r="AL157" i="4"/>
  <c r="AM157" i="4"/>
  <c r="AL158" i="4"/>
  <c r="AM158" i="4"/>
  <c r="AL159" i="4"/>
  <c r="AM159" i="4"/>
  <c r="AL160" i="4"/>
  <c r="AM160" i="4"/>
  <c r="AL161" i="4"/>
  <c r="AM161" i="4"/>
  <c r="AL162" i="4"/>
  <c r="AM162" i="4"/>
  <c r="AL163" i="4"/>
  <c r="AM163" i="4"/>
  <c r="AL164" i="4"/>
  <c r="AM164" i="4"/>
  <c r="AL165" i="4"/>
  <c r="AM165" i="4"/>
  <c r="AL166" i="4"/>
  <c r="AM166" i="4"/>
  <c r="AL167" i="4"/>
  <c r="AM167" i="4"/>
  <c r="AL168" i="4"/>
  <c r="AM168" i="4"/>
  <c r="AL169" i="4"/>
  <c r="AM169" i="4"/>
  <c r="AL170" i="4"/>
  <c r="AM170" i="4"/>
  <c r="AL171" i="4"/>
  <c r="AM171" i="4"/>
  <c r="AL172" i="4"/>
  <c r="AM172" i="4"/>
  <c r="AL173" i="4"/>
  <c r="AM173" i="4"/>
  <c r="AL174" i="4"/>
  <c r="AM174" i="4"/>
  <c r="AL175" i="4"/>
  <c r="AM175" i="4"/>
  <c r="AL176" i="4"/>
  <c r="AM176" i="4"/>
  <c r="AL177" i="4"/>
  <c r="AM177" i="4"/>
  <c r="AL178" i="4"/>
  <c r="AM178" i="4"/>
  <c r="AL179" i="4"/>
  <c r="AM179" i="4"/>
  <c r="AL180" i="4"/>
  <c r="AM180" i="4"/>
  <c r="AL181" i="4"/>
  <c r="AM181" i="4"/>
  <c r="AL182" i="4"/>
  <c r="AM182" i="4"/>
  <c r="AL183" i="4"/>
  <c r="AM183" i="4"/>
  <c r="AL184" i="4"/>
  <c r="AM184" i="4"/>
  <c r="AL185" i="4"/>
  <c r="AM185" i="4"/>
  <c r="AL186" i="4"/>
  <c r="AM186" i="4"/>
  <c r="AL187" i="4"/>
  <c r="AM187" i="4"/>
  <c r="AL188" i="4"/>
  <c r="AM188" i="4"/>
  <c r="AL189" i="4"/>
  <c r="AM189" i="4"/>
  <c r="AL190" i="4"/>
  <c r="AM190" i="4"/>
  <c r="AL191" i="4"/>
  <c r="AM191" i="4"/>
  <c r="AL192" i="4"/>
  <c r="AM192" i="4"/>
  <c r="AL193" i="4"/>
  <c r="AM193" i="4"/>
  <c r="AL194" i="4"/>
  <c r="AM194" i="4"/>
  <c r="AL195" i="4"/>
  <c r="AM195" i="4"/>
  <c r="AL196" i="4"/>
  <c r="AM196" i="4"/>
  <c r="AL197" i="4"/>
  <c r="AM197" i="4"/>
  <c r="AL198" i="4"/>
  <c r="AM198" i="4"/>
  <c r="AL199" i="4"/>
  <c r="AM199" i="4"/>
  <c r="AL200" i="4"/>
  <c r="AM200" i="4"/>
  <c r="AL201" i="4"/>
  <c r="AM201" i="4"/>
  <c r="AL202" i="4"/>
  <c r="AM202" i="4"/>
  <c r="AL203" i="4"/>
  <c r="AM203" i="4"/>
  <c r="AL204" i="4"/>
  <c r="AM204" i="4"/>
  <c r="AL205" i="4"/>
  <c r="AM205" i="4"/>
  <c r="AL206" i="4"/>
  <c r="AM206" i="4"/>
  <c r="AL207" i="4"/>
  <c r="AM207" i="4"/>
  <c r="AL208" i="4"/>
  <c r="AM208" i="4"/>
  <c r="AL209" i="4"/>
  <c r="AM209" i="4"/>
  <c r="AL210" i="4"/>
  <c r="AM210" i="4"/>
  <c r="AL211" i="4"/>
  <c r="AM211" i="4"/>
  <c r="AL212" i="4"/>
  <c r="AM212" i="4"/>
  <c r="AL213" i="4"/>
  <c r="AM213" i="4"/>
  <c r="AL214" i="4"/>
  <c r="AM214" i="4"/>
  <c r="AL215" i="4"/>
  <c r="AM215" i="4"/>
  <c r="AL216" i="4"/>
  <c r="AM216" i="4"/>
  <c r="AL217" i="4"/>
  <c r="AM217" i="4"/>
  <c r="AL218" i="4"/>
  <c r="AM218" i="4"/>
  <c r="AL219" i="4"/>
  <c r="AM219" i="4"/>
  <c r="AL220" i="4"/>
  <c r="AM220" i="4"/>
  <c r="AL221" i="4"/>
  <c r="AM221" i="4"/>
  <c r="AL222" i="4"/>
  <c r="AM222" i="4"/>
  <c r="AL223" i="4"/>
  <c r="AM223" i="4"/>
  <c r="AL224" i="4"/>
  <c r="AM224" i="4"/>
  <c r="AL225" i="4"/>
  <c r="AM225" i="4"/>
  <c r="AL226" i="4"/>
  <c r="AM226" i="4"/>
  <c r="AL227" i="4"/>
  <c r="AM227" i="4"/>
  <c r="AL228" i="4"/>
  <c r="AM228" i="4"/>
  <c r="AL229" i="4"/>
  <c r="AM229" i="4"/>
  <c r="AL230" i="4"/>
  <c r="AM230" i="4"/>
  <c r="AL231" i="4"/>
  <c r="AM231" i="4"/>
  <c r="AL232" i="4"/>
  <c r="AM232" i="4"/>
  <c r="AL233" i="4"/>
  <c r="AM233" i="4"/>
  <c r="AL234" i="4"/>
  <c r="AM234" i="4"/>
  <c r="AL235" i="4"/>
  <c r="AM235" i="4"/>
  <c r="AL236" i="4"/>
  <c r="AM236" i="4"/>
  <c r="AL237" i="4"/>
  <c r="AM237" i="4"/>
  <c r="AL238" i="4"/>
  <c r="AM238" i="4"/>
  <c r="AL239" i="4"/>
  <c r="AM239" i="4"/>
  <c r="AL240" i="4"/>
  <c r="AM240" i="4"/>
  <c r="AL241" i="4"/>
  <c r="AM241" i="4"/>
  <c r="AL242" i="4"/>
  <c r="AM242" i="4"/>
  <c r="AL243" i="4"/>
  <c r="AM243" i="4"/>
  <c r="AL244" i="4"/>
  <c r="AM244" i="4"/>
  <c r="AL245" i="4"/>
  <c r="AM245" i="4"/>
  <c r="AL246" i="4"/>
  <c r="AM246" i="4"/>
  <c r="AL247" i="4"/>
  <c r="AM247" i="4"/>
  <c r="AL248" i="4"/>
  <c r="AM248" i="4"/>
  <c r="AL249" i="4"/>
  <c r="AM249" i="4"/>
  <c r="AL250" i="4"/>
  <c r="AM250" i="4"/>
  <c r="AL251" i="4"/>
  <c r="AM251" i="4"/>
  <c r="AL252" i="4"/>
  <c r="AM252" i="4"/>
  <c r="AL253" i="4"/>
  <c r="AM253" i="4"/>
  <c r="AL254" i="4"/>
  <c r="AM254" i="4"/>
  <c r="AL255" i="4"/>
  <c r="AM255" i="4"/>
  <c r="AL256" i="4"/>
  <c r="AM256" i="4"/>
  <c r="AL257" i="4"/>
  <c r="AM257" i="4"/>
  <c r="AL258" i="4"/>
  <c r="AM258" i="4"/>
  <c r="AL259" i="4"/>
  <c r="AM259" i="4"/>
  <c r="AL260" i="4"/>
  <c r="AM260" i="4"/>
  <c r="AL261" i="4"/>
  <c r="AM261" i="4"/>
  <c r="AL262" i="4"/>
  <c r="AM262" i="4"/>
  <c r="AL263" i="4"/>
  <c r="AM263" i="4"/>
  <c r="AL264" i="4"/>
  <c r="AM264" i="4"/>
  <c r="AL265" i="4"/>
  <c r="AM265" i="4"/>
  <c r="AL266" i="4"/>
  <c r="AM266" i="4"/>
  <c r="AL267" i="4"/>
  <c r="AM267" i="4"/>
  <c r="AL268" i="4"/>
  <c r="AM268" i="4"/>
  <c r="AL269" i="4"/>
  <c r="AM269" i="4"/>
  <c r="AL270" i="4"/>
  <c r="AM270" i="4"/>
  <c r="AL271" i="4"/>
  <c r="AM271" i="4"/>
  <c r="AL272" i="4"/>
  <c r="AM272" i="4"/>
  <c r="AL273" i="4"/>
  <c r="AM273" i="4"/>
  <c r="AL274" i="4"/>
  <c r="AM274" i="4"/>
  <c r="AL275" i="4"/>
  <c r="AM275" i="4"/>
  <c r="AL276" i="4"/>
  <c r="AM276" i="4"/>
  <c r="AL277" i="4"/>
  <c r="AM277" i="4"/>
  <c r="AL278" i="4"/>
  <c r="AM278" i="4"/>
  <c r="AL279" i="4"/>
  <c r="AM279" i="4"/>
  <c r="AL280" i="4"/>
  <c r="AM280" i="4"/>
  <c r="AL281" i="4"/>
  <c r="AM281" i="4"/>
  <c r="AL282" i="4"/>
  <c r="AM282" i="4"/>
  <c r="AL283" i="4"/>
  <c r="AM283" i="4"/>
  <c r="AL284" i="4"/>
  <c r="AM284" i="4"/>
  <c r="AL285" i="4"/>
  <c r="AM285" i="4"/>
  <c r="AL286" i="4"/>
  <c r="AM286" i="4"/>
  <c r="AL287" i="4"/>
  <c r="AM287" i="4"/>
  <c r="AL288" i="4"/>
  <c r="AM288" i="4"/>
  <c r="AL289" i="4"/>
  <c r="AM289" i="4"/>
  <c r="AL290" i="4"/>
  <c r="AM290" i="4"/>
  <c r="AL291" i="4"/>
  <c r="AM291" i="4"/>
  <c r="AL292" i="4"/>
  <c r="AM292" i="4"/>
  <c r="AL293" i="4"/>
  <c r="AM293" i="4"/>
  <c r="AL294" i="4"/>
  <c r="AM294" i="4"/>
  <c r="AL295" i="4"/>
  <c r="AM295" i="4"/>
  <c r="AL296" i="4"/>
  <c r="AM296" i="4"/>
  <c r="AL297" i="4"/>
  <c r="AM297" i="4"/>
  <c r="AL298" i="4"/>
  <c r="AM298" i="4"/>
  <c r="AL299" i="4"/>
  <c r="AM299" i="4"/>
  <c r="AL300" i="4"/>
  <c r="AM300" i="4"/>
  <c r="AL301" i="4"/>
  <c r="AM301" i="4"/>
  <c r="AL302" i="4"/>
  <c r="AM302" i="4"/>
  <c r="AL303" i="4"/>
  <c r="AM303" i="4"/>
  <c r="AL304" i="4"/>
  <c r="AM304" i="4"/>
  <c r="AL305" i="4"/>
  <c r="AM305" i="4"/>
  <c r="AL306" i="4"/>
  <c r="AM306" i="4"/>
  <c r="AL307" i="4"/>
  <c r="AM307" i="4"/>
  <c r="AL308" i="4"/>
  <c r="AM308" i="4"/>
  <c r="AL309" i="4"/>
  <c r="AM309" i="4"/>
  <c r="AL310" i="4"/>
  <c r="AM310" i="4"/>
  <c r="AL311" i="4"/>
  <c r="AM311" i="4"/>
  <c r="AL312" i="4"/>
  <c r="AM312" i="4"/>
  <c r="AL313" i="4"/>
  <c r="AM313" i="4"/>
  <c r="AL314" i="4"/>
  <c r="AM314" i="4"/>
  <c r="AL315" i="4"/>
  <c r="AM315" i="4"/>
  <c r="AL316" i="4"/>
  <c r="AM316" i="4"/>
  <c r="AL317" i="4"/>
  <c r="AM317" i="4"/>
  <c r="AL318" i="4"/>
  <c r="AM318" i="4"/>
  <c r="AL319" i="4"/>
  <c r="AM319" i="4"/>
  <c r="AL320" i="4"/>
  <c r="AM320" i="4"/>
  <c r="AL321" i="4"/>
  <c r="AM321" i="4"/>
  <c r="AL322" i="4"/>
  <c r="AM322" i="4"/>
  <c r="AL323" i="4"/>
  <c r="AM323" i="4"/>
  <c r="AL324" i="4"/>
  <c r="AM324" i="4"/>
  <c r="AL325" i="4"/>
  <c r="AM325" i="4"/>
  <c r="AL326" i="4"/>
  <c r="AM326" i="4"/>
  <c r="AL327" i="4"/>
  <c r="AM327" i="4"/>
  <c r="AL328" i="4"/>
  <c r="AM328" i="4"/>
  <c r="AL329" i="4"/>
  <c r="AM329" i="4"/>
  <c r="AL330" i="4"/>
  <c r="AM330" i="4"/>
  <c r="AL331" i="4"/>
  <c r="AM331" i="4"/>
  <c r="AL332" i="4"/>
  <c r="AM332" i="4"/>
  <c r="AL333" i="4"/>
  <c r="AM333" i="4"/>
  <c r="AL334" i="4"/>
  <c r="AM334" i="4"/>
  <c r="AL335" i="4"/>
  <c r="AM335" i="4"/>
  <c r="AL336" i="4"/>
  <c r="AM336" i="4"/>
  <c r="AL337" i="4"/>
  <c r="AM337" i="4"/>
  <c r="AL338" i="4"/>
  <c r="AM338" i="4"/>
  <c r="AL339" i="4"/>
  <c r="AM339" i="4"/>
  <c r="AL340" i="4"/>
  <c r="AM340" i="4"/>
  <c r="AL341" i="4"/>
  <c r="AM341" i="4"/>
  <c r="AL342" i="4"/>
  <c r="AM342" i="4"/>
  <c r="AL343" i="4"/>
  <c r="AM343" i="4"/>
  <c r="AL344" i="4"/>
  <c r="AM344" i="4"/>
  <c r="AL345" i="4"/>
  <c r="AM345" i="4"/>
  <c r="AL346" i="4"/>
  <c r="AM346" i="4"/>
  <c r="AL347" i="4"/>
  <c r="AM347" i="4"/>
  <c r="AL348" i="4"/>
  <c r="AM348" i="4"/>
  <c r="AL349" i="4"/>
  <c r="AM349" i="4"/>
  <c r="AL350" i="4"/>
  <c r="AM350" i="4"/>
  <c r="AL351" i="4"/>
  <c r="AM351" i="4"/>
  <c r="AL352" i="4"/>
  <c r="AM352" i="4"/>
  <c r="AL353" i="4"/>
  <c r="AM353" i="4"/>
  <c r="AL354" i="4"/>
  <c r="AM354" i="4"/>
  <c r="AL355" i="4"/>
  <c r="AM355" i="4"/>
  <c r="AL356" i="4"/>
  <c r="AM356" i="4"/>
  <c r="AL357" i="4"/>
  <c r="AM357" i="4"/>
  <c r="AL358" i="4"/>
  <c r="AM358" i="4"/>
  <c r="AL359" i="4"/>
  <c r="AM359" i="4"/>
  <c r="AL360" i="4"/>
  <c r="AM360" i="4"/>
  <c r="AL361" i="4"/>
  <c r="AM361" i="4"/>
  <c r="AL362" i="4"/>
  <c r="AM362" i="4"/>
  <c r="AL363" i="4"/>
  <c r="AM363" i="4"/>
  <c r="AL364" i="4"/>
  <c r="AM364" i="4"/>
  <c r="AL365" i="4"/>
  <c r="AM365" i="4"/>
  <c r="AL366" i="4"/>
  <c r="AM366" i="4"/>
  <c r="AL367" i="4"/>
  <c r="AM367" i="4"/>
  <c r="AL368" i="4"/>
  <c r="AM368" i="4"/>
  <c r="AL369" i="4"/>
  <c r="AM369" i="4"/>
  <c r="AL370" i="4"/>
  <c r="AM370" i="4"/>
  <c r="AL371" i="4"/>
  <c r="AM371" i="4"/>
  <c r="AL372" i="4"/>
  <c r="AM372" i="4"/>
  <c r="AL373" i="4"/>
  <c r="AM373" i="4"/>
  <c r="AL374" i="4"/>
  <c r="AM374" i="4"/>
  <c r="AL375" i="4"/>
  <c r="AM375" i="4"/>
  <c r="AL376" i="4"/>
  <c r="AM376" i="4"/>
  <c r="AL377" i="4"/>
  <c r="AM377" i="4"/>
  <c r="AL378" i="4"/>
  <c r="AM378" i="4"/>
  <c r="AL379" i="4"/>
  <c r="AM379" i="4"/>
  <c r="AL380" i="4"/>
  <c r="AM380" i="4"/>
  <c r="AL381" i="4"/>
  <c r="AM381" i="4"/>
  <c r="AL382" i="4"/>
  <c r="AM382" i="4"/>
  <c r="AL383" i="4"/>
  <c r="AM383" i="4"/>
  <c r="AL384" i="4"/>
  <c r="AM384" i="4"/>
  <c r="AL385" i="4"/>
  <c r="AM385" i="4"/>
  <c r="AL386" i="4"/>
  <c r="AM386" i="4"/>
  <c r="AL387" i="4"/>
  <c r="AM387" i="4"/>
  <c r="AL388" i="4"/>
  <c r="AM388" i="4"/>
  <c r="AL389" i="4"/>
  <c r="AM389" i="4"/>
  <c r="AL390" i="4"/>
  <c r="AM390" i="4"/>
  <c r="AL391" i="4"/>
  <c r="AM391" i="4"/>
  <c r="AL392" i="4"/>
  <c r="AM392" i="4"/>
  <c r="AL393" i="4"/>
  <c r="AM393" i="4"/>
  <c r="AL394" i="4"/>
  <c r="AM394" i="4"/>
  <c r="AL395" i="4"/>
  <c r="AM395" i="4"/>
  <c r="AL396" i="4"/>
  <c r="AM396" i="4"/>
  <c r="AL397" i="4"/>
  <c r="AM397" i="4"/>
  <c r="AL398" i="4"/>
  <c r="AM398" i="4"/>
  <c r="AL399" i="4"/>
  <c r="AM399" i="4"/>
  <c r="AL400" i="4"/>
  <c r="AM400" i="4"/>
  <c r="AL401" i="4"/>
  <c r="AM401" i="4"/>
  <c r="AL402" i="4"/>
  <c r="AM402" i="4"/>
  <c r="AL403" i="4"/>
  <c r="AM403" i="4"/>
  <c r="AL404" i="4"/>
  <c r="AM404" i="4"/>
  <c r="AL405" i="4"/>
  <c r="AM405" i="4"/>
  <c r="AL406" i="4"/>
  <c r="AM406" i="4"/>
  <c r="AL407" i="4"/>
  <c r="AM407" i="4"/>
  <c r="AL408" i="4"/>
  <c r="AM408" i="4"/>
  <c r="AL409" i="4"/>
  <c r="AM409" i="4"/>
  <c r="AL410" i="4"/>
  <c r="AM410" i="4"/>
  <c r="AL411" i="4"/>
  <c r="AM411" i="4"/>
  <c r="AL412" i="4"/>
  <c r="AM412" i="4"/>
  <c r="AL413" i="4"/>
  <c r="AM413" i="4"/>
  <c r="AL414" i="4"/>
  <c r="AM414" i="4"/>
  <c r="AL415" i="4"/>
  <c r="AM415" i="4"/>
  <c r="AL416" i="4"/>
  <c r="AM416" i="4"/>
  <c r="AL417" i="4"/>
  <c r="AM417" i="4"/>
  <c r="AL418" i="4"/>
  <c r="AM418" i="4"/>
  <c r="AL419" i="4"/>
  <c r="AM419" i="4"/>
  <c r="AL420" i="4"/>
  <c r="AM420" i="4"/>
  <c r="AL421" i="4"/>
  <c r="AM421" i="4"/>
  <c r="AL422" i="4"/>
  <c r="AM422" i="4"/>
  <c r="AL423" i="4"/>
  <c r="AM423" i="4"/>
  <c r="AL424" i="4"/>
  <c r="AM424" i="4"/>
  <c r="AL425" i="4"/>
  <c r="AM425" i="4"/>
  <c r="AL426" i="4"/>
  <c r="AM426" i="4"/>
  <c r="AL427" i="4"/>
  <c r="AM427" i="4"/>
  <c r="AL428" i="4"/>
  <c r="AM428" i="4"/>
  <c r="AL429" i="4"/>
  <c r="AM429" i="4"/>
  <c r="AL430" i="4"/>
  <c r="AM430" i="4"/>
  <c r="AL431" i="4"/>
  <c r="AM431" i="4"/>
  <c r="AL432" i="4"/>
  <c r="AM432" i="4"/>
  <c r="AL433" i="4"/>
  <c r="AM433" i="4"/>
  <c r="AL434" i="4"/>
  <c r="AM434" i="4"/>
  <c r="AL435" i="4"/>
  <c r="AM435" i="4"/>
  <c r="AL436" i="4"/>
  <c r="AM436" i="4"/>
  <c r="AL437" i="4"/>
  <c r="AM437" i="4"/>
  <c r="AL438" i="4"/>
  <c r="AM438" i="4"/>
  <c r="AL439" i="4"/>
  <c r="AM439" i="4"/>
  <c r="AL440" i="4"/>
  <c r="AM440" i="4"/>
  <c r="AL441" i="4"/>
  <c r="AM441" i="4"/>
  <c r="AL442" i="4"/>
  <c r="AM442" i="4"/>
  <c r="AL443" i="4"/>
  <c r="AM443" i="4"/>
  <c r="AL444" i="4"/>
  <c r="AM444" i="4"/>
  <c r="AL445" i="4"/>
  <c r="AM445" i="4"/>
  <c r="AL446" i="4"/>
  <c r="AM446" i="4"/>
  <c r="AL447" i="4"/>
  <c r="AM447" i="4"/>
  <c r="AL448" i="4"/>
  <c r="AM448" i="4"/>
  <c r="AL449" i="4"/>
  <c r="AM449" i="4"/>
  <c r="AL450" i="4"/>
  <c r="AM450" i="4"/>
  <c r="AL451" i="4"/>
  <c r="AM451" i="4"/>
  <c r="AL452" i="4"/>
  <c r="AM452" i="4"/>
  <c r="AL453" i="4"/>
  <c r="AM453" i="4"/>
  <c r="AL454" i="4"/>
  <c r="AM454" i="4"/>
  <c r="AL455" i="4"/>
  <c r="AM455" i="4"/>
  <c r="AL456" i="4"/>
  <c r="AM456" i="4"/>
  <c r="AL457" i="4"/>
  <c r="AM457" i="4"/>
  <c r="AL458" i="4"/>
  <c r="AM458" i="4"/>
  <c r="AL459" i="4"/>
  <c r="AM459" i="4"/>
  <c r="AL460" i="4"/>
  <c r="AM460" i="4"/>
  <c r="AL461" i="4"/>
  <c r="AM461" i="4"/>
  <c r="AL462" i="4"/>
  <c r="AM462" i="4"/>
  <c r="AL463" i="4"/>
  <c r="AM463" i="4"/>
  <c r="AL464" i="4"/>
  <c r="AM464" i="4"/>
  <c r="AL465" i="4"/>
  <c r="AM465" i="4"/>
  <c r="AL466" i="4"/>
  <c r="AM466" i="4"/>
  <c r="AL467" i="4"/>
  <c r="AM467" i="4"/>
  <c r="AL468" i="4"/>
  <c r="AM468" i="4"/>
  <c r="AL469" i="4"/>
  <c r="AM469" i="4"/>
  <c r="AL470" i="4"/>
  <c r="AM470" i="4"/>
  <c r="AL471" i="4"/>
  <c r="AM471" i="4"/>
  <c r="AL472" i="4"/>
  <c r="AM472" i="4"/>
  <c r="AL473" i="4"/>
  <c r="AM473" i="4"/>
  <c r="AL474" i="4"/>
  <c r="AM474" i="4"/>
  <c r="AL475" i="4"/>
  <c r="AM475" i="4"/>
  <c r="AL476" i="4"/>
  <c r="AM476" i="4"/>
  <c r="AL477" i="4"/>
  <c r="AM477" i="4"/>
  <c r="AL478" i="4"/>
  <c r="AM478" i="4"/>
  <c r="AL479" i="4"/>
  <c r="AM479" i="4"/>
  <c r="AL480" i="4"/>
  <c r="AM480" i="4"/>
  <c r="AL481" i="4"/>
  <c r="AM481" i="4"/>
  <c r="AL482" i="4"/>
  <c r="AM482" i="4"/>
  <c r="AL483" i="4"/>
  <c r="AM483" i="4"/>
  <c r="AL484" i="4"/>
  <c r="AM484" i="4"/>
  <c r="AL485" i="4"/>
  <c r="AM485" i="4"/>
  <c r="AL486" i="4"/>
  <c r="AM486" i="4"/>
  <c r="AL487" i="4"/>
  <c r="AM487" i="4"/>
  <c r="AL488" i="4"/>
  <c r="AM488" i="4"/>
  <c r="AL489" i="4"/>
  <c r="AM489" i="4"/>
  <c r="AL490" i="4"/>
  <c r="AM490" i="4"/>
  <c r="AL491" i="4"/>
  <c r="AM491" i="4"/>
  <c r="AL492" i="4"/>
  <c r="AM492" i="4"/>
  <c r="AL493" i="4"/>
  <c r="AM493" i="4"/>
  <c r="AL494" i="4"/>
  <c r="AM494" i="4"/>
  <c r="AL495" i="4"/>
  <c r="AM495" i="4"/>
  <c r="AL496" i="4"/>
  <c r="AM496" i="4"/>
  <c r="AL497" i="4"/>
  <c r="AM497" i="4"/>
  <c r="AL498" i="4"/>
  <c r="AM498" i="4"/>
  <c r="AL499" i="4"/>
  <c r="AM499" i="4"/>
  <c r="AL500" i="4"/>
  <c r="AM500" i="4"/>
  <c r="AL501" i="4"/>
  <c r="AM501" i="4"/>
  <c r="AL502" i="4"/>
  <c r="AM502" i="4"/>
  <c r="AL503" i="4"/>
  <c r="AM503" i="4"/>
  <c r="AL504" i="4"/>
  <c r="AM504" i="4"/>
  <c r="AL505" i="4"/>
  <c r="AM505" i="4"/>
  <c r="AL506" i="4"/>
  <c r="AM506" i="4"/>
  <c r="AL507" i="4"/>
  <c r="AM507" i="4"/>
  <c r="AL508" i="4"/>
  <c r="AM508" i="4"/>
  <c r="AL509" i="4"/>
  <c r="AM509" i="4"/>
  <c r="AL510" i="4"/>
  <c r="AM510" i="4"/>
  <c r="AL511" i="4"/>
  <c r="AM511" i="4"/>
  <c r="AL512" i="4"/>
  <c r="AM512" i="4"/>
  <c r="AL513" i="4"/>
  <c r="AM513" i="4"/>
  <c r="AL514" i="4"/>
  <c r="AM514" i="4"/>
  <c r="AL515" i="4"/>
  <c r="AM515" i="4"/>
  <c r="AL516" i="4"/>
  <c r="AM516" i="4"/>
  <c r="AL517" i="4"/>
  <c r="AM517" i="4"/>
  <c r="AL518" i="4"/>
  <c r="AM518" i="4"/>
  <c r="AL519" i="4"/>
  <c r="AM519" i="4"/>
  <c r="AL520" i="4"/>
  <c r="AM520" i="4"/>
  <c r="AL521" i="4"/>
  <c r="AM521" i="4"/>
  <c r="AL522" i="4"/>
  <c r="AM522" i="4"/>
  <c r="AL523" i="4"/>
  <c r="AM523" i="4"/>
  <c r="AL524" i="4"/>
  <c r="AM524" i="4"/>
  <c r="AL525" i="4"/>
  <c r="AM525" i="4"/>
  <c r="AL526" i="4"/>
  <c r="AM526" i="4"/>
  <c r="AL527" i="4"/>
  <c r="AM527" i="4"/>
  <c r="AL528" i="4"/>
  <c r="AM528" i="4"/>
  <c r="AL529" i="4"/>
  <c r="AM529" i="4"/>
  <c r="AL530" i="4"/>
  <c r="AM530" i="4"/>
  <c r="AL531" i="4"/>
  <c r="AM531" i="4"/>
  <c r="AL532" i="4"/>
  <c r="AM532" i="4"/>
  <c r="AL533" i="4"/>
  <c r="AM533" i="4"/>
  <c r="AL534" i="4"/>
  <c r="AM534" i="4"/>
  <c r="AL535" i="4"/>
  <c r="AM535" i="4"/>
  <c r="AL536" i="4"/>
  <c r="AM536" i="4"/>
  <c r="AL537" i="4"/>
  <c r="AM537" i="4"/>
  <c r="AL538" i="4"/>
  <c r="AM538" i="4"/>
  <c r="AL539" i="4"/>
  <c r="AM539" i="4"/>
  <c r="AL540" i="4"/>
  <c r="AM540" i="4"/>
  <c r="AL541" i="4"/>
  <c r="AM541" i="4"/>
  <c r="AL542" i="4"/>
  <c r="AM542" i="4"/>
  <c r="AL543" i="4"/>
  <c r="AM543" i="4"/>
  <c r="AL544" i="4"/>
  <c r="AM544" i="4"/>
  <c r="AL545" i="4"/>
  <c r="AM545" i="4"/>
  <c r="AL546" i="4"/>
  <c r="AM546" i="4"/>
  <c r="AL547" i="4"/>
  <c r="AM547" i="4"/>
  <c r="AL548" i="4"/>
  <c r="AM548" i="4"/>
  <c r="AL549" i="4"/>
  <c r="AM549" i="4"/>
  <c r="AL550" i="4"/>
  <c r="AM550" i="4"/>
  <c r="AL551" i="4"/>
  <c r="AM551" i="4"/>
  <c r="AL552" i="4"/>
  <c r="AM552" i="4"/>
  <c r="AL553" i="4"/>
  <c r="AM553" i="4"/>
  <c r="AL554" i="4"/>
  <c r="AM554" i="4"/>
  <c r="AL555" i="4"/>
  <c r="AM555" i="4"/>
  <c r="AL556" i="4"/>
  <c r="AM556" i="4"/>
  <c r="AL557" i="4"/>
  <c r="AM557" i="4"/>
  <c r="AL558" i="4"/>
  <c r="AM558" i="4"/>
  <c r="AL559" i="4"/>
  <c r="AM559" i="4"/>
  <c r="AL560" i="4"/>
  <c r="AM560" i="4"/>
  <c r="AL561" i="4"/>
  <c r="AM561" i="4"/>
  <c r="AL562" i="4"/>
  <c r="AM562" i="4"/>
  <c r="AL563" i="4"/>
  <c r="AM563" i="4"/>
  <c r="AL564" i="4"/>
  <c r="AM564" i="4"/>
  <c r="AL565" i="4"/>
  <c r="AM565" i="4"/>
  <c r="AL566" i="4"/>
  <c r="AM566" i="4"/>
  <c r="AL567" i="4"/>
  <c r="AM567" i="4"/>
  <c r="AL568" i="4"/>
  <c r="AM568" i="4"/>
  <c r="AL569" i="4"/>
  <c r="AM569" i="4"/>
  <c r="AL570" i="4"/>
  <c r="AM570" i="4"/>
  <c r="AL571" i="4"/>
  <c r="AM571" i="4"/>
  <c r="AL572" i="4"/>
  <c r="AM572" i="4"/>
  <c r="AL573" i="4"/>
  <c r="AM573" i="4"/>
  <c r="AL574" i="4"/>
  <c r="AM574" i="4"/>
  <c r="AL575" i="4"/>
  <c r="AM575" i="4"/>
  <c r="AL576" i="4"/>
  <c r="AM576" i="4"/>
  <c r="AL577" i="4"/>
  <c r="AM577" i="4"/>
  <c r="AL578" i="4"/>
  <c r="AM578" i="4"/>
  <c r="AL579" i="4"/>
  <c r="AM579" i="4"/>
  <c r="AL580" i="4"/>
  <c r="AM580" i="4"/>
  <c r="AL581" i="4"/>
  <c r="AM581" i="4"/>
  <c r="AL582" i="4"/>
  <c r="AM582" i="4"/>
  <c r="AL583" i="4"/>
  <c r="AM583" i="4"/>
  <c r="AL584" i="4"/>
  <c r="AM584" i="4"/>
  <c r="AL585" i="4"/>
  <c r="AM585" i="4"/>
  <c r="AL586" i="4"/>
  <c r="AM586" i="4"/>
  <c r="AL587" i="4"/>
  <c r="AM587" i="4"/>
  <c r="AL588" i="4"/>
  <c r="AM588" i="4"/>
  <c r="AL589" i="4"/>
  <c r="AM589" i="4"/>
  <c r="AL590" i="4"/>
  <c r="AM590" i="4"/>
  <c r="AL591" i="4"/>
  <c r="AM591" i="4"/>
  <c r="AL592" i="4"/>
  <c r="AM592" i="4"/>
  <c r="AL593" i="4"/>
  <c r="AM593" i="4"/>
  <c r="AL594" i="4"/>
  <c r="AM594" i="4"/>
  <c r="AL595" i="4"/>
  <c r="AM595" i="4"/>
  <c r="AL596" i="4"/>
  <c r="AM596" i="4"/>
  <c r="AL597" i="4"/>
  <c r="AM597" i="4"/>
  <c r="AL598" i="4"/>
  <c r="AM598" i="4"/>
  <c r="AL599" i="4"/>
  <c r="AM599" i="4"/>
  <c r="AL600" i="4"/>
  <c r="AM600" i="4"/>
  <c r="AL601" i="4"/>
  <c r="AM601" i="4"/>
  <c r="AL602" i="4"/>
  <c r="AM602" i="4"/>
  <c r="AL603" i="4"/>
  <c r="AM603" i="4"/>
  <c r="AL604" i="4"/>
  <c r="AM604" i="4"/>
  <c r="AL605" i="4"/>
  <c r="AM605" i="4"/>
  <c r="AL606" i="4"/>
  <c r="AM606" i="4"/>
  <c r="AL607" i="4"/>
  <c r="AM607" i="4"/>
  <c r="AL608" i="4"/>
  <c r="AM608" i="4"/>
  <c r="AL609" i="4"/>
  <c r="AM609" i="4"/>
  <c r="AL610" i="4"/>
  <c r="AM610" i="4"/>
  <c r="AL611" i="4"/>
  <c r="AM611" i="4"/>
  <c r="AL612" i="4"/>
  <c r="AM612" i="4"/>
  <c r="AL613" i="4"/>
  <c r="AM613" i="4"/>
  <c r="AL614" i="4"/>
  <c r="AM614" i="4"/>
  <c r="AL615" i="4"/>
  <c r="AM615" i="4"/>
  <c r="AL616" i="4"/>
  <c r="AM616" i="4"/>
  <c r="AL617" i="4"/>
  <c r="AM617" i="4"/>
  <c r="AL618" i="4"/>
  <c r="AM618" i="4"/>
  <c r="AL619" i="4"/>
  <c r="AM619" i="4"/>
  <c r="AL620" i="4"/>
  <c r="AM620" i="4"/>
  <c r="AL621" i="4"/>
  <c r="AM621" i="4"/>
  <c r="AL622" i="4"/>
  <c r="AM622" i="4"/>
  <c r="AL623" i="4"/>
  <c r="AM623" i="4"/>
  <c r="AL624" i="4"/>
  <c r="AM624" i="4"/>
  <c r="AL625" i="4"/>
  <c r="AM625" i="4"/>
  <c r="AL626" i="4"/>
  <c r="AM626" i="4"/>
  <c r="AL627" i="4"/>
  <c r="AM627" i="4"/>
  <c r="AL628" i="4"/>
  <c r="AM628" i="4"/>
  <c r="AL629" i="4"/>
  <c r="AM629" i="4"/>
  <c r="AL630" i="4"/>
  <c r="AM630" i="4"/>
  <c r="AL631" i="4"/>
  <c r="AM631" i="4"/>
  <c r="AL632" i="4"/>
  <c r="AM632" i="4"/>
  <c r="AL633" i="4"/>
  <c r="AM633" i="4"/>
  <c r="AL634" i="4"/>
  <c r="AM634" i="4"/>
  <c r="AL635" i="4"/>
  <c r="AM635" i="4"/>
  <c r="AL636" i="4"/>
  <c r="AM636" i="4"/>
  <c r="AL637" i="4"/>
  <c r="AM637" i="4"/>
  <c r="AL638" i="4"/>
  <c r="AM638" i="4"/>
  <c r="AL639" i="4"/>
  <c r="AM639" i="4"/>
  <c r="AL640" i="4"/>
  <c r="AM640" i="4"/>
  <c r="AL641" i="4"/>
  <c r="AM641" i="4"/>
  <c r="AL642" i="4"/>
  <c r="AM642" i="4"/>
  <c r="AL643" i="4"/>
  <c r="AM643" i="4"/>
  <c r="AL644" i="4"/>
  <c r="AM644" i="4"/>
  <c r="AL645" i="4"/>
  <c r="AM645" i="4"/>
  <c r="AL646" i="4"/>
  <c r="AM646" i="4"/>
  <c r="AL647" i="4"/>
  <c r="AM647" i="4"/>
  <c r="AL648" i="4"/>
  <c r="AM648" i="4"/>
  <c r="AL649" i="4"/>
  <c r="AM649" i="4"/>
  <c r="AL650" i="4"/>
  <c r="AM650" i="4"/>
  <c r="AL651" i="4"/>
  <c r="AM651" i="4"/>
  <c r="AL652" i="4"/>
  <c r="AM652" i="4"/>
  <c r="AL653" i="4"/>
  <c r="AM653" i="4"/>
  <c r="AL654" i="4"/>
  <c r="AM654" i="4"/>
  <c r="AL655" i="4"/>
  <c r="AM655" i="4"/>
  <c r="AL656" i="4"/>
  <c r="AM656" i="4"/>
  <c r="AL657" i="4"/>
  <c r="AM657" i="4"/>
  <c r="AL658" i="4"/>
  <c r="AM658" i="4"/>
  <c r="AL659" i="4"/>
  <c r="AM659" i="4"/>
  <c r="AL660" i="4"/>
  <c r="AM660" i="4"/>
  <c r="AL661" i="4"/>
  <c r="AM661" i="4"/>
  <c r="AL662" i="4"/>
  <c r="AM662" i="4"/>
  <c r="AL663" i="4"/>
  <c r="AM663" i="4"/>
  <c r="AL664" i="4"/>
  <c r="AM664" i="4"/>
  <c r="AL665" i="4"/>
  <c r="AM665" i="4"/>
  <c r="AL666" i="4"/>
  <c r="AM666" i="4"/>
  <c r="AL667" i="4"/>
  <c r="AM667" i="4"/>
  <c r="AL668" i="4"/>
  <c r="AM668" i="4"/>
  <c r="AL669" i="4"/>
  <c r="AM669" i="4"/>
  <c r="AL670" i="4"/>
  <c r="AM670" i="4"/>
  <c r="AL671" i="4"/>
  <c r="AM671" i="4"/>
  <c r="AL672" i="4"/>
  <c r="AM672" i="4"/>
  <c r="AL673" i="4"/>
  <c r="AM673" i="4"/>
  <c r="AL674" i="4"/>
  <c r="AM674" i="4"/>
  <c r="AL675" i="4"/>
  <c r="AM675" i="4"/>
  <c r="AL676" i="4"/>
  <c r="AM676" i="4"/>
  <c r="AL677" i="4"/>
  <c r="AM677" i="4"/>
  <c r="AL678" i="4"/>
  <c r="AM678" i="4"/>
  <c r="AL679" i="4"/>
  <c r="AM679" i="4"/>
  <c r="AL680" i="4"/>
  <c r="AM680" i="4"/>
  <c r="AL681" i="4"/>
  <c r="AM681" i="4"/>
  <c r="AL682" i="4"/>
  <c r="AM682" i="4"/>
  <c r="AL683" i="4"/>
  <c r="AM683" i="4"/>
  <c r="AL684" i="4"/>
  <c r="AM684" i="4"/>
  <c r="AL685" i="4"/>
  <c r="AM685" i="4"/>
  <c r="AL686" i="4"/>
  <c r="AM686" i="4"/>
  <c r="AL687" i="4"/>
  <c r="AM687" i="4"/>
  <c r="AL688" i="4"/>
  <c r="AM688" i="4"/>
  <c r="AL689" i="4"/>
  <c r="AM689" i="4"/>
  <c r="AL690" i="4"/>
  <c r="AM690" i="4"/>
  <c r="AL691" i="4"/>
  <c r="AM691" i="4"/>
  <c r="AL692" i="4"/>
  <c r="AM692" i="4"/>
  <c r="AL693" i="4"/>
  <c r="AM693" i="4"/>
  <c r="AL694" i="4"/>
  <c r="AM694" i="4"/>
  <c r="AL695" i="4"/>
  <c r="AM695" i="4"/>
  <c r="AL696" i="4"/>
  <c r="AM696" i="4"/>
  <c r="AL697" i="4"/>
  <c r="AM697" i="4"/>
  <c r="AL698" i="4"/>
  <c r="AM698" i="4"/>
  <c r="AL699" i="4"/>
  <c r="AM699" i="4"/>
  <c r="AL700" i="4"/>
  <c r="AM700" i="4"/>
  <c r="AL701" i="4"/>
  <c r="AM701" i="4"/>
  <c r="AL702" i="4"/>
  <c r="AM702" i="4"/>
  <c r="AL703" i="4"/>
  <c r="AM703" i="4"/>
  <c r="AL704" i="4"/>
  <c r="AM704" i="4"/>
  <c r="AL705" i="4"/>
  <c r="AM705" i="4"/>
  <c r="AL706" i="4"/>
  <c r="AM706" i="4"/>
  <c r="AL707" i="4"/>
  <c r="AM707" i="4"/>
  <c r="AL708" i="4"/>
  <c r="AM708" i="4"/>
  <c r="AL709" i="4"/>
  <c r="AM709" i="4"/>
  <c r="AL710" i="4"/>
  <c r="AM710" i="4"/>
  <c r="AL711" i="4"/>
  <c r="AM711" i="4"/>
  <c r="AL712" i="4"/>
  <c r="AM712" i="4"/>
  <c r="AL713" i="4"/>
  <c r="AM713" i="4"/>
  <c r="AL714" i="4"/>
  <c r="AM714" i="4"/>
  <c r="AL715" i="4"/>
  <c r="AM715" i="4"/>
  <c r="AL716" i="4"/>
  <c r="AM716" i="4"/>
  <c r="AL717" i="4"/>
  <c r="AM717" i="4"/>
  <c r="AL718" i="4"/>
  <c r="AM718" i="4"/>
  <c r="AL719" i="4"/>
  <c r="AM719" i="4"/>
  <c r="AL720" i="4"/>
  <c r="AM720" i="4"/>
  <c r="AL721" i="4"/>
  <c r="AM721" i="4"/>
  <c r="AL722" i="4"/>
  <c r="AM722" i="4"/>
  <c r="AL723" i="4"/>
  <c r="AM723" i="4"/>
  <c r="AL724" i="4"/>
  <c r="AM724" i="4"/>
  <c r="AL725" i="4"/>
  <c r="AM725" i="4"/>
  <c r="AL726" i="4"/>
  <c r="AM726" i="4"/>
  <c r="AL727" i="4"/>
  <c r="AM727" i="4"/>
  <c r="AL728" i="4"/>
  <c r="AM728" i="4"/>
  <c r="AL729" i="4"/>
  <c r="AM729" i="4"/>
  <c r="AL730" i="4"/>
  <c r="AM730" i="4"/>
  <c r="AL731" i="4"/>
  <c r="AM731" i="4"/>
  <c r="AL732" i="4"/>
  <c r="AM732" i="4"/>
  <c r="AL733" i="4"/>
  <c r="AM733" i="4"/>
  <c r="AL734" i="4"/>
  <c r="AM734" i="4"/>
  <c r="AL735" i="4"/>
  <c r="AM735" i="4"/>
  <c r="AL736" i="4"/>
  <c r="AM736" i="4"/>
  <c r="AL737" i="4"/>
  <c r="AM737" i="4"/>
  <c r="AL738" i="4"/>
  <c r="AM738" i="4"/>
  <c r="AL739" i="4"/>
  <c r="AM739" i="4"/>
  <c r="AL740" i="4"/>
  <c r="AM740" i="4"/>
  <c r="AL741" i="4"/>
  <c r="AM741" i="4"/>
  <c r="AL742" i="4"/>
  <c r="AM742" i="4"/>
  <c r="AL743" i="4"/>
  <c r="AM743" i="4"/>
  <c r="AL744" i="4"/>
  <c r="AM744" i="4"/>
  <c r="AL745" i="4"/>
  <c r="AM745" i="4"/>
  <c r="AL746" i="4"/>
  <c r="AM746" i="4"/>
  <c r="AL747" i="4"/>
  <c r="AM747" i="4"/>
  <c r="AL748" i="4"/>
  <c r="AM748" i="4"/>
  <c r="AL749" i="4"/>
  <c r="AM749" i="4"/>
  <c r="AL750" i="4"/>
  <c r="AM750" i="4"/>
  <c r="AL751" i="4"/>
  <c r="AM751" i="4"/>
  <c r="AL752" i="4"/>
  <c r="AM752" i="4"/>
  <c r="AL753" i="4"/>
  <c r="AM753" i="4"/>
  <c r="AL754" i="4"/>
  <c r="AM754" i="4"/>
  <c r="AL755" i="4"/>
  <c r="AM755" i="4"/>
  <c r="AL756" i="4"/>
  <c r="AM756" i="4"/>
  <c r="AL757" i="4"/>
  <c r="AM757" i="4"/>
  <c r="AL758" i="4"/>
  <c r="AM758" i="4"/>
  <c r="AL759" i="4"/>
  <c r="AM759" i="4"/>
  <c r="AL760" i="4"/>
  <c r="AM760" i="4"/>
  <c r="AL761" i="4"/>
  <c r="AM761" i="4"/>
  <c r="AL762" i="4"/>
  <c r="AM762" i="4"/>
  <c r="AL763" i="4"/>
  <c r="AM763" i="4"/>
  <c r="AL764" i="4"/>
  <c r="AM764" i="4"/>
  <c r="AL765" i="4"/>
  <c r="AM765" i="4"/>
  <c r="AL766" i="4"/>
  <c r="AM766" i="4"/>
  <c r="AL767" i="4"/>
  <c r="AM767" i="4"/>
  <c r="AL768" i="4"/>
  <c r="AM768" i="4"/>
  <c r="AL769" i="4"/>
  <c r="AM769" i="4"/>
  <c r="AL770" i="4"/>
  <c r="AM770" i="4"/>
  <c r="AL771" i="4"/>
  <c r="AM771" i="4"/>
  <c r="AL772" i="4"/>
  <c r="AM772" i="4"/>
  <c r="AL773" i="4"/>
  <c r="AM773" i="4"/>
  <c r="AL774" i="4"/>
  <c r="AM774" i="4"/>
  <c r="AL775" i="4"/>
  <c r="AM775" i="4"/>
  <c r="AL776" i="4"/>
  <c r="AM776" i="4"/>
  <c r="AL777" i="4"/>
  <c r="AM777" i="4"/>
  <c r="AL778" i="4"/>
  <c r="AM778" i="4"/>
  <c r="AL779" i="4"/>
  <c r="AM779" i="4"/>
  <c r="AL780" i="4"/>
  <c r="AM780" i="4"/>
  <c r="AL781" i="4"/>
  <c r="AM781" i="4"/>
  <c r="AL782" i="4"/>
  <c r="AM782" i="4"/>
  <c r="AL783" i="4"/>
  <c r="AM783" i="4"/>
  <c r="AL784" i="4"/>
  <c r="AM784" i="4"/>
  <c r="AL785" i="4"/>
  <c r="AM785" i="4"/>
  <c r="AL786" i="4"/>
  <c r="AM786" i="4"/>
  <c r="AL787" i="4"/>
  <c r="AM787" i="4"/>
  <c r="AL788" i="4"/>
  <c r="AM788" i="4"/>
  <c r="AL789" i="4"/>
  <c r="AM789" i="4"/>
  <c r="AL790" i="4"/>
  <c r="AM790" i="4"/>
  <c r="AL791" i="4"/>
  <c r="AM791" i="4"/>
  <c r="AL792" i="4"/>
  <c r="AM792" i="4"/>
  <c r="AL793" i="4"/>
  <c r="AM793" i="4"/>
  <c r="AL794" i="4"/>
  <c r="AM794" i="4"/>
  <c r="AL795" i="4"/>
  <c r="AM795" i="4"/>
  <c r="AL796" i="4"/>
  <c r="AM796" i="4"/>
  <c r="AL797" i="4"/>
  <c r="AM797" i="4"/>
  <c r="AL798" i="4"/>
  <c r="AM798" i="4"/>
  <c r="AL799" i="4"/>
  <c r="AM799" i="4"/>
  <c r="AL800" i="4"/>
  <c r="AM800" i="4"/>
  <c r="AL801" i="4"/>
  <c r="AM801" i="4"/>
  <c r="AL802" i="4"/>
  <c r="AM802" i="4"/>
  <c r="AL803" i="4"/>
  <c r="AM803" i="4"/>
  <c r="AL804" i="4"/>
  <c r="AM804" i="4"/>
  <c r="AL805" i="4"/>
  <c r="AM805" i="4"/>
  <c r="AL806" i="4"/>
  <c r="AM806" i="4"/>
  <c r="AL807" i="4"/>
  <c r="AM807" i="4"/>
  <c r="AL808" i="4"/>
  <c r="AM808" i="4"/>
  <c r="AL809" i="4"/>
  <c r="AM809" i="4"/>
  <c r="AL810" i="4"/>
  <c r="AM810" i="4"/>
  <c r="AL811" i="4"/>
  <c r="AM811" i="4"/>
  <c r="AL812" i="4"/>
  <c r="AM812" i="4"/>
  <c r="AL813" i="4"/>
  <c r="AM813" i="4"/>
  <c r="AL814" i="4"/>
  <c r="AM814" i="4"/>
  <c r="AL815" i="4"/>
  <c r="AM815" i="4"/>
  <c r="AL816" i="4"/>
  <c r="AM816" i="4"/>
  <c r="AL817" i="4"/>
  <c r="AM817" i="4"/>
  <c r="AL818" i="4"/>
  <c r="AM818" i="4"/>
  <c r="AL819" i="4"/>
  <c r="AM819" i="4"/>
  <c r="AL820" i="4"/>
  <c r="AM820" i="4"/>
  <c r="AL821" i="4"/>
  <c r="AM821" i="4"/>
  <c r="AL822" i="4"/>
  <c r="AM822" i="4"/>
  <c r="AL823" i="4"/>
  <c r="AM823" i="4"/>
  <c r="AL824" i="4"/>
  <c r="AM824" i="4"/>
  <c r="AL825" i="4"/>
  <c r="AM825" i="4"/>
  <c r="AL826" i="4"/>
  <c r="AM826" i="4"/>
  <c r="AL827" i="4"/>
  <c r="AM827" i="4"/>
  <c r="AL828" i="4"/>
  <c r="AM828" i="4"/>
  <c r="AL829" i="4"/>
  <c r="AM829" i="4"/>
  <c r="AL830" i="4"/>
  <c r="AM830" i="4"/>
  <c r="AL831" i="4"/>
  <c r="AM831" i="4"/>
  <c r="AL832" i="4"/>
  <c r="AM832" i="4"/>
  <c r="AL833" i="4"/>
  <c r="AM833" i="4"/>
  <c r="AL834" i="4"/>
  <c r="AM834" i="4"/>
  <c r="AL835" i="4"/>
  <c r="AM835" i="4"/>
  <c r="AL836" i="4"/>
  <c r="AM836" i="4"/>
  <c r="AL837" i="4"/>
  <c r="AM837" i="4"/>
  <c r="AL838" i="4"/>
  <c r="AM838" i="4"/>
  <c r="AL839" i="4"/>
  <c r="AM839" i="4"/>
  <c r="AL840" i="4"/>
  <c r="AM840" i="4"/>
  <c r="AL841" i="4"/>
  <c r="AM841" i="4"/>
  <c r="AL842" i="4"/>
  <c r="AM842" i="4"/>
  <c r="AL843" i="4"/>
  <c r="AM843" i="4"/>
  <c r="AL844" i="4"/>
  <c r="AM844" i="4"/>
  <c r="AL845" i="4"/>
  <c r="AM845" i="4"/>
  <c r="AL846" i="4"/>
  <c r="AM846" i="4"/>
  <c r="AL847" i="4"/>
  <c r="AM847" i="4"/>
  <c r="AL848" i="4"/>
  <c r="AM848" i="4"/>
  <c r="AL849" i="4"/>
  <c r="AM849" i="4"/>
  <c r="AL850" i="4"/>
  <c r="AM850" i="4"/>
  <c r="AL851" i="4"/>
  <c r="AM851" i="4"/>
  <c r="AL852" i="4"/>
  <c r="AM852" i="4"/>
  <c r="AL853" i="4"/>
  <c r="AM853" i="4"/>
  <c r="AL854" i="4"/>
  <c r="AM854" i="4"/>
  <c r="AL855" i="4"/>
  <c r="AM855" i="4"/>
  <c r="AL856" i="4"/>
  <c r="AM856" i="4"/>
  <c r="AL857" i="4"/>
  <c r="AM857" i="4"/>
  <c r="AL858" i="4"/>
  <c r="AM858" i="4"/>
  <c r="AL859" i="4"/>
  <c r="AM859" i="4"/>
  <c r="AL860" i="4"/>
  <c r="AM860" i="4"/>
  <c r="AL861" i="4"/>
  <c r="AM861" i="4"/>
  <c r="AL862" i="4"/>
  <c r="AM862" i="4"/>
  <c r="AL863" i="4"/>
  <c r="AM863" i="4"/>
  <c r="AL864" i="4"/>
  <c r="AM864" i="4"/>
  <c r="AL865" i="4"/>
  <c r="AM865" i="4"/>
  <c r="AL866" i="4"/>
  <c r="AM866" i="4"/>
  <c r="AL867" i="4"/>
  <c r="AM867" i="4"/>
  <c r="AL868" i="4"/>
  <c r="AM868" i="4"/>
  <c r="AL869" i="4"/>
  <c r="AM869" i="4"/>
  <c r="AL870" i="4"/>
  <c r="AM870" i="4"/>
  <c r="AL871" i="4"/>
  <c r="AM871" i="4"/>
  <c r="AL872" i="4"/>
  <c r="AM872" i="4"/>
  <c r="AL873" i="4"/>
  <c r="AM873" i="4"/>
  <c r="AL874" i="4"/>
  <c r="AM874" i="4"/>
  <c r="AL875" i="4"/>
  <c r="AM875" i="4"/>
  <c r="AL876" i="4"/>
  <c r="AM876" i="4"/>
  <c r="AL877" i="4"/>
  <c r="AM877" i="4"/>
  <c r="AL878" i="4"/>
  <c r="AM878" i="4"/>
  <c r="AL879" i="4"/>
  <c r="AM879" i="4"/>
  <c r="AL880" i="4"/>
  <c r="AM880" i="4"/>
  <c r="AL881" i="4"/>
  <c r="AM881" i="4"/>
  <c r="AL882" i="4"/>
  <c r="AM882" i="4"/>
  <c r="AL883" i="4"/>
  <c r="AM883" i="4"/>
  <c r="AL884" i="4"/>
  <c r="AM884" i="4"/>
  <c r="AL885" i="4"/>
  <c r="AM885" i="4"/>
  <c r="AL886" i="4"/>
  <c r="AM886" i="4"/>
  <c r="AL887" i="4"/>
  <c r="AM887" i="4"/>
  <c r="AL888" i="4"/>
  <c r="AM888" i="4"/>
  <c r="AL889" i="4"/>
  <c r="AM889" i="4"/>
  <c r="AL890" i="4"/>
  <c r="AM890" i="4"/>
  <c r="AL891" i="4"/>
  <c r="AM891" i="4"/>
  <c r="AL892" i="4"/>
  <c r="AM892" i="4"/>
  <c r="AL893" i="4"/>
  <c r="AM893" i="4"/>
  <c r="AL894" i="4"/>
  <c r="AM894" i="4"/>
  <c r="AL895" i="4"/>
  <c r="AM895" i="4"/>
  <c r="AL896" i="4"/>
  <c r="AM896" i="4"/>
  <c r="AL897" i="4"/>
  <c r="AM897" i="4"/>
  <c r="AL898" i="4"/>
  <c r="AM898" i="4"/>
  <c r="AL899" i="4"/>
  <c r="AM899" i="4"/>
  <c r="AL900" i="4"/>
  <c r="AM900" i="4"/>
  <c r="AL901" i="4"/>
  <c r="AM901" i="4"/>
  <c r="AL902" i="4"/>
  <c r="AM902" i="4"/>
  <c r="AL903" i="4"/>
  <c r="AM903" i="4"/>
  <c r="AL904" i="4"/>
  <c r="AM904" i="4"/>
  <c r="AL905" i="4"/>
  <c r="AM905" i="4"/>
  <c r="AL906" i="4"/>
  <c r="AM906" i="4"/>
  <c r="AL907" i="4"/>
  <c r="AM907" i="4"/>
  <c r="AL908" i="4"/>
  <c r="AM908" i="4"/>
  <c r="AL909" i="4"/>
  <c r="AM909" i="4"/>
  <c r="AL910" i="4"/>
  <c r="AM910" i="4"/>
  <c r="AL911" i="4"/>
  <c r="AM911" i="4"/>
  <c r="AL912" i="4"/>
  <c r="AM912" i="4"/>
  <c r="AL913" i="4"/>
  <c r="AM913" i="4"/>
  <c r="AL914" i="4"/>
  <c r="AM914" i="4"/>
  <c r="AL915" i="4"/>
  <c r="AM915" i="4"/>
  <c r="AL916" i="4"/>
  <c r="AM916" i="4"/>
  <c r="AL917" i="4"/>
  <c r="AM917" i="4"/>
  <c r="AL918" i="4"/>
  <c r="AM918" i="4"/>
  <c r="AL919" i="4"/>
  <c r="AM919" i="4"/>
  <c r="AL920" i="4"/>
  <c r="AM920" i="4"/>
  <c r="AL921" i="4"/>
  <c r="AM921" i="4"/>
  <c r="AL922" i="4"/>
  <c r="AM922" i="4"/>
  <c r="AL923" i="4"/>
  <c r="AM923" i="4"/>
  <c r="AL924" i="4"/>
  <c r="AM924" i="4"/>
  <c r="AL925" i="4"/>
  <c r="AM925" i="4"/>
  <c r="AL926" i="4"/>
  <c r="AM926" i="4"/>
  <c r="AL927" i="4"/>
  <c r="AM927" i="4"/>
  <c r="AL928" i="4"/>
  <c r="AM928" i="4"/>
  <c r="AL929" i="4"/>
  <c r="AM929" i="4"/>
  <c r="AL930" i="4"/>
  <c r="AM930" i="4"/>
  <c r="AL931" i="4"/>
  <c r="AM931" i="4"/>
  <c r="AL932" i="4"/>
  <c r="AM932" i="4"/>
  <c r="AL933" i="4"/>
  <c r="AM933" i="4"/>
  <c r="AL934" i="4"/>
  <c r="AM934" i="4"/>
  <c r="AL935" i="4"/>
  <c r="AM935" i="4"/>
  <c r="AL936" i="4"/>
  <c r="AM936" i="4"/>
  <c r="AL937" i="4"/>
  <c r="AM937" i="4"/>
  <c r="AL938" i="4"/>
  <c r="AM938" i="4"/>
  <c r="AL939" i="4"/>
  <c r="AM939" i="4"/>
  <c r="AL940" i="4"/>
  <c r="AM940" i="4"/>
  <c r="AL941" i="4"/>
  <c r="AM941" i="4"/>
  <c r="AL942" i="4"/>
  <c r="AM942" i="4"/>
  <c r="AL943" i="4"/>
  <c r="AM943" i="4"/>
  <c r="AL944" i="4"/>
  <c r="AM944" i="4"/>
  <c r="AL945" i="4"/>
  <c r="AM945" i="4"/>
  <c r="AL946" i="4"/>
  <c r="AM946" i="4"/>
  <c r="AL947" i="4"/>
  <c r="AM947" i="4"/>
  <c r="AL948" i="4"/>
  <c r="AM948" i="4"/>
  <c r="AL949" i="4"/>
  <c r="AM949" i="4"/>
  <c r="AL950" i="4"/>
  <c r="AM950" i="4"/>
  <c r="AL951" i="4"/>
  <c r="AM951" i="4"/>
  <c r="AL952" i="4"/>
  <c r="AM952" i="4"/>
  <c r="AL953" i="4"/>
  <c r="AM953" i="4"/>
  <c r="AL954" i="4"/>
  <c r="AM954" i="4"/>
  <c r="AL955" i="4"/>
  <c r="AM955" i="4"/>
  <c r="AL956" i="4"/>
  <c r="AM956" i="4"/>
  <c r="AL957" i="4"/>
  <c r="AM957" i="4"/>
  <c r="AL958" i="4"/>
  <c r="AM958" i="4"/>
  <c r="AL959" i="4"/>
  <c r="AM959" i="4"/>
  <c r="AL960" i="4"/>
  <c r="AM960" i="4"/>
  <c r="AL961" i="4"/>
  <c r="AM961" i="4"/>
  <c r="AL962" i="4"/>
  <c r="AM962" i="4"/>
  <c r="AL963" i="4"/>
  <c r="AM963" i="4"/>
  <c r="AL964" i="4"/>
  <c r="AM964" i="4"/>
  <c r="AL965" i="4"/>
  <c r="AM965" i="4"/>
  <c r="AL966" i="4"/>
  <c r="AM966" i="4"/>
  <c r="AL967" i="4"/>
  <c r="AM967" i="4"/>
  <c r="AL968" i="4"/>
  <c r="AM968" i="4"/>
  <c r="AL969" i="4"/>
  <c r="AM969" i="4"/>
  <c r="AL970" i="4"/>
  <c r="AM970" i="4"/>
  <c r="AL971" i="4"/>
  <c r="AM971" i="4"/>
  <c r="AL972" i="4"/>
  <c r="AM972" i="4"/>
  <c r="AL973" i="4"/>
  <c r="AM973" i="4"/>
  <c r="AL974" i="4"/>
  <c r="AM974" i="4"/>
  <c r="AL975" i="4"/>
  <c r="AM975" i="4"/>
  <c r="AL976" i="4"/>
  <c r="AM976" i="4"/>
  <c r="AL977" i="4"/>
  <c r="AM977" i="4"/>
  <c r="AL978" i="4"/>
  <c r="AM978" i="4"/>
  <c r="AL979" i="4"/>
  <c r="AM979" i="4"/>
  <c r="AL980" i="4"/>
  <c r="AM980" i="4"/>
  <c r="AL981" i="4"/>
  <c r="AM981" i="4"/>
  <c r="AL982" i="4"/>
  <c r="AM982" i="4"/>
  <c r="AL983" i="4"/>
  <c r="AM983" i="4"/>
  <c r="AL984" i="4"/>
  <c r="AM984" i="4"/>
  <c r="AL985" i="4"/>
  <c r="AM985" i="4"/>
  <c r="AL986" i="4"/>
  <c r="AM986" i="4"/>
  <c r="AL987" i="4"/>
  <c r="AM987" i="4"/>
  <c r="AL988" i="4"/>
  <c r="AM988" i="4"/>
  <c r="AL989" i="4"/>
  <c r="AM989" i="4"/>
  <c r="AL990" i="4"/>
  <c r="AM990" i="4"/>
  <c r="AL991" i="4"/>
  <c r="AM991" i="4"/>
  <c r="AL992" i="4"/>
  <c r="AM992" i="4"/>
  <c r="AL993" i="4"/>
  <c r="AM993" i="4"/>
  <c r="AL994" i="4"/>
  <c r="AM994" i="4"/>
  <c r="AL995" i="4"/>
  <c r="AM995" i="4"/>
  <c r="AL996" i="4"/>
  <c r="AM996" i="4"/>
  <c r="AL997" i="4"/>
  <c r="AM997" i="4"/>
  <c r="AL998" i="4"/>
  <c r="AM998" i="4"/>
  <c r="AL999" i="4"/>
  <c r="AM999" i="4"/>
  <c r="AL1000" i="4"/>
  <c r="AM1000" i="4"/>
  <c r="AL1001" i="4"/>
  <c r="AM1001" i="4"/>
  <c r="AL1002" i="4"/>
  <c r="AM1002" i="4"/>
  <c r="AL1003" i="4"/>
  <c r="AM1003" i="4"/>
  <c r="AL1004" i="4"/>
  <c r="AM1004" i="4"/>
  <c r="AL1005" i="4"/>
  <c r="AM1005" i="4"/>
  <c r="AL1006" i="4"/>
  <c r="AM1006" i="4"/>
  <c r="AL1007" i="4"/>
  <c r="AM1007" i="4"/>
  <c r="AL1008" i="4"/>
  <c r="AM1008" i="4"/>
  <c r="AL1009" i="4"/>
  <c r="AM1009" i="4"/>
  <c r="AL1010" i="4"/>
  <c r="AM1010" i="4"/>
  <c r="AL1011" i="4"/>
  <c r="AM1011" i="4"/>
  <c r="AL1012" i="4"/>
  <c r="AM1012" i="4"/>
  <c r="AL1013" i="4"/>
  <c r="AM1013" i="4"/>
  <c r="AL1014" i="4"/>
  <c r="AM1014" i="4"/>
  <c r="AL1015" i="4"/>
  <c r="AM1015" i="4"/>
  <c r="AL1016" i="4"/>
  <c r="AM1016" i="4"/>
  <c r="AL1017" i="4"/>
  <c r="AM1017" i="4"/>
  <c r="AL1018" i="4"/>
  <c r="AM1018" i="4"/>
  <c r="AL1019" i="4"/>
  <c r="AM1019" i="4"/>
  <c r="AL1020" i="4"/>
  <c r="AM1020" i="4"/>
  <c r="AL1021" i="4"/>
  <c r="AM1021" i="4"/>
  <c r="AL1022" i="4"/>
  <c r="AM1022" i="4"/>
  <c r="AL1023" i="4"/>
  <c r="AM1023" i="4"/>
  <c r="AL1024" i="4"/>
  <c r="AM1024" i="4"/>
  <c r="AL1025" i="4"/>
  <c r="AM1025" i="4"/>
  <c r="AL1026" i="4"/>
  <c r="AM1026" i="4"/>
  <c r="AL1027" i="4"/>
  <c r="AM1027" i="4"/>
  <c r="AL1028" i="4"/>
  <c r="AM1028" i="4"/>
  <c r="AL1029" i="4"/>
  <c r="AM1029" i="4"/>
  <c r="AL1030" i="4"/>
  <c r="AM1030" i="4"/>
  <c r="AL1031" i="4"/>
  <c r="AM1031" i="4"/>
  <c r="AL1032" i="4"/>
  <c r="AM1032" i="4"/>
  <c r="AL1033" i="4"/>
  <c r="AM1033" i="4"/>
  <c r="AL1034" i="4"/>
  <c r="AM1034" i="4"/>
  <c r="AL1035" i="4"/>
  <c r="AM1035" i="4"/>
  <c r="AL1036" i="4"/>
  <c r="AM1036" i="4"/>
  <c r="AL1037" i="4"/>
  <c r="AM1037" i="4"/>
  <c r="AL1038" i="4"/>
  <c r="AM1038" i="4"/>
  <c r="AL1039" i="4"/>
  <c r="AM1039" i="4"/>
  <c r="AL1040" i="4"/>
  <c r="AM1040" i="4"/>
  <c r="AL1041" i="4"/>
  <c r="AM1041" i="4"/>
  <c r="AL1042" i="4"/>
  <c r="AM1042" i="4"/>
  <c r="AL1043" i="4"/>
  <c r="AM1043" i="4"/>
  <c r="AL1044" i="4"/>
  <c r="AM1044" i="4"/>
  <c r="AL1045" i="4"/>
  <c r="AM1045" i="4"/>
  <c r="AL1046" i="4"/>
  <c r="AM1046" i="4"/>
  <c r="AL1047" i="4"/>
  <c r="AM1047" i="4"/>
  <c r="AL1048" i="4"/>
  <c r="AM1048" i="4"/>
  <c r="AL1049" i="4"/>
  <c r="AM1049" i="4"/>
  <c r="AL1050" i="4"/>
  <c r="AM1050" i="4"/>
  <c r="AL1051" i="4"/>
  <c r="AM1051" i="4"/>
  <c r="AL1052" i="4"/>
  <c r="AM1052" i="4"/>
  <c r="AL1053" i="4"/>
  <c r="AM1053" i="4"/>
  <c r="AL1054" i="4"/>
  <c r="AM1054" i="4"/>
  <c r="AL1055" i="4"/>
  <c r="AM1055" i="4"/>
  <c r="AL1056" i="4"/>
  <c r="AM1056" i="4"/>
  <c r="AL1057" i="4"/>
  <c r="AM1057" i="4"/>
  <c r="AL1058" i="4"/>
  <c r="AM1058" i="4"/>
  <c r="AL1059" i="4"/>
  <c r="AM1059" i="4"/>
  <c r="AL1060" i="4"/>
  <c r="AM1060" i="4"/>
  <c r="AL1061" i="4"/>
  <c r="AM1061" i="4"/>
  <c r="AL1062" i="4"/>
  <c r="AM1062" i="4"/>
  <c r="AL1063" i="4"/>
  <c r="AM1063" i="4"/>
  <c r="AL1064" i="4"/>
  <c r="AM1064" i="4"/>
  <c r="AL1065" i="4"/>
  <c r="AM1065" i="4"/>
  <c r="AL1066" i="4"/>
  <c r="AM1066" i="4"/>
  <c r="AL1067" i="4"/>
  <c r="AM1067" i="4"/>
  <c r="AL1068" i="4"/>
  <c r="AM1068" i="4"/>
  <c r="AL1069" i="4"/>
  <c r="AM1069" i="4"/>
  <c r="AL1070" i="4"/>
  <c r="AM1070" i="4"/>
  <c r="AL1071" i="4"/>
  <c r="AM1071" i="4"/>
  <c r="AL1072" i="4"/>
  <c r="AM1072" i="4"/>
  <c r="AL1073" i="4"/>
  <c r="AM1073" i="4"/>
  <c r="AL1074" i="4"/>
  <c r="AM1074" i="4"/>
  <c r="AL1075" i="4"/>
  <c r="AM1075" i="4"/>
  <c r="AL1076" i="4"/>
  <c r="AM1076" i="4"/>
  <c r="AL1077" i="4"/>
  <c r="AM1077" i="4"/>
  <c r="AL1078" i="4"/>
  <c r="AM1078" i="4"/>
  <c r="AL1079" i="4"/>
  <c r="AM1079" i="4"/>
  <c r="AL1080" i="4"/>
  <c r="AM1080" i="4"/>
  <c r="AL1081" i="4"/>
  <c r="AM1081" i="4"/>
  <c r="AL1082" i="4"/>
  <c r="AM1082" i="4"/>
  <c r="AL1083" i="4"/>
  <c r="AM1083" i="4"/>
  <c r="AL1084" i="4"/>
  <c r="AM1084" i="4"/>
  <c r="AL1085" i="4"/>
  <c r="AM1085" i="4"/>
  <c r="AL1086" i="4"/>
  <c r="AM1086" i="4"/>
  <c r="AL1087" i="4"/>
  <c r="AM1087" i="4"/>
  <c r="AL1088" i="4"/>
  <c r="AM1088" i="4"/>
  <c r="AL1089" i="4"/>
  <c r="AM1089" i="4"/>
  <c r="AL1090" i="4"/>
  <c r="AM1090" i="4"/>
  <c r="AL1091" i="4"/>
  <c r="AM1091" i="4"/>
  <c r="AL1092" i="4"/>
  <c r="AM1092" i="4"/>
  <c r="AL1093" i="4"/>
  <c r="AM1093" i="4"/>
  <c r="AL1094" i="4"/>
  <c r="AM1094" i="4"/>
  <c r="AL1095" i="4"/>
  <c r="AM1095" i="4"/>
  <c r="AL1096" i="4"/>
  <c r="AM1096" i="4"/>
  <c r="AL1097" i="4"/>
  <c r="AM1097" i="4"/>
  <c r="AL1098" i="4"/>
  <c r="AM1098" i="4"/>
  <c r="AL1099" i="4"/>
  <c r="AM1099" i="4"/>
  <c r="AL1100" i="4"/>
  <c r="AM1100" i="4"/>
  <c r="AL1101" i="4"/>
  <c r="AM1101" i="4"/>
  <c r="AL1102" i="4"/>
  <c r="AM1102" i="4"/>
  <c r="AL1103" i="4"/>
  <c r="AM1103" i="4"/>
  <c r="AL1104" i="4"/>
  <c r="AM1104" i="4"/>
  <c r="AL1105" i="4"/>
  <c r="AM1105" i="4"/>
  <c r="AL1106" i="4"/>
  <c r="AM1106" i="4"/>
  <c r="AL1107" i="4"/>
  <c r="AM1107" i="4"/>
  <c r="AL1108" i="4"/>
  <c r="AM1108" i="4"/>
  <c r="AL1109" i="4"/>
  <c r="AM1109" i="4"/>
  <c r="AL1110" i="4"/>
  <c r="AM1110" i="4"/>
  <c r="AL1111" i="4"/>
  <c r="AM1111" i="4"/>
  <c r="AL1112" i="4"/>
  <c r="AM1112" i="4"/>
  <c r="AL1113" i="4"/>
  <c r="AM1113" i="4"/>
  <c r="AL1114" i="4"/>
  <c r="AM1114" i="4"/>
  <c r="AL1115" i="4"/>
  <c r="AM1115" i="4"/>
  <c r="AL1116" i="4"/>
  <c r="AM1116" i="4"/>
  <c r="AL1117" i="4"/>
  <c r="AM1117" i="4"/>
  <c r="AL1118" i="4"/>
  <c r="AM1118" i="4"/>
  <c r="AL1119" i="4"/>
  <c r="AM1119" i="4"/>
  <c r="AL1120" i="4"/>
  <c r="AM1120" i="4"/>
  <c r="AL1121" i="4"/>
  <c r="AM1121" i="4"/>
  <c r="AL1122" i="4"/>
  <c r="AM1122" i="4"/>
  <c r="AL1123" i="4"/>
  <c r="AM1123" i="4"/>
  <c r="AL1124" i="4"/>
  <c r="AM1124" i="4"/>
  <c r="AL1125" i="4"/>
  <c r="AM1125" i="4"/>
  <c r="AL1126" i="4"/>
  <c r="AM1126" i="4"/>
  <c r="AL1127" i="4"/>
  <c r="AM1127" i="4"/>
  <c r="AL1128" i="4"/>
  <c r="AM1128" i="4"/>
  <c r="AL1129" i="4"/>
  <c r="AM1129" i="4"/>
  <c r="AL1130" i="4"/>
  <c r="AM1130" i="4"/>
  <c r="AL1131" i="4"/>
  <c r="AM1131" i="4"/>
  <c r="AL1132" i="4"/>
  <c r="AM1132" i="4"/>
  <c r="AL1133" i="4"/>
  <c r="AM1133" i="4"/>
  <c r="AL1134" i="4"/>
  <c r="AM1134" i="4"/>
  <c r="AL1135" i="4"/>
  <c r="AM1135" i="4"/>
  <c r="AL1136" i="4"/>
  <c r="AM1136" i="4"/>
  <c r="AL1137" i="4"/>
  <c r="AM1137" i="4"/>
  <c r="AL1138" i="4"/>
  <c r="AM1138" i="4"/>
  <c r="AL1139" i="4"/>
  <c r="AM1139" i="4"/>
  <c r="AL1140" i="4"/>
  <c r="AM1140" i="4"/>
  <c r="AL1141" i="4"/>
  <c r="AM1141" i="4"/>
  <c r="AL1142" i="4"/>
  <c r="AM1142" i="4"/>
  <c r="AL1143" i="4"/>
  <c r="AM1143" i="4"/>
  <c r="AL1144" i="4"/>
  <c r="AM1144" i="4"/>
  <c r="AL1145" i="4"/>
  <c r="AM1145" i="4"/>
  <c r="AL1146" i="4"/>
  <c r="AM1146" i="4"/>
  <c r="AL1147" i="4"/>
  <c r="AM1147" i="4"/>
  <c r="AL1148" i="4"/>
  <c r="AM1148" i="4"/>
  <c r="AL1149" i="4"/>
  <c r="AM1149" i="4"/>
  <c r="AL1150" i="4"/>
  <c r="AM1150" i="4"/>
  <c r="AL1151" i="4"/>
  <c r="AM1151" i="4"/>
  <c r="AL1152" i="4"/>
  <c r="AM1152" i="4"/>
  <c r="AL1153" i="4"/>
  <c r="AM1153" i="4"/>
  <c r="AL1154" i="4"/>
  <c r="AM1154" i="4"/>
  <c r="AL1155" i="4"/>
  <c r="AM1155" i="4"/>
  <c r="AL1156" i="4"/>
  <c r="AM1156" i="4"/>
  <c r="AL1157" i="4"/>
  <c r="AM1157" i="4"/>
  <c r="AL1158" i="4"/>
  <c r="AM1158" i="4"/>
  <c r="AL1159" i="4"/>
  <c r="AM1159" i="4"/>
  <c r="AL1160" i="4"/>
  <c r="AM1160" i="4"/>
  <c r="AL1161" i="4"/>
  <c r="AM1161" i="4"/>
  <c r="AL1162" i="4"/>
  <c r="AM1162" i="4"/>
  <c r="AL1163" i="4"/>
  <c r="AM1163" i="4"/>
  <c r="AL1164" i="4"/>
  <c r="AM1164" i="4"/>
  <c r="AL1165" i="4"/>
  <c r="AM1165" i="4"/>
  <c r="AL1166" i="4"/>
  <c r="AM1166" i="4"/>
  <c r="AL1167" i="4"/>
  <c r="AM1167" i="4"/>
  <c r="AL1168" i="4"/>
  <c r="AM1168" i="4"/>
  <c r="AL1169" i="4"/>
  <c r="AM1169" i="4"/>
  <c r="AL1170" i="4"/>
  <c r="AM1170" i="4"/>
  <c r="AL1171" i="4"/>
  <c r="AM1171" i="4"/>
  <c r="AL1172" i="4"/>
  <c r="AM1172" i="4"/>
  <c r="AL1173" i="4"/>
  <c r="AM1173" i="4"/>
  <c r="AL1174" i="4"/>
  <c r="AM1174" i="4"/>
  <c r="AL1175" i="4"/>
  <c r="AM1175" i="4"/>
  <c r="AL1176" i="4"/>
  <c r="AM1176" i="4"/>
  <c r="AL1177" i="4"/>
  <c r="AM1177" i="4"/>
  <c r="AL1178" i="4"/>
  <c r="AM1178" i="4"/>
  <c r="AL1179" i="4"/>
  <c r="AM1179" i="4"/>
  <c r="AL1180" i="4"/>
  <c r="AM1180" i="4"/>
  <c r="AL1181" i="4"/>
  <c r="AM1181" i="4"/>
  <c r="AL1182" i="4"/>
  <c r="AM1182" i="4"/>
  <c r="AL1183" i="4"/>
  <c r="AM1183" i="4"/>
  <c r="AL1184" i="4"/>
  <c r="AM1184" i="4"/>
  <c r="AL1185" i="4"/>
  <c r="AM1185" i="4"/>
  <c r="AL1186" i="4"/>
  <c r="AM1186" i="4"/>
  <c r="AL1187" i="4"/>
  <c r="AM1187" i="4"/>
  <c r="AL1188" i="4"/>
  <c r="AM1188" i="4"/>
  <c r="AL1189" i="4"/>
  <c r="AM1189" i="4"/>
  <c r="AL1190" i="4"/>
  <c r="AM1190" i="4"/>
  <c r="AL1191" i="4"/>
  <c r="AM1191" i="4"/>
  <c r="AL1192" i="4"/>
  <c r="AM1192" i="4"/>
  <c r="AL1193" i="4"/>
  <c r="AM1193" i="4"/>
  <c r="AL1194" i="4"/>
  <c r="AM1194" i="4"/>
  <c r="AL1195" i="4"/>
  <c r="AM1195" i="4"/>
  <c r="AL1196" i="4"/>
  <c r="AM1196" i="4"/>
  <c r="AL1197" i="4"/>
  <c r="AM1197" i="4"/>
  <c r="AL1198" i="4"/>
  <c r="AM1198" i="4"/>
  <c r="AL1199" i="4"/>
  <c r="AM1199" i="4"/>
  <c r="AL1200" i="4"/>
  <c r="AM1200" i="4"/>
  <c r="AL1201" i="4"/>
  <c r="AM1201" i="4"/>
  <c r="AL1202" i="4"/>
  <c r="AM1202" i="4"/>
  <c r="AL1203" i="4"/>
  <c r="AM1203" i="4"/>
  <c r="AM2" i="4"/>
  <c r="AL2" i="4"/>
  <c r="AW5" i="3"/>
  <c r="AW6" i="3"/>
  <c r="AW7" i="3"/>
  <c r="AW8" i="3"/>
  <c r="AW9" i="3"/>
  <c r="AW10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42" i="3"/>
  <c r="AW43" i="3"/>
  <c r="AW44" i="3"/>
  <c r="AW45" i="3"/>
  <c r="AW46" i="3"/>
  <c r="AW47" i="3"/>
  <c r="AW48" i="3"/>
  <c r="AW49" i="3"/>
  <c r="AW50" i="3"/>
  <c r="AW51" i="3"/>
  <c r="AW52" i="3"/>
  <c r="AW53" i="3"/>
  <c r="AW54" i="3"/>
  <c r="AW55" i="3"/>
  <c r="AW56" i="3"/>
  <c r="AW57" i="3"/>
  <c r="AW58" i="3"/>
  <c r="AW59" i="3"/>
  <c r="AW60" i="3"/>
  <c r="AW61" i="3"/>
  <c r="AW62" i="3"/>
  <c r="AI48" i="4"/>
  <c r="AI50" i="4"/>
  <c r="AH50" i="4"/>
  <c r="AG50" i="4"/>
  <c r="AF50" i="4"/>
  <c r="AE50" i="4"/>
  <c r="AI40" i="4"/>
  <c r="AH40" i="4"/>
  <c r="AG40" i="4"/>
  <c r="AF40" i="4"/>
  <c r="AE40" i="4"/>
  <c r="AI30" i="4"/>
  <c r="AH30" i="4"/>
  <c r="AG30" i="4"/>
  <c r="AF30" i="4"/>
  <c r="AE30" i="4"/>
  <c r="AI20" i="4"/>
  <c r="AH20" i="4"/>
  <c r="AG20" i="4"/>
  <c r="AF20" i="4"/>
  <c r="AE20" i="4"/>
  <c r="AI10" i="4"/>
  <c r="AH10" i="4"/>
  <c r="AG10" i="4"/>
  <c r="AF10" i="4"/>
  <c r="AE10" i="4"/>
  <c r="AE3" i="4"/>
  <c r="AF3" i="4"/>
  <c r="AG3" i="4"/>
  <c r="AH3" i="4"/>
  <c r="AI3" i="4"/>
  <c r="AE4" i="4"/>
  <c r="AF4" i="4"/>
  <c r="AG4" i="4"/>
  <c r="AH4" i="4"/>
  <c r="AI4" i="4"/>
  <c r="AE5" i="4"/>
  <c r="AF5" i="4"/>
  <c r="AG5" i="4"/>
  <c r="AH5" i="4"/>
  <c r="AI5" i="4"/>
  <c r="AE6" i="4"/>
  <c r="AF6" i="4"/>
  <c r="AG6" i="4"/>
  <c r="AH6" i="4"/>
  <c r="AI6" i="4"/>
  <c r="AE7" i="4"/>
  <c r="AF7" i="4"/>
  <c r="AG7" i="4"/>
  <c r="AH7" i="4"/>
  <c r="AI7" i="4"/>
  <c r="AE8" i="4"/>
  <c r="AF8" i="4"/>
  <c r="AG8" i="4"/>
  <c r="AH8" i="4"/>
  <c r="AI8" i="4"/>
  <c r="AE9" i="4"/>
  <c r="AF9" i="4"/>
  <c r="AG9" i="4"/>
  <c r="AH9" i="4"/>
  <c r="AI9" i="4"/>
  <c r="AE11" i="4"/>
  <c r="AF11" i="4"/>
  <c r="AG11" i="4"/>
  <c r="AH11" i="4"/>
  <c r="AI11" i="4"/>
  <c r="AE12" i="4"/>
  <c r="AF12" i="4"/>
  <c r="AG12" i="4"/>
  <c r="AH12" i="4"/>
  <c r="AI12" i="4"/>
  <c r="AE13" i="4"/>
  <c r="AF13" i="4"/>
  <c r="AG13" i="4"/>
  <c r="AH13" i="4"/>
  <c r="AI13" i="4"/>
  <c r="AE14" i="4"/>
  <c r="AF14" i="4"/>
  <c r="AG14" i="4"/>
  <c r="AH14" i="4"/>
  <c r="AI14" i="4"/>
  <c r="AE15" i="4"/>
  <c r="AF15" i="4"/>
  <c r="AG15" i="4"/>
  <c r="AH15" i="4"/>
  <c r="AI15" i="4"/>
  <c r="AE16" i="4"/>
  <c r="AF16" i="4"/>
  <c r="AG16" i="4"/>
  <c r="AH16" i="4"/>
  <c r="AI16" i="4"/>
  <c r="AE17" i="4"/>
  <c r="AF17" i="4"/>
  <c r="AG17" i="4"/>
  <c r="AH17" i="4"/>
  <c r="AI17" i="4"/>
  <c r="AE18" i="4"/>
  <c r="AF18" i="4"/>
  <c r="AG18" i="4"/>
  <c r="AH18" i="4"/>
  <c r="AI18" i="4"/>
  <c r="AE19" i="4"/>
  <c r="AF19" i="4"/>
  <c r="AG19" i="4"/>
  <c r="AH19" i="4"/>
  <c r="AI19" i="4"/>
  <c r="AE21" i="4"/>
  <c r="AF21" i="4"/>
  <c r="AG21" i="4"/>
  <c r="AH21" i="4"/>
  <c r="AI21" i="4"/>
  <c r="AE22" i="4"/>
  <c r="AF22" i="4"/>
  <c r="AG22" i="4"/>
  <c r="AH22" i="4"/>
  <c r="AI22" i="4"/>
  <c r="AE23" i="4"/>
  <c r="AF23" i="4"/>
  <c r="AG23" i="4"/>
  <c r="AH23" i="4"/>
  <c r="AI23" i="4"/>
  <c r="AE24" i="4"/>
  <c r="AF24" i="4"/>
  <c r="AG24" i="4"/>
  <c r="AH24" i="4"/>
  <c r="AI24" i="4"/>
  <c r="AE25" i="4"/>
  <c r="AF25" i="4"/>
  <c r="AG25" i="4"/>
  <c r="AH25" i="4"/>
  <c r="AI25" i="4"/>
  <c r="AE26" i="4"/>
  <c r="AF26" i="4"/>
  <c r="AG26" i="4"/>
  <c r="AH26" i="4"/>
  <c r="AI26" i="4"/>
  <c r="AE27" i="4"/>
  <c r="AF27" i="4"/>
  <c r="AG27" i="4"/>
  <c r="AH27" i="4"/>
  <c r="AI27" i="4"/>
  <c r="AE28" i="4"/>
  <c r="AG28" i="4"/>
  <c r="AH28" i="4"/>
  <c r="AE29" i="4"/>
  <c r="AF29" i="4"/>
  <c r="AG29" i="4"/>
  <c r="AH29" i="4"/>
  <c r="AI29" i="4"/>
  <c r="AE31" i="4"/>
  <c r="AF31" i="4"/>
  <c r="AG31" i="4"/>
  <c r="AH31" i="4"/>
  <c r="AI31" i="4"/>
  <c r="AE32" i="4"/>
  <c r="AF32" i="4"/>
  <c r="AG32" i="4"/>
  <c r="AH32" i="4"/>
  <c r="AI32" i="4"/>
  <c r="AE33" i="4"/>
  <c r="AF33" i="4"/>
  <c r="AG33" i="4"/>
  <c r="AH33" i="4"/>
  <c r="AI33" i="4"/>
  <c r="AE34" i="4"/>
  <c r="AF34" i="4"/>
  <c r="AG34" i="4"/>
  <c r="AH34" i="4"/>
  <c r="AI34" i="4"/>
  <c r="AE35" i="4"/>
  <c r="AF35" i="4"/>
  <c r="AG35" i="4"/>
  <c r="AH35" i="4"/>
  <c r="AI35" i="4"/>
  <c r="AE36" i="4"/>
  <c r="AF36" i="4"/>
  <c r="AG36" i="4"/>
  <c r="AH36" i="4"/>
  <c r="AI36" i="4"/>
  <c r="AE37" i="4"/>
  <c r="AG37" i="4"/>
  <c r="AH37" i="4"/>
  <c r="AE38" i="4"/>
  <c r="AF38" i="4"/>
  <c r="AG38" i="4"/>
  <c r="AH38" i="4"/>
  <c r="AI38" i="4"/>
  <c r="AE39" i="4"/>
  <c r="AF39" i="4"/>
  <c r="AG39" i="4"/>
  <c r="AH39" i="4"/>
  <c r="AI39" i="4"/>
  <c r="AE41" i="4"/>
  <c r="AF41" i="4"/>
  <c r="AG41" i="4"/>
  <c r="AH41" i="4"/>
  <c r="AI41" i="4"/>
  <c r="AE42" i="4"/>
  <c r="AF42" i="4"/>
  <c r="AG42" i="4"/>
  <c r="AH42" i="4"/>
  <c r="AI42" i="4"/>
  <c r="AE43" i="4"/>
  <c r="AF43" i="4"/>
  <c r="AG43" i="4"/>
  <c r="AH43" i="4"/>
  <c r="AI43" i="4"/>
  <c r="AE44" i="4"/>
  <c r="AF44" i="4"/>
  <c r="AG44" i="4"/>
  <c r="AH44" i="4"/>
  <c r="AI44" i="4"/>
  <c r="AE45" i="4"/>
  <c r="AF45" i="4"/>
  <c r="AG45" i="4"/>
  <c r="AH45" i="4"/>
  <c r="AI45" i="4"/>
  <c r="AE46" i="4"/>
  <c r="AF46" i="4"/>
  <c r="AG46" i="4"/>
  <c r="AH46" i="4"/>
  <c r="AI46" i="4"/>
  <c r="AE47" i="4"/>
  <c r="AG47" i="4"/>
  <c r="AH47" i="4"/>
  <c r="AE48" i="4"/>
  <c r="AF48" i="4"/>
  <c r="AG48" i="4"/>
  <c r="AH48" i="4"/>
  <c r="AE49" i="4"/>
  <c r="AG49" i="4"/>
  <c r="AH49" i="4"/>
  <c r="AE51" i="4"/>
  <c r="AF51" i="4"/>
  <c r="AG51" i="4"/>
  <c r="AH51" i="4"/>
  <c r="AI51" i="4"/>
  <c r="AE52" i="4"/>
  <c r="AF52" i="4"/>
  <c r="AG52" i="4"/>
  <c r="AH52" i="4"/>
  <c r="AI52" i="4"/>
  <c r="AE53" i="4"/>
  <c r="AF53" i="4"/>
  <c r="AG53" i="4"/>
  <c r="AH53" i="4"/>
  <c r="AI53" i="4"/>
  <c r="AE54" i="4"/>
  <c r="AF54" i="4"/>
  <c r="AG54" i="4"/>
  <c r="AH54" i="4"/>
  <c r="AI54" i="4"/>
  <c r="AE55" i="4"/>
  <c r="AG55" i="4"/>
  <c r="AH55" i="4"/>
  <c r="AE56" i="4"/>
  <c r="AG56" i="4"/>
  <c r="AH56" i="4"/>
  <c r="AE57" i="4"/>
  <c r="AG57" i="4"/>
  <c r="AH57" i="4"/>
  <c r="AE58" i="4"/>
  <c r="AH58" i="4"/>
  <c r="AE59" i="4"/>
  <c r="AH59" i="4"/>
  <c r="AG2" i="4"/>
  <c r="AF2" i="4"/>
  <c r="AI2" i="4"/>
  <c r="AH2" i="4"/>
  <c r="AE2" i="4"/>
  <c r="W2" i="4" l="1"/>
  <c r="AO8" i="5" l="1"/>
  <c r="AG8" i="5"/>
  <c r="Y8" i="5"/>
  <c r="Q8" i="5"/>
  <c r="I8" i="5"/>
  <c r="AO7" i="5"/>
  <c r="AG7" i="5"/>
  <c r="Y7" i="5"/>
  <c r="Q7" i="5"/>
  <c r="I7" i="5"/>
  <c r="AO6" i="5"/>
  <c r="AG6" i="5"/>
  <c r="Y6" i="5"/>
  <c r="Q6" i="5"/>
  <c r="I6" i="5"/>
  <c r="AO5" i="5"/>
  <c r="AG5" i="5"/>
  <c r="Y5" i="5"/>
  <c r="Q5" i="5"/>
  <c r="I5" i="5"/>
  <c r="AO4" i="5"/>
  <c r="AG4" i="5"/>
  <c r="Y4" i="5"/>
  <c r="Q4" i="5"/>
  <c r="I4" i="5"/>
  <c r="AO3" i="5"/>
  <c r="AG3" i="5"/>
  <c r="Y3" i="5"/>
  <c r="Q3" i="5"/>
  <c r="I3" i="5"/>
  <c r="AO5" i="3" l="1"/>
  <c r="X26" i="4" s="1"/>
  <c r="AO6" i="3"/>
  <c r="X27" i="4" s="1"/>
  <c r="AO7" i="3"/>
  <c r="X11" i="4" s="1"/>
  <c r="AO8" i="3"/>
  <c r="X28" i="4" s="1"/>
  <c r="AO9" i="3"/>
  <c r="X13" i="4" s="1"/>
  <c r="AO10" i="3"/>
  <c r="X5" i="4" s="1"/>
  <c r="AO11" i="3"/>
  <c r="X54" i="4" s="1"/>
  <c r="AO12" i="3"/>
  <c r="X16" i="4" s="1"/>
  <c r="AO13" i="3"/>
  <c r="X18" i="4" s="1"/>
  <c r="AO14" i="3"/>
  <c r="X19" i="4" s="1"/>
  <c r="AO15" i="3"/>
  <c r="X12" i="4" s="1"/>
  <c r="AO17" i="3"/>
  <c r="AO18" i="3"/>
  <c r="P20" i="4" s="1"/>
  <c r="AO19" i="3"/>
  <c r="X10" i="4" s="1"/>
  <c r="AO20" i="3"/>
  <c r="X37" i="4" s="1"/>
  <c r="AO21" i="3"/>
  <c r="X20" i="4" s="1"/>
  <c r="AO22" i="3"/>
  <c r="X14" i="4" s="1"/>
  <c r="AO23" i="3"/>
  <c r="X49" i="4" s="1"/>
  <c r="AO24" i="3"/>
  <c r="X47" i="4" s="1"/>
  <c r="AO25" i="3"/>
  <c r="X56" i="4" s="1"/>
  <c r="AO26" i="3"/>
  <c r="X55" i="4" s="1"/>
  <c r="AO27" i="3"/>
  <c r="X31" i="4" s="1"/>
  <c r="AO28" i="3"/>
  <c r="X32" i="4" s="1"/>
  <c r="AO31" i="3"/>
  <c r="X40" i="4" s="1"/>
  <c r="AO32" i="3"/>
  <c r="X48" i="4" s="1"/>
  <c r="AO33" i="3"/>
  <c r="X8" i="4" s="1"/>
  <c r="AO34" i="3"/>
  <c r="X24" i="4" s="1"/>
  <c r="AO35" i="3"/>
  <c r="X33" i="4" s="1"/>
  <c r="AO36" i="3"/>
  <c r="X44" i="4" s="1"/>
  <c r="AO37" i="3"/>
  <c r="X50" i="4" s="1"/>
  <c r="AO38" i="3"/>
  <c r="X51" i="4" s="1"/>
  <c r="AO39" i="3"/>
  <c r="X52" i="4" s="1"/>
  <c r="AO40" i="3"/>
  <c r="X53" i="4" s="1"/>
  <c r="AO41" i="3"/>
  <c r="P37" i="4" s="1"/>
  <c r="AO42" i="3"/>
  <c r="AO43" i="3"/>
  <c r="X4" i="4" s="1"/>
  <c r="AO44" i="3"/>
  <c r="X7" i="4" s="1"/>
  <c r="AO45" i="3"/>
  <c r="X21" i="4" s="1"/>
  <c r="AO46" i="3"/>
  <c r="X35" i="4" s="1"/>
  <c r="AO47" i="3"/>
  <c r="X25" i="4" s="1"/>
  <c r="AO48" i="3"/>
  <c r="X29" i="4" s="1"/>
  <c r="AO49" i="3"/>
  <c r="X30" i="4" s="1"/>
  <c r="AO50" i="3"/>
  <c r="X34" i="4" s="1"/>
  <c r="AO51" i="3"/>
  <c r="X36" i="4" s="1"/>
  <c r="AO54" i="3"/>
  <c r="X6" i="4" s="1"/>
  <c r="AO55" i="3"/>
  <c r="X9" i="4" s="1"/>
  <c r="AO56" i="3"/>
  <c r="X15" i="4" s="1"/>
  <c r="AO57" i="3"/>
  <c r="X23" i="4" s="1"/>
  <c r="AO58" i="3"/>
  <c r="X17" i="4" s="1"/>
  <c r="AO59" i="3"/>
  <c r="X22" i="4" s="1"/>
  <c r="AO60" i="3"/>
  <c r="X39" i="4" s="1"/>
  <c r="AO61" i="3"/>
  <c r="X46" i="4" s="1"/>
  <c r="AO62" i="3"/>
  <c r="X45" i="4" s="1"/>
  <c r="AO16" i="3"/>
  <c r="X57" i="4" s="1"/>
  <c r="AO29" i="3"/>
  <c r="X41" i="4" s="1"/>
  <c r="AO30" i="3"/>
  <c r="X43" i="4" s="1"/>
  <c r="AO52" i="3"/>
  <c r="X38" i="4" s="1"/>
  <c r="AO53" i="3"/>
  <c r="X42" i="4" s="1"/>
  <c r="AG5" i="3"/>
  <c r="Y26" i="4" s="1"/>
  <c r="AG6" i="3"/>
  <c r="Y27" i="4" s="1"/>
  <c r="AG7" i="3"/>
  <c r="Y11" i="4" s="1"/>
  <c r="AG8" i="3"/>
  <c r="AG9" i="3"/>
  <c r="Y13" i="4" s="1"/>
  <c r="AG10" i="3"/>
  <c r="Y5" i="4" s="1"/>
  <c r="AG11" i="3"/>
  <c r="Y54" i="4" s="1"/>
  <c r="AG12" i="3"/>
  <c r="Y16" i="4" s="1"/>
  <c r="AG13" i="3"/>
  <c r="Y18" i="4" s="1"/>
  <c r="AG14" i="3"/>
  <c r="Y19" i="4" s="1"/>
  <c r="AG15" i="3"/>
  <c r="Y12" i="4" s="1"/>
  <c r="AG17" i="3"/>
  <c r="AG18" i="3"/>
  <c r="AG19" i="3"/>
  <c r="Y10" i="4" s="1"/>
  <c r="AG20" i="3"/>
  <c r="Q26" i="4" s="1"/>
  <c r="AG21" i="3"/>
  <c r="Y20" i="4" s="1"/>
  <c r="AG22" i="3"/>
  <c r="Y14" i="4" s="1"/>
  <c r="AG23" i="3"/>
  <c r="Q13" i="4" s="1"/>
  <c r="AG24" i="3"/>
  <c r="Q14" i="4" s="1"/>
  <c r="AG25" i="3"/>
  <c r="Q28" i="4" s="1"/>
  <c r="AG26" i="3"/>
  <c r="Q29" i="4" s="1"/>
  <c r="AG27" i="3"/>
  <c r="Y31" i="4" s="1"/>
  <c r="AG28" i="3"/>
  <c r="Y32" i="4" s="1"/>
  <c r="AG31" i="3"/>
  <c r="Y40" i="4" s="1"/>
  <c r="AG32" i="3"/>
  <c r="Y48" i="4" s="1"/>
  <c r="AG33" i="3"/>
  <c r="Y8" i="4" s="1"/>
  <c r="AG34" i="3"/>
  <c r="Y24" i="4" s="1"/>
  <c r="AG35" i="3"/>
  <c r="Y33" i="4" s="1"/>
  <c r="AG36" i="3"/>
  <c r="Y44" i="4" s="1"/>
  <c r="AG37" i="3"/>
  <c r="Y50" i="4" s="1"/>
  <c r="AG38" i="3"/>
  <c r="Y51" i="4" s="1"/>
  <c r="AG39" i="3"/>
  <c r="Y52" i="4" s="1"/>
  <c r="AG40" i="3"/>
  <c r="Y53" i="4" s="1"/>
  <c r="AG41" i="3"/>
  <c r="Q37" i="4" s="1"/>
  <c r="AG42" i="3"/>
  <c r="Q38" i="4" s="1"/>
  <c r="AG43" i="3"/>
  <c r="Q39" i="4" s="1"/>
  <c r="AG44" i="3"/>
  <c r="Y7" i="4" s="1"/>
  <c r="AG45" i="3"/>
  <c r="Y21" i="4" s="1"/>
  <c r="AG46" i="3"/>
  <c r="Y35" i="4" s="1"/>
  <c r="AG47" i="3"/>
  <c r="Y25" i="4" s="1"/>
  <c r="AG48" i="3"/>
  <c r="Y29" i="4" s="1"/>
  <c r="AG49" i="3"/>
  <c r="Y30" i="4" s="1"/>
  <c r="AG50" i="3"/>
  <c r="Y34" i="4" s="1"/>
  <c r="AG51" i="3"/>
  <c r="Y36" i="4" s="1"/>
  <c r="AG54" i="3"/>
  <c r="Q12" i="4" s="1"/>
  <c r="AG55" i="3"/>
  <c r="Y9" i="4" s="1"/>
  <c r="AG56" i="3"/>
  <c r="Y15" i="4" s="1"/>
  <c r="AG57" i="3"/>
  <c r="Y23" i="4" s="1"/>
  <c r="AG58" i="3"/>
  <c r="Y17" i="4" s="1"/>
  <c r="AG59" i="3"/>
  <c r="Y22" i="4" s="1"/>
  <c r="AG60" i="3"/>
  <c r="Y39" i="4" s="1"/>
  <c r="AG61" i="3"/>
  <c r="Y46" i="4" s="1"/>
  <c r="AG62" i="3"/>
  <c r="Y45" i="4" s="1"/>
  <c r="AG16" i="3"/>
  <c r="Q24" i="4" s="1"/>
  <c r="AG29" i="3"/>
  <c r="Y41" i="4" s="1"/>
  <c r="AG30" i="3"/>
  <c r="Y43" i="4" s="1"/>
  <c r="AG52" i="3"/>
  <c r="Y38" i="4" s="1"/>
  <c r="AG53" i="3"/>
  <c r="Y42" i="4" s="1"/>
  <c r="Y5" i="3"/>
  <c r="Z26" i="4" s="1"/>
  <c r="Y6" i="3"/>
  <c r="Z27" i="4" s="1"/>
  <c r="Y7" i="3"/>
  <c r="Z11" i="4" s="1"/>
  <c r="Y8" i="3"/>
  <c r="Y9" i="3"/>
  <c r="Z13" i="4" s="1"/>
  <c r="Y10" i="3"/>
  <c r="Y11" i="3"/>
  <c r="Z54" i="4" s="1"/>
  <c r="Y12" i="3"/>
  <c r="Z16" i="4" s="1"/>
  <c r="Y13" i="3"/>
  <c r="Z18" i="4" s="1"/>
  <c r="Y14" i="3"/>
  <c r="Z19" i="4" s="1"/>
  <c r="Y15" i="3"/>
  <c r="Z12" i="4" s="1"/>
  <c r="Y17" i="3"/>
  <c r="Y18" i="3"/>
  <c r="Y19" i="3"/>
  <c r="Z10" i="4" s="1"/>
  <c r="Y20" i="3"/>
  <c r="Y21" i="3"/>
  <c r="Z20" i="4" s="1"/>
  <c r="Y22" i="3"/>
  <c r="Z14" i="4" s="1"/>
  <c r="Y23" i="3"/>
  <c r="Y24" i="3"/>
  <c r="Y25" i="3"/>
  <c r="Y26" i="3"/>
  <c r="Y27" i="3"/>
  <c r="Z31" i="4" s="1"/>
  <c r="Y28" i="3"/>
  <c r="Z32" i="4" s="1"/>
  <c r="Y31" i="3"/>
  <c r="Z40" i="4" s="1"/>
  <c r="Y32" i="3"/>
  <c r="Z48" i="4" s="1"/>
  <c r="Y33" i="3"/>
  <c r="Z8" i="4" s="1"/>
  <c r="Y34" i="3"/>
  <c r="Z24" i="4" s="1"/>
  <c r="Y35" i="3"/>
  <c r="Z33" i="4" s="1"/>
  <c r="Y36" i="3"/>
  <c r="Z44" i="4" s="1"/>
  <c r="Y37" i="3"/>
  <c r="Z50" i="4" s="1"/>
  <c r="Y38" i="3"/>
  <c r="Z51" i="4" s="1"/>
  <c r="Y39" i="3"/>
  <c r="Z52" i="4" s="1"/>
  <c r="Y40" i="3"/>
  <c r="Z53" i="4" s="1"/>
  <c r="Y41" i="3"/>
  <c r="R37" i="4" s="1"/>
  <c r="Y42" i="3"/>
  <c r="R38" i="4" s="1"/>
  <c r="Y43" i="3"/>
  <c r="Z4" i="4" s="1"/>
  <c r="Y44" i="3"/>
  <c r="Z7" i="4" s="1"/>
  <c r="Y45" i="3"/>
  <c r="Z21" i="4" s="1"/>
  <c r="Y46" i="3"/>
  <c r="Z35" i="4" s="1"/>
  <c r="Y47" i="3"/>
  <c r="Z25" i="4" s="1"/>
  <c r="Y48" i="3"/>
  <c r="Z29" i="4" s="1"/>
  <c r="Y49" i="3"/>
  <c r="Z30" i="4" s="1"/>
  <c r="Y50" i="3"/>
  <c r="Z34" i="4" s="1"/>
  <c r="Y51" i="3"/>
  <c r="Z36" i="4" s="1"/>
  <c r="Y54" i="3"/>
  <c r="Z6" i="4" s="1"/>
  <c r="Y55" i="3"/>
  <c r="Z9" i="4" s="1"/>
  <c r="Y56" i="3"/>
  <c r="Z15" i="4" s="1"/>
  <c r="Y57" i="3"/>
  <c r="Z23" i="4" s="1"/>
  <c r="Y58" i="3"/>
  <c r="Z17" i="4" s="1"/>
  <c r="Y59" i="3"/>
  <c r="Z22" i="4" s="1"/>
  <c r="Y60" i="3"/>
  <c r="Z39" i="4" s="1"/>
  <c r="Y61" i="3"/>
  <c r="Z46" i="4" s="1"/>
  <c r="Y62" i="3"/>
  <c r="Z45" i="4" s="1"/>
  <c r="Y16" i="3"/>
  <c r="Y29" i="3"/>
  <c r="Z41" i="4" s="1"/>
  <c r="Y30" i="3"/>
  <c r="Z43" i="4" s="1"/>
  <c r="Y52" i="3"/>
  <c r="Z38" i="4" s="1"/>
  <c r="Y53" i="3"/>
  <c r="Z42" i="4" s="1"/>
  <c r="Q5" i="3"/>
  <c r="AB26" i="4" s="1"/>
  <c r="Q6" i="3"/>
  <c r="AB27" i="4" s="1"/>
  <c r="Q7" i="3"/>
  <c r="AB11" i="4" s="1"/>
  <c r="Q8" i="3"/>
  <c r="AB28" i="4" s="1"/>
  <c r="Q9" i="3"/>
  <c r="AB13" i="4" s="1"/>
  <c r="Q10" i="3"/>
  <c r="AB5" i="4" s="1"/>
  <c r="Q11" i="3"/>
  <c r="AB54" i="4" s="1"/>
  <c r="Q12" i="3"/>
  <c r="AB16" i="4" s="1"/>
  <c r="Q13" i="3"/>
  <c r="AB18" i="4" s="1"/>
  <c r="Q14" i="3"/>
  <c r="AB19" i="4" s="1"/>
  <c r="Q15" i="3"/>
  <c r="AB12" i="4" s="1"/>
  <c r="Q17" i="3"/>
  <c r="AB58" i="4" s="1"/>
  <c r="Q18" i="3"/>
  <c r="AB59" i="4" s="1"/>
  <c r="Q19" i="3"/>
  <c r="AB10" i="4" s="1"/>
  <c r="Q20" i="3"/>
  <c r="AB37" i="4" s="1"/>
  <c r="Q21" i="3"/>
  <c r="AB20" i="4" s="1"/>
  <c r="Q22" i="3"/>
  <c r="AB14" i="4" s="1"/>
  <c r="Q23" i="3"/>
  <c r="AB49" i="4" s="1"/>
  <c r="Q24" i="3"/>
  <c r="AB47" i="4" s="1"/>
  <c r="Q25" i="3"/>
  <c r="AB56" i="4" s="1"/>
  <c r="Q26" i="3"/>
  <c r="AB55" i="4" s="1"/>
  <c r="Q27" i="3"/>
  <c r="AB31" i="4" s="1"/>
  <c r="Q28" i="3"/>
  <c r="AB32" i="4" s="1"/>
  <c r="Q31" i="3"/>
  <c r="AB40" i="4" s="1"/>
  <c r="Q32" i="3"/>
  <c r="AB48" i="4" s="1"/>
  <c r="Q33" i="3"/>
  <c r="AB8" i="4" s="1"/>
  <c r="Q34" i="3"/>
  <c r="AB24" i="4" s="1"/>
  <c r="Q35" i="3"/>
  <c r="AB33" i="4" s="1"/>
  <c r="Q36" i="3"/>
  <c r="AB44" i="4" s="1"/>
  <c r="Q37" i="3"/>
  <c r="AB50" i="4" s="1"/>
  <c r="Q38" i="3"/>
  <c r="AB51" i="4" s="1"/>
  <c r="Q39" i="3"/>
  <c r="AB52" i="4" s="1"/>
  <c r="Q40" i="3"/>
  <c r="AB53" i="4" s="1"/>
  <c r="Q41" i="3"/>
  <c r="T37" i="4" s="1"/>
  <c r="Q42" i="3"/>
  <c r="T38" i="4" s="1"/>
  <c r="Q43" i="3"/>
  <c r="AB4" i="4" s="1"/>
  <c r="Q44" i="3"/>
  <c r="AB7" i="4" s="1"/>
  <c r="Q45" i="3"/>
  <c r="AB21" i="4" s="1"/>
  <c r="Q46" i="3"/>
  <c r="AB35" i="4" s="1"/>
  <c r="Q47" i="3"/>
  <c r="AB25" i="4" s="1"/>
  <c r="Q48" i="3"/>
  <c r="AB29" i="4" s="1"/>
  <c r="Q49" i="3"/>
  <c r="AB30" i="4" s="1"/>
  <c r="Q50" i="3"/>
  <c r="AB34" i="4" s="1"/>
  <c r="Q51" i="3"/>
  <c r="AB36" i="4" s="1"/>
  <c r="Q54" i="3"/>
  <c r="T12" i="4" s="1"/>
  <c r="Q55" i="3"/>
  <c r="AB9" i="4" s="1"/>
  <c r="Q56" i="3"/>
  <c r="AB15" i="4" s="1"/>
  <c r="Q57" i="3"/>
  <c r="AB23" i="4" s="1"/>
  <c r="Q58" i="3"/>
  <c r="AB17" i="4" s="1"/>
  <c r="Q59" i="3"/>
  <c r="AB22" i="4" s="1"/>
  <c r="Q60" i="3"/>
  <c r="AB39" i="4" s="1"/>
  <c r="Q61" i="3"/>
  <c r="AB46" i="4" s="1"/>
  <c r="Q62" i="3"/>
  <c r="AB45" i="4" s="1"/>
  <c r="Q16" i="3"/>
  <c r="AB57" i="4" s="1"/>
  <c r="Q29" i="3"/>
  <c r="AB41" i="4" s="1"/>
  <c r="Q30" i="3"/>
  <c r="AB43" i="4" s="1"/>
  <c r="Q52" i="3"/>
  <c r="AB38" i="4" s="1"/>
  <c r="Q53" i="3"/>
  <c r="AB42" i="4" s="1"/>
  <c r="I5" i="3"/>
  <c r="AA26" i="4" s="1"/>
  <c r="I6" i="3"/>
  <c r="AA27" i="4" s="1"/>
  <c r="I7" i="3"/>
  <c r="AA11" i="4" s="1"/>
  <c r="I8" i="3"/>
  <c r="AA28" i="4" s="1"/>
  <c r="I9" i="3"/>
  <c r="AA13" i="4" s="1"/>
  <c r="I10" i="3"/>
  <c r="AA5" i="4" s="1"/>
  <c r="I11" i="3"/>
  <c r="AA54" i="4" s="1"/>
  <c r="I12" i="3"/>
  <c r="AA16" i="4" s="1"/>
  <c r="I13" i="3"/>
  <c r="AA18" i="4" s="1"/>
  <c r="I14" i="3"/>
  <c r="AA19" i="4" s="1"/>
  <c r="I15" i="3"/>
  <c r="AA12" i="4" s="1"/>
  <c r="I17" i="3"/>
  <c r="AA58" i="4" s="1"/>
  <c r="I18" i="3"/>
  <c r="AA59" i="4" s="1"/>
  <c r="I19" i="3"/>
  <c r="AA10" i="4" s="1"/>
  <c r="I20" i="3"/>
  <c r="AA37" i="4" s="1"/>
  <c r="I21" i="3"/>
  <c r="AA20" i="4" s="1"/>
  <c r="I22" i="3"/>
  <c r="AA14" i="4" s="1"/>
  <c r="I23" i="3"/>
  <c r="AA49" i="4" s="1"/>
  <c r="I24" i="3"/>
  <c r="AA47" i="4" s="1"/>
  <c r="I25" i="3"/>
  <c r="AA56" i="4" s="1"/>
  <c r="I26" i="3"/>
  <c r="AA55" i="4" s="1"/>
  <c r="I27" i="3"/>
  <c r="AA31" i="4" s="1"/>
  <c r="I28" i="3"/>
  <c r="AA32" i="4" s="1"/>
  <c r="I31" i="3"/>
  <c r="AA40" i="4" s="1"/>
  <c r="I32" i="3"/>
  <c r="AA48" i="4" s="1"/>
  <c r="I33" i="3"/>
  <c r="AA8" i="4" s="1"/>
  <c r="I34" i="3"/>
  <c r="AA24" i="4" s="1"/>
  <c r="I35" i="3"/>
  <c r="AA33" i="4" s="1"/>
  <c r="I36" i="3"/>
  <c r="AA44" i="4" s="1"/>
  <c r="I37" i="3"/>
  <c r="AA50" i="4" s="1"/>
  <c r="I38" i="3"/>
  <c r="AA51" i="4" s="1"/>
  <c r="I39" i="3"/>
  <c r="AA52" i="4" s="1"/>
  <c r="I40" i="3"/>
  <c r="AA53" i="4" s="1"/>
  <c r="I41" i="3"/>
  <c r="S37" i="4" s="1"/>
  <c r="I42" i="3"/>
  <c r="AA3" i="4" s="1"/>
  <c r="I43" i="3"/>
  <c r="AA4" i="4" s="1"/>
  <c r="I44" i="3"/>
  <c r="AA7" i="4" s="1"/>
  <c r="I45" i="3"/>
  <c r="AA21" i="4" s="1"/>
  <c r="I46" i="3"/>
  <c r="AA35" i="4" s="1"/>
  <c r="I47" i="3"/>
  <c r="AA25" i="4" s="1"/>
  <c r="I48" i="3"/>
  <c r="AA29" i="4" s="1"/>
  <c r="I49" i="3"/>
  <c r="AA30" i="4" s="1"/>
  <c r="I50" i="3"/>
  <c r="AA34" i="4" s="1"/>
  <c r="I51" i="3"/>
  <c r="AA36" i="4" s="1"/>
  <c r="I54" i="3"/>
  <c r="AA6" i="4" s="1"/>
  <c r="I55" i="3"/>
  <c r="AA9" i="4" s="1"/>
  <c r="I56" i="3"/>
  <c r="AA15" i="4" s="1"/>
  <c r="I57" i="3"/>
  <c r="AA23" i="4" s="1"/>
  <c r="I58" i="3"/>
  <c r="AA17" i="4" s="1"/>
  <c r="I59" i="3"/>
  <c r="AA22" i="4" s="1"/>
  <c r="I60" i="3"/>
  <c r="AA39" i="4" s="1"/>
  <c r="I61" i="3"/>
  <c r="AA46" i="4" s="1"/>
  <c r="I62" i="3"/>
  <c r="AA45" i="4" s="1"/>
  <c r="I16" i="3"/>
  <c r="AA57" i="4" s="1"/>
  <c r="I29" i="3"/>
  <c r="AA41" i="4" s="1"/>
  <c r="I30" i="3"/>
  <c r="AA43" i="4" s="1"/>
  <c r="I52" i="3"/>
  <c r="AA38" i="4" s="1"/>
  <c r="I53" i="3"/>
  <c r="AA42" i="4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2" i="4"/>
  <c r="B3" i="4"/>
  <c r="C3" i="4"/>
  <c r="D3" i="4"/>
  <c r="E3" i="4"/>
  <c r="B4" i="4"/>
  <c r="C4" i="4"/>
  <c r="D4" i="4"/>
  <c r="E4" i="4"/>
  <c r="B5" i="4"/>
  <c r="C5" i="4"/>
  <c r="D5" i="4"/>
  <c r="E5" i="4"/>
  <c r="B6" i="4"/>
  <c r="C6" i="4"/>
  <c r="D6" i="4"/>
  <c r="E6" i="4"/>
  <c r="B7" i="4"/>
  <c r="C7" i="4"/>
  <c r="D7" i="4"/>
  <c r="E7" i="4"/>
  <c r="B8" i="4"/>
  <c r="C8" i="4"/>
  <c r="D8" i="4"/>
  <c r="E8" i="4"/>
  <c r="B9" i="4"/>
  <c r="C9" i="4"/>
  <c r="D9" i="4"/>
  <c r="E9" i="4"/>
  <c r="B10" i="4"/>
  <c r="C10" i="4"/>
  <c r="D10" i="4"/>
  <c r="E10" i="4"/>
  <c r="B11" i="4"/>
  <c r="C11" i="4"/>
  <c r="D11" i="4"/>
  <c r="E11" i="4"/>
  <c r="B12" i="4"/>
  <c r="C12" i="4"/>
  <c r="D12" i="4"/>
  <c r="E12" i="4"/>
  <c r="B13" i="4"/>
  <c r="C13" i="4"/>
  <c r="D13" i="4"/>
  <c r="E13" i="4"/>
  <c r="B14" i="4"/>
  <c r="C14" i="4"/>
  <c r="D14" i="4"/>
  <c r="E14" i="4"/>
  <c r="B15" i="4"/>
  <c r="C15" i="4"/>
  <c r="D15" i="4"/>
  <c r="E15" i="4"/>
  <c r="B16" i="4"/>
  <c r="C16" i="4"/>
  <c r="D16" i="4"/>
  <c r="E16" i="4"/>
  <c r="B17" i="4"/>
  <c r="C17" i="4"/>
  <c r="D17" i="4"/>
  <c r="E17" i="4"/>
  <c r="B18" i="4"/>
  <c r="C18" i="4"/>
  <c r="D18" i="4"/>
  <c r="E18" i="4"/>
  <c r="B19" i="4"/>
  <c r="C19" i="4"/>
  <c r="D19" i="4"/>
  <c r="E19" i="4"/>
  <c r="B20" i="4"/>
  <c r="C20" i="4"/>
  <c r="D20" i="4"/>
  <c r="E20" i="4"/>
  <c r="B21" i="4"/>
  <c r="C21" i="4"/>
  <c r="D21" i="4"/>
  <c r="E21" i="4"/>
  <c r="B22" i="4"/>
  <c r="C22" i="4"/>
  <c r="D22" i="4"/>
  <c r="E22" i="4"/>
  <c r="B23" i="4"/>
  <c r="C23" i="4"/>
  <c r="D23" i="4"/>
  <c r="E23" i="4"/>
  <c r="B24" i="4"/>
  <c r="C24" i="4"/>
  <c r="D24" i="4"/>
  <c r="E24" i="4"/>
  <c r="B25" i="4"/>
  <c r="C25" i="4"/>
  <c r="D25" i="4"/>
  <c r="E25" i="4"/>
  <c r="B26" i="4"/>
  <c r="C26" i="4"/>
  <c r="D26" i="4"/>
  <c r="E26" i="4"/>
  <c r="B27" i="4"/>
  <c r="C27" i="4"/>
  <c r="D27" i="4"/>
  <c r="E27" i="4"/>
  <c r="B28" i="4"/>
  <c r="C28" i="4"/>
  <c r="D28" i="4"/>
  <c r="E28" i="4"/>
  <c r="B29" i="4"/>
  <c r="C29" i="4"/>
  <c r="D29" i="4"/>
  <c r="E29" i="4"/>
  <c r="B30" i="4"/>
  <c r="C30" i="4"/>
  <c r="D30" i="4"/>
  <c r="E30" i="4"/>
  <c r="B31" i="4"/>
  <c r="C31" i="4"/>
  <c r="D31" i="4"/>
  <c r="E31" i="4"/>
  <c r="B32" i="4"/>
  <c r="C32" i="4"/>
  <c r="D32" i="4"/>
  <c r="E32" i="4"/>
  <c r="B33" i="4"/>
  <c r="C33" i="4"/>
  <c r="D33" i="4"/>
  <c r="E33" i="4"/>
  <c r="B34" i="4"/>
  <c r="C34" i="4"/>
  <c r="D34" i="4"/>
  <c r="E34" i="4"/>
  <c r="B35" i="4"/>
  <c r="C35" i="4"/>
  <c r="D35" i="4"/>
  <c r="E35" i="4"/>
  <c r="B36" i="4"/>
  <c r="C36" i="4"/>
  <c r="D36" i="4"/>
  <c r="E36" i="4"/>
  <c r="B37" i="4"/>
  <c r="C37" i="4"/>
  <c r="D37" i="4"/>
  <c r="E37" i="4"/>
  <c r="B38" i="4"/>
  <c r="C38" i="4"/>
  <c r="D38" i="4"/>
  <c r="E38" i="4"/>
  <c r="B39" i="4"/>
  <c r="C39" i="4"/>
  <c r="D39" i="4"/>
  <c r="E39" i="4"/>
  <c r="B40" i="4"/>
  <c r="C40" i="4"/>
  <c r="D40" i="4"/>
  <c r="E40" i="4"/>
  <c r="B41" i="4"/>
  <c r="C41" i="4"/>
  <c r="D41" i="4"/>
  <c r="E41" i="4"/>
  <c r="B42" i="4"/>
  <c r="C42" i="4"/>
  <c r="D42" i="4"/>
  <c r="E42" i="4"/>
  <c r="B43" i="4"/>
  <c r="C43" i="4"/>
  <c r="D43" i="4"/>
  <c r="E43" i="4"/>
  <c r="B44" i="4"/>
  <c r="C44" i="4"/>
  <c r="D44" i="4"/>
  <c r="E44" i="4"/>
  <c r="B45" i="4"/>
  <c r="C45" i="4"/>
  <c r="D45" i="4"/>
  <c r="E45" i="4"/>
  <c r="B46" i="4"/>
  <c r="C46" i="4"/>
  <c r="D46" i="4"/>
  <c r="E46" i="4"/>
  <c r="B47" i="4"/>
  <c r="C47" i="4"/>
  <c r="D47" i="4"/>
  <c r="E47" i="4"/>
  <c r="B48" i="4"/>
  <c r="C48" i="4"/>
  <c r="D48" i="4"/>
  <c r="E48" i="4"/>
  <c r="B49" i="4"/>
  <c r="C49" i="4"/>
  <c r="D49" i="4"/>
  <c r="E49" i="4"/>
  <c r="B50" i="4"/>
  <c r="C50" i="4"/>
  <c r="D50" i="4"/>
  <c r="E50" i="4"/>
  <c r="B51" i="4"/>
  <c r="C51" i="4"/>
  <c r="D51" i="4"/>
  <c r="E51" i="4"/>
  <c r="B52" i="4"/>
  <c r="C52" i="4"/>
  <c r="D52" i="4"/>
  <c r="E52" i="4"/>
  <c r="B53" i="4"/>
  <c r="C53" i="4"/>
  <c r="D53" i="4"/>
  <c r="E53" i="4"/>
  <c r="B54" i="4"/>
  <c r="C54" i="4"/>
  <c r="D54" i="4"/>
  <c r="E54" i="4"/>
  <c r="B55" i="4"/>
  <c r="C55" i="4"/>
  <c r="D55" i="4"/>
  <c r="E55" i="4"/>
  <c r="B56" i="4"/>
  <c r="C56" i="4"/>
  <c r="D56" i="4"/>
  <c r="E56" i="4"/>
  <c r="B57" i="4"/>
  <c r="C57" i="4"/>
  <c r="D57" i="4"/>
  <c r="E57" i="4"/>
  <c r="B58" i="4"/>
  <c r="C58" i="4"/>
  <c r="D58" i="4"/>
  <c r="E58" i="4"/>
  <c r="B59" i="4"/>
  <c r="C59" i="4"/>
  <c r="D59" i="4"/>
  <c r="E59" i="4"/>
  <c r="B60" i="4"/>
  <c r="C60" i="4"/>
  <c r="D60" i="4"/>
  <c r="E60" i="4"/>
  <c r="B61" i="4"/>
  <c r="C61" i="4"/>
  <c r="D61" i="4"/>
  <c r="E61" i="4"/>
  <c r="B62" i="4"/>
  <c r="C62" i="4"/>
  <c r="D62" i="4"/>
  <c r="E62" i="4"/>
  <c r="B63" i="4"/>
  <c r="C63" i="4"/>
  <c r="D63" i="4"/>
  <c r="E63" i="4"/>
  <c r="B64" i="4"/>
  <c r="C64" i="4"/>
  <c r="D64" i="4"/>
  <c r="E64" i="4"/>
  <c r="B65" i="4"/>
  <c r="C65" i="4"/>
  <c r="D65" i="4"/>
  <c r="E65" i="4"/>
  <c r="B66" i="4"/>
  <c r="C66" i="4"/>
  <c r="D66" i="4"/>
  <c r="E66" i="4"/>
  <c r="B67" i="4"/>
  <c r="C67" i="4"/>
  <c r="D67" i="4"/>
  <c r="E67" i="4"/>
  <c r="B68" i="4"/>
  <c r="C68" i="4"/>
  <c r="D68" i="4"/>
  <c r="E68" i="4"/>
  <c r="B69" i="4"/>
  <c r="C69" i="4"/>
  <c r="D69" i="4"/>
  <c r="E69" i="4"/>
  <c r="B70" i="4"/>
  <c r="C70" i="4"/>
  <c r="D70" i="4"/>
  <c r="E70" i="4"/>
  <c r="B71" i="4"/>
  <c r="C71" i="4"/>
  <c r="D71" i="4"/>
  <c r="E71" i="4"/>
  <c r="B72" i="4"/>
  <c r="C72" i="4"/>
  <c r="D72" i="4"/>
  <c r="E72" i="4"/>
  <c r="B73" i="4"/>
  <c r="C73" i="4"/>
  <c r="D73" i="4"/>
  <c r="E73" i="4"/>
  <c r="B74" i="4"/>
  <c r="C74" i="4"/>
  <c r="D74" i="4"/>
  <c r="E74" i="4"/>
  <c r="B75" i="4"/>
  <c r="C75" i="4"/>
  <c r="D75" i="4"/>
  <c r="E75" i="4"/>
  <c r="B76" i="4"/>
  <c r="C76" i="4"/>
  <c r="D76" i="4"/>
  <c r="E76" i="4"/>
  <c r="B77" i="4"/>
  <c r="C77" i="4"/>
  <c r="D77" i="4"/>
  <c r="E77" i="4"/>
  <c r="B78" i="4"/>
  <c r="C78" i="4"/>
  <c r="D78" i="4"/>
  <c r="E78" i="4"/>
  <c r="B79" i="4"/>
  <c r="C79" i="4"/>
  <c r="D79" i="4"/>
  <c r="E79" i="4"/>
  <c r="B80" i="4"/>
  <c r="C80" i="4"/>
  <c r="D80" i="4"/>
  <c r="E80" i="4"/>
  <c r="B81" i="4"/>
  <c r="C81" i="4"/>
  <c r="D81" i="4"/>
  <c r="E81" i="4"/>
  <c r="B82" i="4"/>
  <c r="C82" i="4"/>
  <c r="D82" i="4"/>
  <c r="E82" i="4"/>
  <c r="B83" i="4"/>
  <c r="C83" i="4"/>
  <c r="D83" i="4"/>
  <c r="E83" i="4"/>
  <c r="B84" i="4"/>
  <c r="C84" i="4"/>
  <c r="D84" i="4"/>
  <c r="E84" i="4"/>
  <c r="B85" i="4"/>
  <c r="C85" i="4"/>
  <c r="D85" i="4"/>
  <c r="E85" i="4"/>
  <c r="B86" i="4"/>
  <c r="C86" i="4"/>
  <c r="D86" i="4"/>
  <c r="E86" i="4"/>
  <c r="B87" i="4"/>
  <c r="C87" i="4"/>
  <c r="D87" i="4"/>
  <c r="E87" i="4"/>
  <c r="B88" i="4"/>
  <c r="C88" i="4"/>
  <c r="D88" i="4"/>
  <c r="E88" i="4"/>
  <c r="B89" i="4"/>
  <c r="C89" i="4"/>
  <c r="D89" i="4"/>
  <c r="E89" i="4"/>
  <c r="B90" i="4"/>
  <c r="C90" i="4"/>
  <c r="D90" i="4"/>
  <c r="E90" i="4"/>
  <c r="B91" i="4"/>
  <c r="C91" i="4"/>
  <c r="D91" i="4"/>
  <c r="E91" i="4"/>
  <c r="B92" i="4"/>
  <c r="C92" i="4"/>
  <c r="D92" i="4"/>
  <c r="E92" i="4"/>
  <c r="B93" i="4"/>
  <c r="C93" i="4"/>
  <c r="D93" i="4"/>
  <c r="E93" i="4"/>
  <c r="B94" i="4"/>
  <c r="C94" i="4"/>
  <c r="D94" i="4"/>
  <c r="E94" i="4"/>
  <c r="B95" i="4"/>
  <c r="C95" i="4"/>
  <c r="D95" i="4"/>
  <c r="E95" i="4"/>
  <c r="B96" i="4"/>
  <c r="C96" i="4"/>
  <c r="D96" i="4"/>
  <c r="E96" i="4"/>
  <c r="B97" i="4"/>
  <c r="C97" i="4"/>
  <c r="D97" i="4"/>
  <c r="E97" i="4"/>
  <c r="B98" i="4"/>
  <c r="C98" i="4"/>
  <c r="D98" i="4"/>
  <c r="E98" i="4"/>
  <c r="B99" i="4"/>
  <c r="C99" i="4"/>
  <c r="D99" i="4"/>
  <c r="E99" i="4"/>
  <c r="B100" i="4"/>
  <c r="C100" i="4"/>
  <c r="D100" i="4"/>
  <c r="E100" i="4"/>
  <c r="B101" i="4"/>
  <c r="C101" i="4"/>
  <c r="D101" i="4"/>
  <c r="E101" i="4"/>
  <c r="B102" i="4"/>
  <c r="C102" i="4"/>
  <c r="D102" i="4"/>
  <c r="E102" i="4"/>
  <c r="B103" i="4"/>
  <c r="C103" i="4"/>
  <c r="D103" i="4"/>
  <c r="E103" i="4"/>
  <c r="B104" i="4"/>
  <c r="C104" i="4"/>
  <c r="D104" i="4"/>
  <c r="E104" i="4"/>
  <c r="B105" i="4"/>
  <c r="C105" i="4"/>
  <c r="D105" i="4"/>
  <c r="E105" i="4"/>
  <c r="B106" i="4"/>
  <c r="C106" i="4"/>
  <c r="D106" i="4"/>
  <c r="E106" i="4"/>
  <c r="B107" i="4"/>
  <c r="C107" i="4"/>
  <c r="D107" i="4"/>
  <c r="E107" i="4"/>
  <c r="B108" i="4"/>
  <c r="C108" i="4"/>
  <c r="D108" i="4"/>
  <c r="E108" i="4"/>
  <c r="B109" i="4"/>
  <c r="C109" i="4"/>
  <c r="D109" i="4"/>
  <c r="E109" i="4"/>
  <c r="B110" i="4"/>
  <c r="C110" i="4"/>
  <c r="D110" i="4"/>
  <c r="E110" i="4"/>
  <c r="B111" i="4"/>
  <c r="C111" i="4"/>
  <c r="D111" i="4"/>
  <c r="E111" i="4"/>
  <c r="B112" i="4"/>
  <c r="C112" i="4"/>
  <c r="D112" i="4"/>
  <c r="E112" i="4"/>
  <c r="B113" i="4"/>
  <c r="C113" i="4"/>
  <c r="D113" i="4"/>
  <c r="E113" i="4"/>
  <c r="E2" i="4"/>
  <c r="D2" i="4"/>
  <c r="C2" i="4"/>
  <c r="B2" i="4"/>
  <c r="S44" i="4" l="1"/>
  <c r="S18" i="4"/>
  <c r="S39" i="4"/>
  <c r="S35" i="4"/>
  <c r="S21" i="4"/>
  <c r="S19" i="4"/>
  <c r="S28" i="4"/>
  <c r="S27" i="4"/>
  <c r="S3" i="4"/>
  <c r="S43" i="4"/>
  <c r="S10" i="4"/>
  <c r="S6" i="4"/>
  <c r="S42" i="4"/>
  <c r="S38" i="4"/>
  <c r="S34" i="4"/>
  <c r="S17" i="4"/>
  <c r="S5" i="4"/>
  <c r="S14" i="4"/>
  <c r="S26" i="4"/>
  <c r="S24" i="4"/>
  <c r="S11" i="4"/>
  <c r="S8" i="4"/>
  <c r="S41" i="4"/>
  <c r="S33" i="4"/>
  <c r="S31" i="4"/>
  <c r="S4" i="4"/>
  <c r="S13" i="4"/>
  <c r="S25" i="4"/>
  <c r="S23" i="4"/>
  <c r="S7" i="4"/>
  <c r="S12" i="4"/>
  <c r="S9" i="4"/>
  <c r="S40" i="4"/>
  <c r="S36" i="4"/>
  <c r="S32" i="4"/>
  <c r="S30" i="4"/>
  <c r="S29" i="4"/>
  <c r="S16" i="4"/>
  <c r="S20" i="4"/>
  <c r="S22" i="4"/>
  <c r="T11" i="4"/>
  <c r="T8" i="4"/>
  <c r="T41" i="4"/>
  <c r="T33" i="4"/>
  <c r="T31" i="4"/>
  <c r="T4" i="4"/>
  <c r="T25" i="4"/>
  <c r="T23" i="4"/>
  <c r="R44" i="4"/>
  <c r="R18" i="4"/>
  <c r="R39" i="4"/>
  <c r="R35" i="4"/>
  <c r="R21" i="4"/>
  <c r="R19" i="4"/>
  <c r="R27" i="4"/>
  <c r="Q11" i="4"/>
  <c r="Q8" i="4"/>
  <c r="Q41" i="4"/>
  <c r="Q33" i="4"/>
  <c r="Q31" i="4"/>
  <c r="Q4" i="4"/>
  <c r="Q25" i="4"/>
  <c r="Q23" i="4"/>
  <c r="P44" i="4"/>
  <c r="P18" i="4"/>
  <c r="P39" i="4"/>
  <c r="P35" i="4"/>
  <c r="P21" i="4"/>
  <c r="P19" i="4"/>
  <c r="P28" i="4"/>
  <c r="P27" i="4"/>
  <c r="T7" i="4"/>
  <c r="T9" i="4"/>
  <c r="T40" i="4"/>
  <c r="T36" i="4"/>
  <c r="T32" i="4"/>
  <c r="T30" i="4"/>
  <c r="T16" i="4"/>
  <c r="T22" i="4"/>
  <c r="R3" i="4"/>
  <c r="R43" i="4"/>
  <c r="R10" i="4"/>
  <c r="R6" i="4"/>
  <c r="R42" i="4"/>
  <c r="R34" i="4"/>
  <c r="R17" i="4"/>
  <c r="R5" i="4"/>
  <c r="Q7" i="4"/>
  <c r="Q9" i="4"/>
  <c r="Q40" i="4"/>
  <c r="Q36" i="4"/>
  <c r="Q32" i="4"/>
  <c r="Q30" i="4"/>
  <c r="Q16" i="4"/>
  <c r="Q22" i="4"/>
  <c r="P3" i="4"/>
  <c r="P43" i="4"/>
  <c r="P10" i="4"/>
  <c r="P6" i="4"/>
  <c r="P42" i="4"/>
  <c r="P34" i="4"/>
  <c r="P17" i="4"/>
  <c r="P5" i="4"/>
  <c r="P14" i="4"/>
  <c r="P26" i="4"/>
  <c r="T44" i="4"/>
  <c r="T18" i="4"/>
  <c r="T39" i="4"/>
  <c r="T35" i="4"/>
  <c r="T21" i="4"/>
  <c r="T19" i="4"/>
  <c r="T27" i="4"/>
  <c r="R11" i="4"/>
  <c r="R8" i="4"/>
  <c r="R41" i="4"/>
  <c r="R33" i="4"/>
  <c r="R31" i="4"/>
  <c r="R4" i="4"/>
  <c r="R25" i="4"/>
  <c r="R23" i="4"/>
  <c r="Q44" i="4"/>
  <c r="Q18" i="4"/>
  <c r="Q35" i="4"/>
  <c r="Q21" i="4"/>
  <c r="Q19" i="4"/>
  <c r="Q27" i="4"/>
  <c r="P24" i="4"/>
  <c r="P11" i="4"/>
  <c r="P8" i="4"/>
  <c r="P41" i="4"/>
  <c r="P33" i="4"/>
  <c r="P31" i="4"/>
  <c r="P4" i="4"/>
  <c r="P13" i="4"/>
  <c r="P25" i="4"/>
  <c r="P23" i="4"/>
  <c r="T3" i="4"/>
  <c r="T43" i="4"/>
  <c r="T10" i="4"/>
  <c r="T6" i="4"/>
  <c r="T42" i="4"/>
  <c r="T34" i="4"/>
  <c r="T17" i="4"/>
  <c r="T5" i="4"/>
  <c r="R7" i="4"/>
  <c r="R12" i="4"/>
  <c r="R9" i="4"/>
  <c r="R40" i="4"/>
  <c r="R36" i="4"/>
  <c r="R32" i="4"/>
  <c r="R30" i="4"/>
  <c r="R16" i="4"/>
  <c r="R22" i="4"/>
  <c r="Q3" i="4"/>
  <c r="Q43" i="4"/>
  <c r="Q10" i="4"/>
  <c r="Q6" i="4"/>
  <c r="Q42" i="4"/>
  <c r="Q34" i="4"/>
  <c r="Q17" i="4"/>
  <c r="Q5" i="4"/>
  <c r="P7" i="4"/>
  <c r="P12" i="4"/>
  <c r="P9" i="4"/>
  <c r="P40" i="4"/>
  <c r="P36" i="4"/>
  <c r="P32" i="4"/>
  <c r="P30" i="4"/>
  <c r="P29" i="4"/>
  <c r="P16" i="4"/>
  <c r="P22" i="4"/>
  <c r="P2" i="4"/>
  <c r="P15" i="4"/>
  <c r="P45" i="4"/>
  <c r="P38" i="4"/>
  <c r="S2" i="4"/>
  <c r="S15" i="4"/>
  <c r="T2" i="4"/>
  <c r="R2" i="4"/>
  <c r="Q2" i="4"/>
  <c r="S45" i="4"/>
  <c r="R45" i="4"/>
  <c r="T45" i="4"/>
  <c r="Q45" i="4"/>
  <c r="L2" i="4"/>
  <c r="M2" i="4"/>
  <c r="K2" i="4"/>
  <c r="J2" i="4"/>
  <c r="I2" i="4"/>
  <c r="M3" i="4"/>
  <c r="J3" i="4"/>
  <c r="K3" i="4"/>
  <c r="L3" i="4"/>
  <c r="I3" i="4"/>
  <c r="M4" i="4" l="1"/>
  <c r="I4" i="4"/>
  <c r="J4" i="4"/>
  <c r="K4" i="4"/>
  <c r="L4" i="4"/>
</calcChain>
</file>

<file path=xl/sharedStrings.xml><?xml version="1.0" encoding="utf-8"?>
<sst xmlns="http://schemas.openxmlformats.org/spreadsheetml/2006/main" count="997" uniqueCount="417">
  <si>
    <t>Temps FC</t>
  </si>
  <si>
    <t>Temps AC</t>
  </si>
  <si>
    <t>Temps BR</t>
  </si>
  <si>
    <t>Echecs</t>
  </si>
  <si>
    <t>Noeuds</t>
  </si>
  <si>
    <t>Temps</t>
  </si>
  <si>
    <t>FC</t>
  </si>
  <si>
    <t>Instance</t>
  </si>
  <si>
    <t>Nb var</t>
  </si>
  <si>
    <t>Nb contraintes</t>
  </si>
  <si>
    <t>Max clique (lb)</t>
  </si>
  <si>
    <t>ub</t>
  </si>
  <si>
    <t>Solution</t>
  </si>
  <si>
    <t>Création</t>
  </si>
  <si>
    <t>DS</t>
  </si>
  <si>
    <t>FC_alea</t>
  </si>
  <si>
    <t>FC_AC_alea</t>
  </si>
  <si>
    <t>FC_AC</t>
  </si>
  <si>
    <t>Opt</t>
  </si>
  <si>
    <t>?</t>
  </si>
  <si>
    <t>anna.col</t>
  </si>
  <si>
    <t>david.col</t>
  </si>
  <si>
    <t>DSJC1000.1.col</t>
  </si>
  <si>
    <t>DSJC1000.5.col</t>
  </si>
  <si>
    <t>DSJC125.1.col</t>
  </si>
  <si>
    <t>DSJC125.5.col</t>
  </si>
  <si>
    <t>DSJC125.9.col</t>
  </si>
  <si>
    <t>DSJC250.1.col</t>
  </si>
  <si>
    <t>DSJC250.5.col</t>
  </si>
  <si>
    <t>DSJC500.1.col</t>
  </si>
  <si>
    <t>DSJR500.5.col</t>
  </si>
  <si>
    <t>flat1000_50_0.col</t>
  </si>
  <si>
    <t>flat1000_60_0.col</t>
  </si>
  <si>
    <t>flat1000_76_0.col</t>
  </si>
  <si>
    <t>flat300_20_0.col</t>
  </si>
  <si>
    <t>flat300_26_0.col</t>
  </si>
  <si>
    <t>flat300_28_0.col</t>
  </si>
  <si>
    <t>fpsol2.i.2.col</t>
  </si>
  <si>
    <t>fpsol2.i.3.col</t>
  </si>
  <si>
    <t>games120.col</t>
  </si>
  <si>
    <t>homer.col</t>
  </si>
  <si>
    <t>huck.col</t>
  </si>
  <si>
    <t>jean.col</t>
  </si>
  <si>
    <t>le450_15a.col</t>
  </si>
  <si>
    <t>le450_15b.col</t>
  </si>
  <si>
    <t>le450_25a.col</t>
  </si>
  <si>
    <t>le450_25b.col</t>
  </si>
  <si>
    <t>le450_5a.col</t>
  </si>
  <si>
    <t>le450_5b.col</t>
  </si>
  <si>
    <t>miles1000.col</t>
  </si>
  <si>
    <t>miles1500.col</t>
  </si>
  <si>
    <t>miles250.col</t>
  </si>
  <si>
    <t>miles500.col</t>
  </si>
  <si>
    <t>miles750.col</t>
  </si>
  <si>
    <t>mulsol.i.1.col</t>
  </si>
  <si>
    <t>mulsol.i.2.col</t>
  </si>
  <si>
    <t>mulsol.i.3.col</t>
  </si>
  <si>
    <t>mulsol.i.4.col</t>
  </si>
  <si>
    <t>mulsol.i.5.col</t>
  </si>
  <si>
    <t>myciel2.col</t>
  </si>
  <si>
    <t>myciel3.col</t>
  </si>
  <si>
    <t>myciel4.col</t>
  </si>
  <si>
    <t>myciel5.col</t>
  </si>
  <si>
    <t>myciel6.col</t>
  </si>
  <si>
    <t>myciel7.col</t>
  </si>
  <si>
    <t>queen10_10.col</t>
  </si>
  <si>
    <t>queen11_11.col</t>
  </si>
  <si>
    <t>queen12_12.col</t>
  </si>
  <si>
    <t>queen13_13.col</t>
  </si>
  <si>
    <t>queen14_14.col</t>
  </si>
  <si>
    <t>queen5_5.col</t>
  </si>
  <si>
    <t>queen6_6.col</t>
  </si>
  <si>
    <t>queen7_7.col</t>
  </si>
  <si>
    <t>queen8_12.col</t>
  </si>
  <si>
    <t>queen8_8.col</t>
  </si>
  <si>
    <t>queen9_9.col</t>
  </si>
  <si>
    <t>zeroin.i.1.col</t>
  </si>
  <si>
    <t>zeroin.i.2.col</t>
  </si>
  <si>
    <t>zeroin.i.3.col</t>
  </si>
  <si>
    <t>fpsol2.i.1.col</t>
  </si>
  <si>
    <t>le450_5c.col</t>
  </si>
  <si>
    <t>le450_5d.col</t>
  </si>
  <si>
    <t>queen15_15.col</t>
  </si>
  <si>
    <t>queen16_16.col</t>
  </si>
  <si>
    <t>FC + AC de tps en tps</t>
  </si>
  <si>
    <t>FC + AC de tps en tps,
avec aléa</t>
  </si>
  <si>
    <t>FC avec aléa</t>
  </si>
  <si>
    <t>Temps création</t>
  </si>
  <si>
    <t>DS_Solution</t>
  </si>
  <si>
    <t>DS_Temps</t>
  </si>
  <si>
    <t>DS_Noeuds</t>
  </si>
  <si>
    <t>DS_Echecs</t>
  </si>
  <si>
    <t>DS_Temps BR</t>
  </si>
  <si>
    <t>DS_Temps AC</t>
  </si>
  <si>
    <t>DS_Temps FC</t>
  </si>
  <si>
    <t>FC_alea_Solution</t>
  </si>
  <si>
    <t>FC_alea_Temps</t>
  </si>
  <si>
    <t>FC_alea_Noeuds</t>
  </si>
  <si>
    <t>FC_alea_Echecs</t>
  </si>
  <si>
    <t>FC_alea_Temps BR</t>
  </si>
  <si>
    <t>FC_alea_Temps AC</t>
  </si>
  <si>
    <t>FC_alea_Temps FC</t>
  </si>
  <si>
    <t>FC_AC_alea_Solution</t>
  </si>
  <si>
    <t>FC_AC_alea_Temps</t>
  </si>
  <si>
    <t>FC_AC_alea_Noeuds</t>
  </si>
  <si>
    <t>FC_AC_alea_Echecs</t>
  </si>
  <si>
    <t>FC_AC_alea_Temps BR</t>
  </si>
  <si>
    <t>FC_AC_alea_Temps AC</t>
  </si>
  <si>
    <t>FC_AC_alea_Temps FC</t>
  </si>
  <si>
    <t>FC_AC_Solution</t>
  </si>
  <si>
    <t>FC_AC_Temps</t>
  </si>
  <si>
    <t>FC_AC_Noeuds</t>
  </si>
  <si>
    <t>FC_AC_Echecs</t>
  </si>
  <si>
    <t>FC_AC_Temps BR</t>
  </si>
  <si>
    <t>FC_AC_Temps AC</t>
  </si>
  <si>
    <t>FC_AC_Temps FC</t>
  </si>
  <si>
    <t>FC_Solution</t>
  </si>
  <si>
    <t>FC_Temps</t>
  </si>
  <si>
    <t>FC_Noeuds</t>
  </si>
  <si>
    <t>FC_Echecs</t>
  </si>
  <si>
    <t>FC_Temps BR</t>
  </si>
  <si>
    <t>FC_Temps AC</t>
  </si>
  <si>
    <t>FC_Temps FC</t>
  </si>
  <si>
    <t>Solutions optimales</t>
  </si>
  <si>
    <t>Solutions réalisables non optimales</t>
  </si>
  <si>
    <t>DS_dist_opt</t>
  </si>
  <si>
    <t>FC_alea_dist_opt</t>
  </si>
  <si>
    <t>FC_AC_alea_dist_opt</t>
  </si>
  <si>
    <t>FC_AC_dist_opt</t>
  </si>
  <si>
    <t>FC_dist_opt</t>
  </si>
  <si>
    <t>total</t>
  </si>
  <si>
    <t>La série des flats : problèmes sur les fichiers originaux, liste des arc tronquées</t>
  </si>
  <si>
    <t>Taille de l'instance</t>
  </si>
  <si>
    <t>FC + AC de tps en tps aléa</t>
  </si>
  <si>
    <t>FC aléa</t>
  </si>
  <si>
    <t>DS sans clique max</t>
  </si>
  <si>
    <t>DS_sans_clique_Solution</t>
  </si>
  <si>
    <t>DS_sans_clique_dist_opt</t>
  </si>
  <si>
    <t>DS_sans_clique_Temps</t>
  </si>
  <si>
    <t>DS_sans_clique_Noeuds</t>
  </si>
  <si>
    <t>DS_sans_clique_Echecs</t>
  </si>
  <si>
    <t>DS_sans_clique_Temps_BR</t>
  </si>
  <si>
    <t>DS_sans_clique_Temps_AC</t>
  </si>
  <si>
    <t>DS_sans_clique_Temps_FC</t>
  </si>
  <si>
    <t>clique_max/nb var</t>
  </si>
  <si>
    <t>[11, 0]</t>
  </si>
  <si>
    <t>[7, 6, 0]</t>
  </si>
  <si>
    <t>[18, 17, 16, 15, 0]</t>
  </si>
  <si>
    <t>[7, 6, 5, 0]</t>
  </si>
  <si>
    <t>[58, 57, 56, 55, 54, 53, 52, 0]</t>
  </si>
  <si>
    <t>[8, 7, 0]</t>
  </si>
  <si>
    <t>[14, 13, 12, 11, 0]</t>
  </si>
  <si>
    <t>[14, 13, 12, 0]</t>
  </si>
  <si>
    <t>[15, 14, 13]</t>
  </si>
  <si>
    <t>[65, 0]</t>
  </si>
  <si>
    <t>[33, 0]</t>
  </si>
  <si>
    <t>[32, 0]</t>
  </si>
  <si>
    <t>[9]</t>
  </si>
  <si>
    <t>[13, 0]</t>
  </si>
  <si>
    <t>[11, 10]</t>
  </si>
  <si>
    <t>[17, 16, 0]</t>
  </si>
  <si>
    <t>[25, 0]</t>
  </si>
  <si>
    <t>[10, 9, 0]</t>
  </si>
  <si>
    <t>[11, 10, 0]</t>
  </si>
  <si>
    <t>[13, 12, 11, 0]</t>
  </si>
  <si>
    <t>[45, 44, 0]</t>
  </si>
  <si>
    <t>[73, 0]</t>
  </si>
  <si>
    <t>[8, 0]</t>
  </si>
  <si>
    <t>[22, 21, 20, 0]</t>
  </si>
  <si>
    <t>[33, 32, 31, 0]</t>
  </si>
  <si>
    <t>[49, 0]</t>
  </si>
  <si>
    <t>[31, 0]</t>
  </si>
  <si>
    <t>[3, 0]</t>
  </si>
  <si>
    <t>[4, 0]</t>
  </si>
  <si>
    <t>[5, 0]</t>
  </si>
  <si>
    <t>[6, 0]</t>
  </si>
  <si>
    <t>[7, 0]</t>
  </si>
  <si>
    <t>[15, 14, 13, 12, 0]</t>
  </si>
  <si>
    <t>[16, 15, 14, 13, 0]</t>
  </si>
  <si>
    <t>[21, 20, 19, 18, 17, 16, 0]</t>
  </si>
  <si>
    <t>[21, 20, 19, 18, 17, 0]</t>
  </si>
  <si>
    <t>[20, 19, 18, 0]</t>
  </si>
  <si>
    <t>[23, 22, 21, 20, 19, 0]</t>
  </si>
  <si>
    <t>[6, 5]</t>
  </si>
  <si>
    <t>[9, 8, 7, 0]</t>
  </si>
  <si>
    <t>[10, 9, 8, 7, 0]</t>
  </si>
  <si>
    <t>[13, 12]</t>
  </si>
  <si>
    <t>[14, 13, 12, 11, 10, 9, 0]</t>
  </si>
  <si>
    <t>[30, 0]</t>
  </si>
  <si>
    <t>[58, 0]</t>
  </si>
  <si>
    <t>[14, 13, 0]</t>
  </si>
  <si>
    <t>[17, 0]</t>
  </si>
  <si>
    <t>[10, 0]</t>
  </si>
  <si>
    <t>[13, 12, 0]</t>
  </si>
  <si>
    <t>[16, 15, 14, 0]</t>
  </si>
  <si>
    <t>[21, 0]</t>
  </si>
  <si>
    <t>[21, 20, 19, 18, 0]</t>
  </si>
  <si>
    <t>[20, 19, 0]</t>
  </si>
  <si>
    <t>[23, 22, 21, 0]</t>
  </si>
  <si>
    <t>[14, 13, 12, 11, 10, 0]</t>
  </si>
  <si>
    <t>[17, 16, 15, 0]</t>
  </si>
  <si>
    <t>[6, 5, 0]</t>
  </si>
  <si>
    <t>[54, 53, 52, 0]</t>
  </si>
  <si>
    <t>[13]</t>
  </si>
  <si>
    <t>[10]</t>
  </si>
  <si>
    <t>[16, 0]</t>
  </si>
  <si>
    <t>[12, 11, 0]</t>
  </si>
  <si>
    <t>[10, 9, 8, 7, 6, 5]</t>
  </si>
  <si>
    <t>[42, 0]</t>
  </si>
  <si>
    <t>[20, 0]</t>
  </si>
  <si>
    <t>[20, 19, 18, 17, 0]</t>
  </si>
  <si>
    <t>[21, 20, 0]</t>
  </si>
  <si>
    <t>[21, 20, 19, 0]</t>
  </si>
  <si>
    <t>[5]</t>
  </si>
  <si>
    <t>[12, 11, 10, 9, 0]</t>
  </si>
  <si>
    <t>[0,09931159019470215, 600,9141442775726]</t>
  </si>
  <si>
    <t>[0,11578249931335449, 600,0013525485992]</t>
  </si>
  <si>
    <t>[0,38227343559265137, 0,025950193405151367]</t>
  </si>
  <si>
    <t>[0,05190157890319824, 600,1322214603424]</t>
  </si>
  <si>
    <t>[0,04940629005432129, 600,0002431869507]</t>
  </si>
  <si>
    <t>[0,3894023895263672, 0,023956298828125]</t>
  </si>
  <si>
    <t>[2,9069762229919434, 2,2780959606170654, 600,0413296222687]</t>
  </si>
  <si>
    <t>[2,946385145187378, 2,270354747772217, 600,0089378356934]</t>
  </si>
  <si>
    <t>[2,972846746444702, 2,9540257453918457, 600,0355343818665]</t>
  </si>
  <si>
    <t>[5,039075613021851, 2,746777296066284, 2,5940635204315186, 66,43119478225708, 600,2034666538239]</t>
  </si>
  <si>
    <t>[5,10230016708374, 2,7033956050872803, 2,7610461711883545, 48,42207455635071, 600,0504863262177]</t>
  </si>
  <si>
    <t>[5,943331718444824, 2,901982545852661, 3,699967861175537, 600,0032422542572]</t>
  </si>
  <si>
    <t>[0,07535719871520996, 0,0219571590423584, 52,398377895355225, 1,1538045406341553]</t>
  </si>
  <si>
    <t>[0,03792762756347656, 0,022458314895629883, 600,000449180603]</t>
  </si>
  <si>
    <t>[0,12857484817504883, 1,3439393043518066, 0,01447153091430664]</t>
  </si>
  <si>
    <t>[0,026950359344482422, 0,046912193298339844, 0,0024938583374023438]</t>
  </si>
  <si>
    <t>[0,062383174896240234, 0,047408103942871094, 0,0024938583374023438]</t>
  </si>
  <si>
    <t>[0,03143882751464844, 0,001497030258178711]</t>
  </si>
  <si>
    <t>[0,5354828834533691, 4,067269325256348, 6,752830982208252, 4,060279130935669, 17,51669669151306, 52,93036603927612, 307,71698784828186, 604,1585767269135]</t>
  </si>
  <si>
    <t>[0,5594375133514404, 600,0014474391937]</t>
  </si>
  <si>
    <t>[22,309083938598633, 7,263191223144531, 15,365934371948242, 600,0005421638489]</t>
  </si>
  <si>
    <t>[0,18265318870544434, 0,14522385597229004, 600,0752158164978]</t>
  </si>
  <si>
    <t>[0,18218302726745605, 0,1117863655090332, 600,0005867481232]</t>
  </si>
  <si>
    <t>[0,45473623275756836, 0,17891979217529297, 600,0012209415436]</t>
  </si>
  <si>
    <t>[0,23156070709228516, 0,12441468238830566, 0,30492329597473145, 143,06948971748352, 600,0240335464478]</t>
  </si>
  <si>
    <t>[0,2305605411529541, 0,15520381927490234, 0,3528292179107666, 224,56754064559937, 600,0008244514465]</t>
  </si>
  <si>
    <t>[0,46860766410827637, 0,20760679244995117, 2,2886505126953125, 600,0040514469147]</t>
  </si>
  <si>
    <t>[0,7835099697113037, 6,954777956008911, 600,0927584171295]</t>
  </si>
  <si>
    <t>[0,9222478866577148, 600,0037572383881]</t>
  </si>
  <si>
    <t>[1,2092022895812988, 0,5053281784057617, 600,0020399093628]</t>
  </si>
  <si>
    <t>[1,023057222366333, 14,838941097259521, 17,90649127960205, 600,0967979431152]</t>
  </si>
  <si>
    <t>[1,0490052700042725, 16,199011087417603, 600,0053462982178]</t>
  </si>
  <si>
    <t>[1,446747064590454, 23,00027060508728, 600,0028891563416]</t>
  </si>
  <si>
    <t>[0,7816569805145264, 0,6302156448364258, 0,6537537574768066]</t>
  </si>
  <si>
    <t>[0,79848313331604, 0,6492657661437988, 0,7479331493377686]</t>
  </si>
  <si>
    <t>[0,9187538623809814]</t>
  </si>
  <si>
    <t>[24,325603246688843, 644,8715705871582]</t>
  </si>
  <si>
    <t>[48,967899799346924, 600,2903833389282]</t>
  </si>
  <si>
    <t>[88,93725395202637, 600,0091731548309]</t>
  </si>
  <si>
    <t>[23,558716535568237, 600,2894706726074]</t>
  </si>
  <si>
    <t>[20,538123846054077, 600,0012819766998]</t>
  </si>
  <si>
    <t>[211,59336113929749, 600,0030090808868]</t>
  </si>
  <si>
    <t>[67,53884625434875, 600,2480370998383]</t>
  </si>
  <si>
    <t>[23,110652685165405, 600,0024309158325]</t>
  </si>
  <si>
    <t>[254,3506956100464, 600,0030217170715]</t>
  </si>
  <si>
    <t>[0,03243708610534668]</t>
  </si>
  <si>
    <t>[0,02794671058654785]</t>
  </si>
  <si>
    <t>[0,13798761367797852]</t>
  </si>
  <si>
    <t>[2,481463670730591, 600,8055860996246]</t>
  </si>
  <si>
    <t>[2,7752041816711426, 600,002747297287]</t>
  </si>
  <si>
    <t>[4,0373241901397705, 600,0038821697235]</t>
  </si>
  <si>
    <t>[0,03243899345397949, 0,9042818546295166]</t>
  </si>
  <si>
    <t>[0,026949405670166016, 0,787003755569458]</t>
  </si>
  <si>
    <t>[0,20061898231506348, 0,013972759246826172]</t>
  </si>
  <si>
    <t>[0,021956920623779297, 1,91754150390625]</t>
  </si>
  <si>
    <t>[0,020459413528442383, 600,0002434253693]</t>
  </si>
  <si>
    <t>[0,09282612800598145]</t>
  </si>
  <si>
    <t>[1,804567575454712, 407,6819293498993, 600,7969527244568]</t>
  </si>
  <si>
    <t>[1,9153621196746826, 75,27791142463684, 600,0049905776978]</t>
  </si>
  <si>
    <t>[12,663913488388062, 600,0036020278931]</t>
  </si>
  <si>
    <t>[1,7347018718719482, 16,502699613571167, 600,746209859848]</t>
  </si>
  <si>
    <t>[1,31866455078125, 600,0073237419128]</t>
  </si>
  <si>
    <t>[13,004853248596191, 600,0058839321136]</t>
  </si>
  <si>
    <t>[2,8376080989837646, 601,8248460292816]</t>
  </si>
  <si>
    <t>[2,029952049255371, 600,06738114357]</t>
  </si>
  <si>
    <t>[21,705232858657837, 0,4236938953399658]</t>
  </si>
  <si>
    <t>[2,3665010929107666, 601,092945098877]</t>
  </si>
  <si>
    <t>[1,7706325054168701, 600,0018539428711]</t>
  </si>
  <si>
    <t>[18,342782020568848, 0,45064330101013184]</t>
  </si>
  <si>
    <t>[0,8773312568664551, 494,41852259635925, 600,2902286052704]</t>
  </si>
  <si>
    <t>[0,6899628639221191, 600,0347867012024]</t>
  </si>
  <si>
    <t>[2,9884543418884277, 9,882210731506348, 600,0058791637421]</t>
  </si>
  <si>
    <t>[0,9017844200134277, 68,15940999984741, 600,2777986526489]</t>
  </si>
  <si>
    <t>[0,8194420337677002, 600,0060408115387]</t>
  </si>
  <si>
    <t>[3,0568480491638184, 0,7595558166503906, 600,004887342453]</t>
  </si>
  <si>
    <t>[1,3850445747375488, 462,5731782913208, 600,2018837928772]</t>
  </si>
  <si>
    <t>[1,3183810710906982, 600,0052354335785]</t>
  </si>
  <si>
    <t>[8,286743402481079, 1,2835607528686523, 600,0057339668274]</t>
  </si>
  <si>
    <t>[1,3778808116912842, 0,530989408493042, 491,29373717308044, 600,7042837142944]</t>
  </si>
  <si>
    <t>[1,66957688331604, 0,4755985736846924, 600,0365695953369]</t>
  </si>
  <si>
    <t>[7,912826061248779, 1,0709640979766846, 25,99411630630493, 36,72520971298218, 95,42938828468323, 0,4462771415710449]</t>
  </si>
  <si>
    <t>[0,25052714347839355, 87,58010601997375, 603,4421956539154]</t>
  </si>
  <si>
    <t>[0,2884514331817627, 17,88349962234497, 600,0007829666138]</t>
  </si>
  <si>
    <t>[9,395091772079468, 38,782264947891235]</t>
  </si>
  <si>
    <t>[0,6977965831756592, 600,6703324317932]</t>
  </si>
  <si>
    <t>[0,7361001968383789, 600,000777721405]</t>
  </si>
  <si>
    <t>[11,82996416091919, 600,0283348560333]</t>
  </si>
  <si>
    <t>[0,034435272216796875, 600,2741041183472]</t>
  </si>
  <si>
    <t>[0,03693246841430664, 600,0008275508881]</t>
  </si>
  <si>
    <t>[0,09032106399536133, 0,010980844497680664]</t>
  </si>
  <si>
    <t>[0,07595682144165039, 1,7441833019256592, 53,29217743873596, 601,1720523834229]</t>
  </si>
  <si>
    <t>[0,06986761093139648, 84,73530626296997, 166,99774146080017, 600,0007784366608]</t>
  </si>
  <si>
    <t>[0,7385988235473633, 0,11608719825744629]</t>
  </si>
  <si>
    <t>[0,16704225540161133, 3,8177413940429688, 145,59169125556946, 602,3583850860596]</t>
  </si>
  <si>
    <t>[0,17277073860168457, 600,0007908344269]</t>
  </si>
  <si>
    <t>[3,1350417137145996, 2,006683111190796]</t>
  </si>
  <si>
    <t>[1,6335465908050537, 604,6138317584991]</t>
  </si>
  <si>
    <t>[1,3103303909301758, 600,0018861293793]</t>
  </si>
  <si>
    <t>[8,065886735916138, 600,008838891983]</t>
  </si>
  <si>
    <t>[1,249624252319336, 601,5924324989319]</t>
  </si>
  <si>
    <t>[0,873340368270874, 600,0008134841919]</t>
  </si>
  <si>
    <t>[8,179517984390259, 1,4262864589691162]</t>
  </si>
  <si>
    <t>[1,173691987991333, 601,6092972755432]</t>
  </si>
  <si>
    <t>[0,7296137809753418, 600,0005292892456]</t>
  </si>
  <si>
    <t>[8,466403484344482, 1,785604476928711]</t>
  </si>
  <si>
    <t>[0,7610516548156738, 601,608412027359]</t>
  </si>
  <si>
    <t>[0,7161374092102051, 600,0010764598846]</t>
  </si>
  <si>
    <t>[8,773107290267944, 1,488813877105713]</t>
  </si>
  <si>
    <t>[0,7226269245147705, 604,2856857776642]</t>
  </si>
  <si>
    <t>[0,7518348693847656, 600,001739025116]</t>
  </si>
  <si>
    <t>[9,29055666923523, 1,7152409553527832]</t>
  </si>
  <si>
    <t>[0,0, 0,0]</t>
  </si>
  <si>
    <t>[0,0, 0,000997781753540039]</t>
  </si>
  <si>
    <t>[0,0, 0,0014965534210205078]</t>
  </si>
  <si>
    <t>[0,0009980201721191406, 0,0009980201721191406]</t>
  </si>
  <si>
    <t>[0,0014972686767578125, 0,15420317649841309]</t>
  </si>
  <si>
    <t>[0,001996278762817383, 0,1562049388885498]</t>
  </si>
  <si>
    <t>[0,003993988037109375, 0,04940295219421387]</t>
  </si>
  <si>
    <t>[0,007485628128051758, 600,0081915855408]</t>
  </si>
  <si>
    <t>[0,007487297058105469, 600,0003106594086]</t>
  </si>
  <si>
    <t>[0,028944969177246094, 291,17594170570374]</t>
  </si>
  <si>
    <t>[0,04092216491699219, 600,0564332008362]</t>
  </si>
  <si>
    <t>[0,03842663764953613, 600,0002789497375]</t>
  </si>
  <si>
    <t>[0,21908330917358398, 600,0006670951843]</t>
  </si>
  <si>
    <t>[0,3004283905029297, 600,1662700176239]</t>
  </si>
  <si>
    <t>[0,26399683952331543, 600,0005049705505]</t>
  </si>
  <si>
    <t>[1,334463119506836, 600,0008664131165]</t>
  </si>
  <si>
    <t>[0,047910451889038086, 0,02744746208190918, 0,07236194610595703, 1,8759315013885498, 600,1065399646759]</t>
  </si>
  <si>
    <t>[0,05988717079162598, 0,02644968032836914, 0,1279146671295166, 313,23054909706116, 600,0008161067963]</t>
  </si>
  <si>
    <t>[1,10589599609375, 9,148759841918945, 600,0029656887054]</t>
  </si>
  <si>
    <t>[0,07285833358764648, 0,03792548179626465, 2,2567102909088135, 73,1683874130249, 600,1930224895477]</t>
  </si>
  <si>
    <t>[0,07685446739196777, 0,037927865982055664, 4,101202011108398, 600,0007798671722]</t>
  </si>
  <si>
    <t>[1,7474777698516846, 0,6512618064880371, 5,020728349685669, 600,001306772232]</t>
  </si>
  <si>
    <t>[0,20111680030822754, 0,0933220386505127, 2,0151686668395996, 2,0271449089050293, 600,3731069564819]</t>
  </si>
  <si>
    <t>[0,11109066009521484, 0,09791398048400879, 9,454025745391846, 45,55542349815369, 600,0008535385132]</t>
  </si>
  <si>
    <t>[2,7394216060638428, 0,8673501014709473, 109,02991318702698, 600,0034205913544]</t>
  </si>
  <si>
    <t>[0,28595471382141113, 1,6972763538360596, 1,8519794940948486, 2,22127628326416, 2,4129130840301514, 3,965459108352661, 600,5963182449341]</t>
  </si>
  <si>
    <t>[0,1490333080291748, 600,0016024112701]</t>
  </si>
  <si>
    <t>[4,161586761474609, 600,0518312454224]</t>
  </si>
  <si>
    <t>[0,37143826484680176, 0,14223265647888184, 2,6766934394836426, 2,8492400646209717, 29,302789449691772, 600,7541563510895]</t>
  </si>
  <si>
    <t>[0,1966252326965332, 0,14857268333435059, 3,044384002685547, 5,5215020179748535, 600,0019526481628]</t>
  </si>
  <si>
    <t>[6,147310256958008, 1,8180418014526367, 1,74967360496521, 15,21856689453125, 600,0018541812897]</t>
  </si>
  <si>
    <t>[0,5026743412017822, 3,0898449420928955, 142,6363115310669, 600,9800617694855]</t>
  </si>
  <si>
    <t>[0,5185120105743408, 7,562619924545288, 600,0028522014618]</t>
  </si>
  <si>
    <t>[8,53377366065979, 23,331141471862793, 600,0023512840271]</t>
  </si>
  <si>
    <t>[0,6924707889556885, 3,3904170989990234, 0,2696225643157959, 9,540812969207764, 121,68414568901062, 600,6206464767456]</t>
  </si>
  <si>
    <t>[0,3692972660064697, 6,636382102966309, 0,2611420154571533, 600,0034310817719]</t>
  </si>
  <si>
    <t>[11,564012289047241, 3,156001091003418, 206,18053317070007, 600,0029468536377]</t>
  </si>
  <si>
    <t>[0,002992391586303711, 0,0014967918395996094]</t>
  </si>
  <si>
    <t>[0,0029935836791992188, 0,001995086669921875]</t>
  </si>
  <si>
    <t>[0,023952722549438477]</t>
  </si>
  <si>
    <t>[0,004990339279174805, 0,002994060516357422, 0,257509708404541, 0,049906015396118164]</t>
  </si>
  <si>
    <t>[0,008484363555908203, 0,003493070602416992, 0,26000452041625977, 0,04940605163574219]</t>
  </si>
  <si>
    <t>[0,07036542892456055, 0,0304415225982666, 0,1936337947845459, 0,04990577697753906]</t>
  </si>
  <si>
    <t>[0,01447296142578125, 0,008481740951538086, 0,7770209312438965, 0,6676774024963379, 0,0004982948303222656]</t>
  </si>
  <si>
    <t>[0,011977672576904297, 0,008981943130493164, 0,6866950988769531, 0,8244318962097168, 0,0004978179931640625]</t>
  </si>
  <si>
    <t>[0,15470552444458008, 0,07735133171081543, 2,2492237091064453, 0,10491108894348145, 0,016467571258544922]</t>
  </si>
  <si>
    <t>[0,04042220115661621, 3,8862571716308594]</t>
  </si>
  <si>
    <t>[0,06088447570800781, 1,2593636512756348]</t>
  </si>
  <si>
    <t>[0,8451077938079834, 0,24503421783447266]</t>
  </si>
  <si>
    <t>[0,017465829849243164, 0,0219573974609375, 0,8184413909912109, 0,8658533096313477, 1,0413308143615723, 66,90034317970276, 600,0017721652985]</t>
  </si>
  <si>
    <t>[0,023453950881958008, 0,020958423614501953, 1,9158577919006348, 7,245226621627808, 0,9392135143280029, 600,0003507137299]</t>
  </si>
  <si>
    <t>[0,33186960220336914, 0,1222679615020752, 1,329970359802246, 21,058462142944336, 368,124635219574]</t>
  </si>
  <si>
    <t>[0,028448104858398438, 0,06986808776855469, 0,2001204490661621, 2,8625574111938477, 600,0503838062286]</t>
  </si>
  <si>
    <t>[0,029942989349365234, 0,03393387794494629, 0,17565679550170898, 600,0003216266632]</t>
  </si>
  <si>
    <t>[0,6183269023895264, 0,19762611389160156, 1,523104190826416, 600,0017783641815]</t>
  </si>
  <si>
    <t>[1,1697750091552734, 602,1024544239044]</t>
  </si>
  <si>
    <t>[1,1390135288238525, 600,0018117427826]</t>
  </si>
  <si>
    <t>[2,9334235191345215, 72,07942533493042]</t>
  </si>
  <si>
    <t>[2,1998190879821777, 602,0686616897583]</t>
  </si>
  <si>
    <t>[2,50946307182312, 600,0023853778839]</t>
  </si>
  <si>
    <t>[3,141024351119995, 0,36902928352355957]</t>
  </si>
  <si>
    <t>[2,259204387664795, 602,1439776420593]</t>
  </si>
  <si>
    <t>[2,2250008583068848, 600,0024034976959]</t>
  </si>
  <si>
    <t>[3,4046413898468018, 0,37927961349487305]</t>
  </si>
  <si>
    <t>Opt_trouvé</t>
  </si>
  <si>
    <t>Itérations</t>
  </si>
  <si>
    <t>Temps_par_ itération</t>
  </si>
  <si>
    <t>Couleurs_par_itération</t>
  </si>
  <si>
    <t>DSJC500.5.col</t>
  </si>
  <si>
    <t>instance qui n'était pas dans le set initial pour la satisfiabilité</t>
  </si>
  <si>
    <t>DS_Opt_trouvé</t>
  </si>
  <si>
    <t>DS_Itérations</t>
  </si>
  <si>
    <t>DS_Temps_par_ itération</t>
  </si>
  <si>
    <t>DS_Couleurs_par_itération</t>
  </si>
  <si>
    <t>FC_Opt_trouvé</t>
  </si>
  <si>
    <t>FC_Itérations</t>
  </si>
  <si>
    <t>FC_Temps_par_ itération</t>
  </si>
  <si>
    <t>FC_Couleurs_par_itération</t>
  </si>
  <si>
    <t>FC_AC_Opt_trouvé</t>
  </si>
  <si>
    <t>FC_AC_Itérations</t>
  </si>
  <si>
    <t>FC_AC_Temps_par_ itération</t>
  </si>
  <si>
    <t>FC_AC_Couleurs_par_itération</t>
  </si>
  <si>
    <t>DS_Tps_dernière_it</t>
  </si>
  <si>
    <t>FC_Tps_dernière_it</t>
  </si>
  <si>
    <t>FC_AC_Tps_dernière_it</t>
  </si>
  <si>
    <t>nb contraintes</t>
  </si>
  <si>
    <t>domaine max</t>
  </si>
  <si>
    <t>taille</t>
  </si>
  <si>
    <t>Temps dernière itération</t>
  </si>
  <si>
    <t>Nombre d'itérations</t>
  </si>
  <si>
    <t>Max clique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</si>
</sst>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9" fontId="0" fillId="0" borderId="0" xfId="1" applyFont="1"/>
    <xf numFmtId="164" fontId="0" fillId="0" borderId="0" xfId="0" applyNumberFormat="1"/>
    <xf numFmtId="1" fontId="0" fillId="0" borderId="0" xfId="0" applyNumberFormat="1"/>
    <xf numFmtId="0" fontId="0" fillId="3" borderId="0" xfId="0" applyFill="1"/>
  </cellXfs>
  <cellStyles count="2">
    <cellStyle name="Normal" xfId="0" builtinId="0"/>
    <cellStyle name="Pourcentage" xfId="1" builtinId="5"/>
  </cellStyles>
  <dxfs count="5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Distance à l'optimum, selon la méthode utilisée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satisfiabilité'!$P$1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'Analyse satisfiabilité'!$O$2:$O$45</c:f>
              <c:strCache>
                <c:ptCount val="44"/>
                <c:pt idx="0">
                  <c:v>le450_5d.col</c:v>
                </c:pt>
                <c:pt idx="1">
                  <c:v>le450_5c.col</c:v>
                </c:pt>
                <c:pt idx="2">
                  <c:v>le450_5a.col</c:v>
                </c:pt>
                <c:pt idx="3">
                  <c:v>le450_5b.col</c:v>
                </c:pt>
                <c:pt idx="4">
                  <c:v>queen13_13.col</c:v>
                </c:pt>
                <c:pt idx="5">
                  <c:v>queen8_8.col</c:v>
                </c:pt>
                <c:pt idx="6">
                  <c:v>queen6_6.col</c:v>
                </c:pt>
                <c:pt idx="7">
                  <c:v>queen11_11.col</c:v>
                </c:pt>
                <c:pt idx="8">
                  <c:v>queen7_7.col</c:v>
                </c:pt>
                <c:pt idx="9">
                  <c:v>queen9_9.col</c:v>
                </c:pt>
                <c:pt idx="10">
                  <c:v>queen5_5.col</c:v>
                </c:pt>
                <c:pt idx="11">
                  <c:v>le450_15a.col</c:v>
                </c:pt>
                <c:pt idx="12">
                  <c:v>le450_15b.col</c:v>
                </c:pt>
                <c:pt idx="13">
                  <c:v>fpsol2.i.2.col</c:v>
                </c:pt>
                <c:pt idx="14">
                  <c:v>jean.col</c:v>
                </c:pt>
                <c:pt idx="15">
                  <c:v>miles500.col</c:v>
                </c:pt>
                <c:pt idx="16">
                  <c:v>queen8_12.col</c:v>
                </c:pt>
                <c:pt idx="17">
                  <c:v>miles1000.col</c:v>
                </c:pt>
                <c:pt idx="18">
                  <c:v>fpsol2.i.3.col</c:v>
                </c:pt>
                <c:pt idx="19">
                  <c:v>miles750.col</c:v>
                </c:pt>
                <c:pt idx="20">
                  <c:v>anna.col</c:v>
                </c:pt>
                <c:pt idx="21">
                  <c:v>david.col</c:v>
                </c:pt>
                <c:pt idx="22">
                  <c:v>fpsol2.i.1.col</c:v>
                </c:pt>
                <c:pt idx="23">
                  <c:v>games120.col</c:v>
                </c:pt>
                <c:pt idx="24">
                  <c:v>homer.col</c:v>
                </c:pt>
                <c:pt idx="25">
                  <c:v>huck.col</c:v>
                </c:pt>
                <c:pt idx="26">
                  <c:v>le450_25a.col</c:v>
                </c:pt>
                <c:pt idx="27">
                  <c:v>le450_25b.col</c:v>
                </c:pt>
                <c:pt idx="28">
                  <c:v>miles1500.col</c:v>
                </c:pt>
                <c:pt idx="29">
                  <c:v>miles250.col</c:v>
                </c:pt>
                <c:pt idx="30">
                  <c:v>mulsol.i.1.col</c:v>
                </c:pt>
                <c:pt idx="31">
                  <c:v>mulsol.i.2.col</c:v>
                </c:pt>
                <c:pt idx="32">
                  <c:v>mulsol.i.3.col</c:v>
                </c:pt>
                <c:pt idx="33">
                  <c:v>mulsol.i.4.col</c:v>
                </c:pt>
                <c:pt idx="34">
                  <c:v>mulsol.i.5.col</c:v>
                </c:pt>
                <c:pt idx="35">
                  <c:v>myciel2.col</c:v>
                </c:pt>
                <c:pt idx="36">
                  <c:v>myciel3.col</c:v>
                </c:pt>
                <c:pt idx="37">
                  <c:v>myciel4.col</c:v>
                </c:pt>
                <c:pt idx="38">
                  <c:v>myciel5.col</c:v>
                </c:pt>
                <c:pt idx="39">
                  <c:v>myciel6.col</c:v>
                </c:pt>
                <c:pt idx="40">
                  <c:v>myciel7.col</c:v>
                </c:pt>
                <c:pt idx="41">
                  <c:v>zeroin.i.1.col</c:v>
                </c:pt>
                <c:pt idx="42">
                  <c:v>zeroin.i.2.col</c:v>
                </c:pt>
                <c:pt idx="43">
                  <c:v>zeroin.i.3.col</c:v>
                </c:pt>
              </c:strCache>
            </c:strRef>
          </c:xVal>
          <c:yVal>
            <c:numRef>
              <c:f>'Analyse satisfiabilité'!$P$2:$P$45</c:f>
              <c:numCache>
                <c:formatCode>0%</c:formatCode>
                <c:ptCount val="44"/>
                <c:pt idx="0">
                  <c:v>1.6</c:v>
                </c:pt>
                <c:pt idx="1">
                  <c:v>1.2</c:v>
                </c:pt>
                <c:pt idx="2">
                  <c:v>1</c:v>
                </c:pt>
                <c:pt idx="3">
                  <c:v>1</c:v>
                </c:pt>
                <c:pt idx="4">
                  <c:v>0.30769230769230771</c:v>
                </c:pt>
                <c:pt idx="5">
                  <c:v>0.33333333333333331</c:v>
                </c:pt>
                <c:pt idx="6">
                  <c:v>0.5</c:v>
                </c:pt>
                <c:pt idx="7">
                  <c:v>0.45454545454545453</c:v>
                </c:pt>
                <c:pt idx="8">
                  <c:v>0.42857142857142855</c:v>
                </c:pt>
                <c:pt idx="9">
                  <c:v>0.3</c:v>
                </c:pt>
                <c:pt idx="10">
                  <c:v>0</c:v>
                </c:pt>
                <c:pt idx="11">
                  <c:v>0.13333333333333333</c:v>
                </c:pt>
                <c:pt idx="12">
                  <c:v>0.13333333333333333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8.3333333333333329E-2</c:v>
                </c:pt>
                <c:pt idx="17">
                  <c:v>7.1428571428571425E-2</c:v>
                </c:pt>
                <c:pt idx="18">
                  <c:v>6.6666666666666666E-2</c:v>
                </c:pt>
                <c:pt idx="19">
                  <c:v>6.4516129032258063E-2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E6-467B-936F-56B825CE5801}"/>
            </c:ext>
          </c:extLst>
        </c:ser>
        <c:ser>
          <c:idx val="1"/>
          <c:order val="1"/>
          <c:tx>
            <c:strRef>
              <c:f>'Analyse satisfiabilité'!$Q$1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'Analyse satisfiabilité'!$O$2:$O$45</c:f>
              <c:strCache>
                <c:ptCount val="44"/>
                <c:pt idx="0">
                  <c:v>le450_5d.col</c:v>
                </c:pt>
                <c:pt idx="1">
                  <c:v>le450_5c.col</c:v>
                </c:pt>
                <c:pt idx="2">
                  <c:v>le450_5a.col</c:v>
                </c:pt>
                <c:pt idx="3">
                  <c:v>le450_5b.col</c:v>
                </c:pt>
                <c:pt idx="4">
                  <c:v>queen13_13.col</c:v>
                </c:pt>
                <c:pt idx="5">
                  <c:v>queen8_8.col</c:v>
                </c:pt>
                <c:pt idx="6">
                  <c:v>queen6_6.col</c:v>
                </c:pt>
                <c:pt idx="7">
                  <c:v>queen11_11.col</c:v>
                </c:pt>
                <c:pt idx="8">
                  <c:v>queen7_7.col</c:v>
                </c:pt>
                <c:pt idx="9">
                  <c:v>queen9_9.col</c:v>
                </c:pt>
                <c:pt idx="10">
                  <c:v>queen5_5.col</c:v>
                </c:pt>
                <c:pt idx="11">
                  <c:v>le450_15a.col</c:v>
                </c:pt>
                <c:pt idx="12">
                  <c:v>le450_15b.col</c:v>
                </c:pt>
                <c:pt idx="13">
                  <c:v>fpsol2.i.2.col</c:v>
                </c:pt>
                <c:pt idx="14">
                  <c:v>jean.col</c:v>
                </c:pt>
                <c:pt idx="15">
                  <c:v>miles500.col</c:v>
                </c:pt>
                <c:pt idx="16">
                  <c:v>queen8_12.col</c:v>
                </c:pt>
                <c:pt idx="17">
                  <c:v>miles1000.col</c:v>
                </c:pt>
                <c:pt idx="18">
                  <c:v>fpsol2.i.3.col</c:v>
                </c:pt>
                <c:pt idx="19">
                  <c:v>miles750.col</c:v>
                </c:pt>
                <c:pt idx="20">
                  <c:v>anna.col</c:v>
                </c:pt>
                <c:pt idx="21">
                  <c:v>david.col</c:v>
                </c:pt>
                <c:pt idx="22">
                  <c:v>fpsol2.i.1.col</c:v>
                </c:pt>
                <c:pt idx="23">
                  <c:v>games120.col</c:v>
                </c:pt>
                <c:pt idx="24">
                  <c:v>homer.col</c:v>
                </c:pt>
                <c:pt idx="25">
                  <c:v>huck.col</c:v>
                </c:pt>
                <c:pt idx="26">
                  <c:v>le450_25a.col</c:v>
                </c:pt>
                <c:pt idx="27">
                  <c:v>le450_25b.col</c:v>
                </c:pt>
                <c:pt idx="28">
                  <c:v>miles1500.col</c:v>
                </c:pt>
                <c:pt idx="29">
                  <c:v>miles250.col</c:v>
                </c:pt>
                <c:pt idx="30">
                  <c:v>mulsol.i.1.col</c:v>
                </c:pt>
                <c:pt idx="31">
                  <c:v>mulsol.i.2.col</c:v>
                </c:pt>
                <c:pt idx="32">
                  <c:v>mulsol.i.3.col</c:v>
                </c:pt>
                <c:pt idx="33">
                  <c:v>mulsol.i.4.col</c:v>
                </c:pt>
                <c:pt idx="34">
                  <c:v>mulsol.i.5.col</c:v>
                </c:pt>
                <c:pt idx="35">
                  <c:v>myciel2.col</c:v>
                </c:pt>
                <c:pt idx="36">
                  <c:v>myciel3.col</c:v>
                </c:pt>
                <c:pt idx="37">
                  <c:v>myciel4.col</c:v>
                </c:pt>
                <c:pt idx="38">
                  <c:v>myciel5.col</c:v>
                </c:pt>
                <c:pt idx="39">
                  <c:v>myciel6.col</c:v>
                </c:pt>
                <c:pt idx="40">
                  <c:v>myciel7.col</c:v>
                </c:pt>
                <c:pt idx="41">
                  <c:v>zeroin.i.1.col</c:v>
                </c:pt>
                <c:pt idx="42">
                  <c:v>zeroin.i.2.col</c:v>
                </c:pt>
                <c:pt idx="43">
                  <c:v>zeroin.i.3.col</c:v>
                </c:pt>
              </c:strCache>
            </c:strRef>
          </c:xVal>
          <c:yVal>
            <c:numRef>
              <c:f>'Analyse satisfiabilité'!$Q$2:$Q$45</c:f>
              <c:numCache>
                <c:formatCode>0%</c:formatCode>
                <c:ptCount val="44"/>
                <c:pt idx="0">
                  <c:v>1</c:v>
                </c:pt>
                <c:pt idx="1">
                  <c:v>1.4</c:v>
                </c:pt>
                <c:pt idx="2">
                  <c:v>1</c:v>
                </c:pt>
                <c:pt idx="3">
                  <c:v>1</c:v>
                </c:pt>
                <c:pt idx="4">
                  <c:v>0.30769230769230771</c:v>
                </c:pt>
                <c:pt idx="5">
                  <c:v>0.33333333333333331</c:v>
                </c:pt>
                <c:pt idx="6">
                  <c:v>0.5</c:v>
                </c:pt>
                <c:pt idx="7">
                  <c:v>0.45454545454545453</c:v>
                </c:pt>
                <c:pt idx="8">
                  <c:v>0.42857142857142855</c:v>
                </c:pt>
                <c:pt idx="9">
                  <c:v>0.3</c:v>
                </c:pt>
                <c:pt idx="10">
                  <c:v>0</c:v>
                </c:pt>
                <c:pt idx="11">
                  <c:v>6.6666666666666666E-2</c:v>
                </c:pt>
                <c:pt idx="12">
                  <c:v>0.13333333333333333</c:v>
                </c:pt>
                <c:pt idx="14">
                  <c:v>0</c:v>
                </c:pt>
                <c:pt idx="15">
                  <c:v>0</c:v>
                </c:pt>
                <c:pt idx="16">
                  <c:v>8.3333333333333329E-2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E6-467B-936F-56B825CE5801}"/>
            </c:ext>
          </c:extLst>
        </c:ser>
        <c:ser>
          <c:idx val="2"/>
          <c:order val="2"/>
          <c:tx>
            <c:strRef>
              <c:f>'Analyse satisfiabilité'!$R$1</c:f>
              <c:strCache>
                <c:ptCount val="1"/>
                <c:pt idx="0">
                  <c:v>FC + AC de tps en tps,
avec aléa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'Analyse satisfiabilité'!$O$2:$O$45</c:f>
              <c:strCache>
                <c:ptCount val="44"/>
                <c:pt idx="0">
                  <c:v>le450_5d.col</c:v>
                </c:pt>
                <c:pt idx="1">
                  <c:v>le450_5c.col</c:v>
                </c:pt>
                <c:pt idx="2">
                  <c:v>le450_5a.col</c:v>
                </c:pt>
                <c:pt idx="3">
                  <c:v>le450_5b.col</c:v>
                </c:pt>
                <c:pt idx="4">
                  <c:v>queen13_13.col</c:v>
                </c:pt>
                <c:pt idx="5">
                  <c:v>queen8_8.col</c:v>
                </c:pt>
                <c:pt idx="6">
                  <c:v>queen6_6.col</c:v>
                </c:pt>
                <c:pt idx="7">
                  <c:v>queen11_11.col</c:v>
                </c:pt>
                <c:pt idx="8">
                  <c:v>queen7_7.col</c:v>
                </c:pt>
                <c:pt idx="9">
                  <c:v>queen9_9.col</c:v>
                </c:pt>
                <c:pt idx="10">
                  <c:v>queen5_5.col</c:v>
                </c:pt>
                <c:pt idx="11">
                  <c:v>le450_15a.col</c:v>
                </c:pt>
                <c:pt idx="12">
                  <c:v>le450_15b.col</c:v>
                </c:pt>
                <c:pt idx="13">
                  <c:v>fpsol2.i.2.col</c:v>
                </c:pt>
                <c:pt idx="14">
                  <c:v>jean.col</c:v>
                </c:pt>
                <c:pt idx="15">
                  <c:v>miles500.col</c:v>
                </c:pt>
                <c:pt idx="16">
                  <c:v>queen8_12.col</c:v>
                </c:pt>
                <c:pt idx="17">
                  <c:v>miles1000.col</c:v>
                </c:pt>
                <c:pt idx="18">
                  <c:v>fpsol2.i.3.col</c:v>
                </c:pt>
                <c:pt idx="19">
                  <c:v>miles750.col</c:v>
                </c:pt>
                <c:pt idx="20">
                  <c:v>anna.col</c:v>
                </c:pt>
                <c:pt idx="21">
                  <c:v>david.col</c:v>
                </c:pt>
                <c:pt idx="22">
                  <c:v>fpsol2.i.1.col</c:v>
                </c:pt>
                <c:pt idx="23">
                  <c:v>games120.col</c:v>
                </c:pt>
                <c:pt idx="24">
                  <c:v>homer.col</c:v>
                </c:pt>
                <c:pt idx="25">
                  <c:v>huck.col</c:v>
                </c:pt>
                <c:pt idx="26">
                  <c:v>le450_25a.col</c:v>
                </c:pt>
                <c:pt idx="27">
                  <c:v>le450_25b.col</c:v>
                </c:pt>
                <c:pt idx="28">
                  <c:v>miles1500.col</c:v>
                </c:pt>
                <c:pt idx="29">
                  <c:v>miles250.col</c:v>
                </c:pt>
                <c:pt idx="30">
                  <c:v>mulsol.i.1.col</c:v>
                </c:pt>
                <c:pt idx="31">
                  <c:v>mulsol.i.2.col</c:v>
                </c:pt>
                <c:pt idx="32">
                  <c:v>mulsol.i.3.col</c:v>
                </c:pt>
                <c:pt idx="33">
                  <c:v>mulsol.i.4.col</c:v>
                </c:pt>
                <c:pt idx="34">
                  <c:v>mulsol.i.5.col</c:v>
                </c:pt>
                <c:pt idx="35">
                  <c:v>myciel2.col</c:v>
                </c:pt>
                <c:pt idx="36">
                  <c:v>myciel3.col</c:v>
                </c:pt>
                <c:pt idx="37">
                  <c:v>myciel4.col</c:v>
                </c:pt>
                <c:pt idx="38">
                  <c:v>myciel5.col</c:v>
                </c:pt>
                <c:pt idx="39">
                  <c:v>myciel6.col</c:v>
                </c:pt>
                <c:pt idx="40">
                  <c:v>myciel7.col</c:v>
                </c:pt>
                <c:pt idx="41">
                  <c:v>zeroin.i.1.col</c:v>
                </c:pt>
                <c:pt idx="42">
                  <c:v>zeroin.i.2.col</c:v>
                </c:pt>
                <c:pt idx="43">
                  <c:v>zeroin.i.3.col</c:v>
                </c:pt>
              </c:strCache>
            </c:strRef>
          </c:xVal>
          <c:yVal>
            <c:numRef>
              <c:f>'Analyse satisfiabilité'!$R$2:$R$45</c:f>
              <c:numCache>
                <c:formatCode>0%</c:formatCode>
                <c:ptCount val="44"/>
                <c:pt idx="0">
                  <c:v>12.8</c:v>
                </c:pt>
                <c:pt idx="1">
                  <c:v>12.4</c:v>
                </c:pt>
                <c:pt idx="2">
                  <c:v>7.6</c:v>
                </c:pt>
                <c:pt idx="3">
                  <c:v>7.6</c:v>
                </c:pt>
                <c:pt idx="4">
                  <c:v>2.7692307692307692</c:v>
                </c:pt>
                <c:pt idx="5">
                  <c:v>2.1111111111111112</c:v>
                </c:pt>
                <c:pt idx="6">
                  <c:v>2.3333333333333335</c:v>
                </c:pt>
                <c:pt idx="7">
                  <c:v>2.7272727272727271</c:v>
                </c:pt>
                <c:pt idx="8">
                  <c:v>2.5714285714285716</c:v>
                </c:pt>
                <c:pt idx="9">
                  <c:v>2.2999999999999998</c:v>
                </c:pt>
                <c:pt idx="10">
                  <c:v>2.4</c:v>
                </c:pt>
                <c:pt idx="14">
                  <c:v>2.7</c:v>
                </c:pt>
                <c:pt idx="15">
                  <c:v>0.95</c:v>
                </c:pt>
                <c:pt idx="16">
                  <c:v>1.75</c:v>
                </c:pt>
                <c:pt idx="17">
                  <c:v>1.0714285714285714</c:v>
                </c:pt>
                <c:pt idx="19">
                  <c:v>1.096774193548387</c:v>
                </c:pt>
                <c:pt idx="20">
                  <c:v>5.5454545454545459</c:v>
                </c:pt>
                <c:pt idx="21">
                  <c:v>6.4545454545454541</c:v>
                </c:pt>
                <c:pt idx="23">
                  <c:v>0.55555555555555558</c:v>
                </c:pt>
                <c:pt idx="25">
                  <c:v>3.8181818181818183</c:v>
                </c:pt>
                <c:pt idx="28">
                  <c:v>0.45205479452054792</c:v>
                </c:pt>
                <c:pt idx="29">
                  <c:v>1.125</c:v>
                </c:pt>
                <c:pt idx="30">
                  <c:v>1.489795918367347</c:v>
                </c:pt>
                <c:pt idx="31">
                  <c:v>4.032258064516129</c:v>
                </c:pt>
                <c:pt idx="32">
                  <c:v>4.064516129032258</c:v>
                </c:pt>
                <c:pt idx="33">
                  <c:v>4.129032258064516</c:v>
                </c:pt>
                <c:pt idx="34">
                  <c:v>4.161290322580645</c:v>
                </c:pt>
                <c:pt idx="35">
                  <c:v>0</c:v>
                </c:pt>
                <c:pt idx="36">
                  <c:v>0.5</c:v>
                </c:pt>
                <c:pt idx="37">
                  <c:v>1.2</c:v>
                </c:pt>
                <c:pt idx="38">
                  <c:v>3</c:v>
                </c:pt>
                <c:pt idx="39">
                  <c:v>5.8571428571428568</c:v>
                </c:pt>
                <c:pt idx="40">
                  <c:v>11</c:v>
                </c:pt>
                <c:pt idx="41">
                  <c:v>1.2857142857142858</c:v>
                </c:pt>
                <c:pt idx="42">
                  <c:v>3.6333333333333333</c:v>
                </c:pt>
                <c:pt idx="43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E6-467B-936F-56B825CE5801}"/>
            </c:ext>
          </c:extLst>
        </c:ser>
        <c:ser>
          <c:idx val="3"/>
          <c:order val="3"/>
          <c:tx>
            <c:strRef>
              <c:f>'Analyse satisfiabilité'!$S$1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'Analyse satisfiabilité'!$O$2:$O$45</c:f>
              <c:strCache>
                <c:ptCount val="44"/>
                <c:pt idx="0">
                  <c:v>le450_5d.col</c:v>
                </c:pt>
                <c:pt idx="1">
                  <c:v>le450_5c.col</c:v>
                </c:pt>
                <c:pt idx="2">
                  <c:v>le450_5a.col</c:v>
                </c:pt>
                <c:pt idx="3">
                  <c:v>le450_5b.col</c:v>
                </c:pt>
                <c:pt idx="4">
                  <c:v>queen13_13.col</c:v>
                </c:pt>
                <c:pt idx="5">
                  <c:v>queen8_8.col</c:v>
                </c:pt>
                <c:pt idx="6">
                  <c:v>queen6_6.col</c:v>
                </c:pt>
                <c:pt idx="7">
                  <c:v>queen11_11.col</c:v>
                </c:pt>
                <c:pt idx="8">
                  <c:v>queen7_7.col</c:v>
                </c:pt>
                <c:pt idx="9">
                  <c:v>queen9_9.col</c:v>
                </c:pt>
                <c:pt idx="10">
                  <c:v>queen5_5.col</c:v>
                </c:pt>
                <c:pt idx="11">
                  <c:v>le450_15a.col</c:v>
                </c:pt>
                <c:pt idx="12">
                  <c:v>le450_15b.col</c:v>
                </c:pt>
                <c:pt idx="13">
                  <c:v>fpsol2.i.2.col</c:v>
                </c:pt>
                <c:pt idx="14">
                  <c:v>jean.col</c:v>
                </c:pt>
                <c:pt idx="15">
                  <c:v>miles500.col</c:v>
                </c:pt>
                <c:pt idx="16">
                  <c:v>queen8_12.col</c:v>
                </c:pt>
                <c:pt idx="17">
                  <c:v>miles1000.col</c:v>
                </c:pt>
                <c:pt idx="18">
                  <c:v>fpsol2.i.3.col</c:v>
                </c:pt>
                <c:pt idx="19">
                  <c:v>miles750.col</c:v>
                </c:pt>
                <c:pt idx="20">
                  <c:v>anna.col</c:v>
                </c:pt>
                <c:pt idx="21">
                  <c:v>david.col</c:v>
                </c:pt>
                <c:pt idx="22">
                  <c:v>fpsol2.i.1.col</c:v>
                </c:pt>
                <c:pt idx="23">
                  <c:v>games120.col</c:v>
                </c:pt>
                <c:pt idx="24">
                  <c:v>homer.col</c:v>
                </c:pt>
                <c:pt idx="25">
                  <c:v>huck.col</c:v>
                </c:pt>
                <c:pt idx="26">
                  <c:v>le450_25a.col</c:v>
                </c:pt>
                <c:pt idx="27">
                  <c:v>le450_25b.col</c:v>
                </c:pt>
                <c:pt idx="28">
                  <c:v>miles1500.col</c:v>
                </c:pt>
                <c:pt idx="29">
                  <c:v>miles250.col</c:v>
                </c:pt>
                <c:pt idx="30">
                  <c:v>mulsol.i.1.col</c:v>
                </c:pt>
                <c:pt idx="31">
                  <c:v>mulsol.i.2.col</c:v>
                </c:pt>
                <c:pt idx="32">
                  <c:v>mulsol.i.3.col</c:v>
                </c:pt>
                <c:pt idx="33">
                  <c:v>mulsol.i.4.col</c:v>
                </c:pt>
                <c:pt idx="34">
                  <c:v>mulsol.i.5.col</c:v>
                </c:pt>
                <c:pt idx="35">
                  <c:v>myciel2.col</c:v>
                </c:pt>
                <c:pt idx="36">
                  <c:v>myciel3.col</c:v>
                </c:pt>
                <c:pt idx="37">
                  <c:v>myciel4.col</c:v>
                </c:pt>
                <c:pt idx="38">
                  <c:v>myciel5.col</c:v>
                </c:pt>
                <c:pt idx="39">
                  <c:v>myciel6.col</c:v>
                </c:pt>
                <c:pt idx="40">
                  <c:v>myciel7.col</c:v>
                </c:pt>
                <c:pt idx="41">
                  <c:v>zeroin.i.1.col</c:v>
                </c:pt>
                <c:pt idx="42">
                  <c:v>zeroin.i.2.col</c:v>
                </c:pt>
                <c:pt idx="43">
                  <c:v>zeroin.i.3.col</c:v>
                </c:pt>
              </c:strCache>
            </c:strRef>
          </c:xVal>
          <c:yVal>
            <c:numRef>
              <c:f>'Analyse satisfiabilité'!$S$2:$S$45</c:f>
              <c:numCache>
                <c:formatCode>0%</c:formatCode>
                <c:ptCount val="44"/>
                <c:pt idx="0">
                  <c:v>1.6</c:v>
                </c:pt>
                <c:pt idx="1">
                  <c:v>1.2</c:v>
                </c:pt>
                <c:pt idx="2">
                  <c:v>1</c:v>
                </c:pt>
                <c:pt idx="3">
                  <c:v>1</c:v>
                </c:pt>
                <c:pt idx="4">
                  <c:v>0.61538461538461542</c:v>
                </c:pt>
                <c:pt idx="5">
                  <c:v>0.55555555555555558</c:v>
                </c:pt>
                <c:pt idx="6">
                  <c:v>0.5</c:v>
                </c:pt>
                <c:pt idx="7">
                  <c:v>0.45454545454545453</c:v>
                </c:pt>
                <c:pt idx="8">
                  <c:v>0.42857142857142855</c:v>
                </c:pt>
                <c:pt idx="9">
                  <c:v>0.4</c:v>
                </c:pt>
                <c:pt idx="10">
                  <c:v>0.2</c:v>
                </c:pt>
                <c:pt idx="11">
                  <c:v>0.13333333333333333</c:v>
                </c:pt>
                <c:pt idx="12">
                  <c:v>0.13333333333333333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8.3333333333333329E-2</c:v>
                </c:pt>
                <c:pt idx="17">
                  <c:v>7.1428571428571425E-2</c:v>
                </c:pt>
                <c:pt idx="18">
                  <c:v>6.6666666666666666E-2</c:v>
                </c:pt>
                <c:pt idx="19">
                  <c:v>6.4516129032258063E-2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E6-467B-936F-56B825CE5801}"/>
            </c:ext>
          </c:extLst>
        </c:ser>
        <c:ser>
          <c:idx val="4"/>
          <c:order val="4"/>
          <c:tx>
            <c:strRef>
              <c:f>'Analyse satisfiabilité'!$T$1</c:f>
              <c:strCache>
                <c:ptCount val="1"/>
                <c:pt idx="0">
                  <c:v>FC avec aléa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'Analyse satisfiabilité'!$O$2:$O$45</c:f>
              <c:strCache>
                <c:ptCount val="44"/>
                <c:pt idx="0">
                  <c:v>le450_5d.col</c:v>
                </c:pt>
                <c:pt idx="1">
                  <c:v>le450_5c.col</c:v>
                </c:pt>
                <c:pt idx="2">
                  <c:v>le450_5a.col</c:v>
                </c:pt>
                <c:pt idx="3">
                  <c:v>le450_5b.col</c:v>
                </c:pt>
                <c:pt idx="4">
                  <c:v>queen13_13.col</c:v>
                </c:pt>
                <c:pt idx="5">
                  <c:v>queen8_8.col</c:v>
                </c:pt>
                <c:pt idx="6">
                  <c:v>queen6_6.col</c:v>
                </c:pt>
                <c:pt idx="7">
                  <c:v>queen11_11.col</c:v>
                </c:pt>
                <c:pt idx="8">
                  <c:v>queen7_7.col</c:v>
                </c:pt>
                <c:pt idx="9">
                  <c:v>queen9_9.col</c:v>
                </c:pt>
                <c:pt idx="10">
                  <c:v>queen5_5.col</c:v>
                </c:pt>
                <c:pt idx="11">
                  <c:v>le450_15a.col</c:v>
                </c:pt>
                <c:pt idx="12">
                  <c:v>le450_15b.col</c:v>
                </c:pt>
                <c:pt idx="13">
                  <c:v>fpsol2.i.2.col</c:v>
                </c:pt>
                <c:pt idx="14">
                  <c:v>jean.col</c:v>
                </c:pt>
                <c:pt idx="15">
                  <c:v>miles500.col</c:v>
                </c:pt>
                <c:pt idx="16">
                  <c:v>queen8_12.col</c:v>
                </c:pt>
                <c:pt idx="17">
                  <c:v>miles1000.col</c:v>
                </c:pt>
                <c:pt idx="18">
                  <c:v>fpsol2.i.3.col</c:v>
                </c:pt>
                <c:pt idx="19">
                  <c:v>miles750.col</c:v>
                </c:pt>
                <c:pt idx="20">
                  <c:v>anna.col</c:v>
                </c:pt>
                <c:pt idx="21">
                  <c:v>david.col</c:v>
                </c:pt>
                <c:pt idx="22">
                  <c:v>fpsol2.i.1.col</c:v>
                </c:pt>
                <c:pt idx="23">
                  <c:v>games120.col</c:v>
                </c:pt>
                <c:pt idx="24">
                  <c:v>homer.col</c:v>
                </c:pt>
                <c:pt idx="25">
                  <c:v>huck.col</c:v>
                </c:pt>
                <c:pt idx="26">
                  <c:v>le450_25a.col</c:v>
                </c:pt>
                <c:pt idx="27">
                  <c:v>le450_25b.col</c:v>
                </c:pt>
                <c:pt idx="28">
                  <c:v>miles1500.col</c:v>
                </c:pt>
                <c:pt idx="29">
                  <c:v>miles250.col</c:v>
                </c:pt>
                <c:pt idx="30">
                  <c:v>mulsol.i.1.col</c:v>
                </c:pt>
                <c:pt idx="31">
                  <c:v>mulsol.i.2.col</c:v>
                </c:pt>
                <c:pt idx="32">
                  <c:v>mulsol.i.3.col</c:v>
                </c:pt>
                <c:pt idx="33">
                  <c:v>mulsol.i.4.col</c:v>
                </c:pt>
                <c:pt idx="34">
                  <c:v>mulsol.i.5.col</c:v>
                </c:pt>
                <c:pt idx="35">
                  <c:v>myciel2.col</c:v>
                </c:pt>
                <c:pt idx="36">
                  <c:v>myciel3.col</c:v>
                </c:pt>
                <c:pt idx="37">
                  <c:v>myciel4.col</c:v>
                </c:pt>
                <c:pt idx="38">
                  <c:v>myciel5.col</c:v>
                </c:pt>
                <c:pt idx="39">
                  <c:v>myciel6.col</c:v>
                </c:pt>
                <c:pt idx="40">
                  <c:v>myciel7.col</c:v>
                </c:pt>
                <c:pt idx="41">
                  <c:v>zeroin.i.1.col</c:v>
                </c:pt>
                <c:pt idx="42">
                  <c:v>zeroin.i.2.col</c:v>
                </c:pt>
                <c:pt idx="43">
                  <c:v>zeroin.i.3.col</c:v>
                </c:pt>
              </c:strCache>
            </c:strRef>
          </c:xVal>
          <c:yVal>
            <c:numRef>
              <c:f>'Analyse satisfiabilité'!$T$2:$T$45</c:f>
              <c:numCache>
                <c:formatCode>0%</c:formatCode>
                <c:ptCount val="44"/>
                <c:pt idx="0">
                  <c:v>12.8</c:v>
                </c:pt>
                <c:pt idx="1">
                  <c:v>12.4</c:v>
                </c:pt>
                <c:pt idx="2">
                  <c:v>7.6</c:v>
                </c:pt>
                <c:pt idx="3">
                  <c:v>7.6</c:v>
                </c:pt>
                <c:pt idx="4">
                  <c:v>2.7692307692307692</c:v>
                </c:pt>
                <c:pt idx="5">
                  <c:v>2.1111111111111112</c:v>
                </c:pt>
                <c:pt idx="6">
                  <c:v>2.3333333333333335</c:v>
                </c:pt>
                <c:pt idx="7">
                  <c:v>2.7272727272727271</c:v>
                </c:pt>
                <c:pt idx="8">
                  <c:v>2.5714285714285716</c:v>
                </c:pt>
                <c:pt idx="9">
                  <c:v>2.2999999999999998</c:v>
                </c:pt>
                <c:pt idx="10">
                  <c:v>2.4</c:v>
                </c:pt>
                <c:pt idx="14">
                  <c:v>2.6</c:v>
                </c:pt>
                <c:pt idx="15">
                  <c:v>0.95</c:v>
                </c:pt>
                <c:pt idx="16">
                  <c:v>1.75</c:v>
                </c:pt>
                <c:pt idx="17">
                  <c:v>1.0714285714285714</c:v>
                </c:pt>
                <c:pt idx="19">
                  <c:v>1.096774193548387</c:v>
                </c:pt>
                <c:pt idx="20">
                  <c:v>5.5454545454545459</c:v>
                </c:pt>
                <c:pt idx="21">
                  <c:v>6.4545454545454541</c:v>
                </c:pt>
                <c:pt idx="23">
                  <c:v>0.55555555555555558</c:v>
                </c:pt>
                <c:pt idx="25">
                  <c:v>3.8181818181818183</c:v>
                </c:pt>
                <c:pt idx="28">
                  <c:v>0.45205479452054792</c:v>
                </c:pt>
                <c:pt idx="29">
                  <c:v>1.125</c:v>
                </c:pt>
                <c:pt idx="30">
                  <c:v>1.489795918367347</c:v>
                </c:pt>
                <c:pt idx="31">
                  <c:v>4.064516129032258</c:v>
                </c:pt>
                <c:pt idx="32">
                  <c:v>4.096774193548387</c:v>
                </c:pt>
                <c:pt idx="33">
                  <c:v>4.129032258064516</c:v>
                </c:pt>
                <c:pt idx="34">
                  <c:v>4.129032258064516</c:v>
                </c:pt>
                <c:pt idx="35">
                  <c:v>0</c:v>
                </c:pt>
                <c:pt idx="36">
                  <c:v>0.5</c:v>
                </c:pt>
                <c:pt idx="37">
                  <c:v>1.4</c:v>
                </c:pt>
                <c:pt idx="38">
                  <c:v>3</c:v>
                </c:pt>
                <c:pt idx="39">
                  <c:v>5.8571428571428568</c:v>
                </c:pt>
                <c:pt idx="40">
                  <c:v>11</c:v>
                </c:pt>
                <c:pt idx="41">
                  <c:v>1.2857142857142858</c:v>
                </c:pt>
                <c:pt idx="42">
                  <c:v>3.7</c:v>
                </c:pt>
                <c:pt idx="43">
                  <c:v>3.6666666666666665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E6-467B-936F-56B825CE5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997488"/>
        <c:axId val="376527216"/>
      </c:scatterChart>
      <c:valAx>
        <c:axId val="54899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6527216"/>
        <c:crosses val="autoZero"/>
        <c:crossBetween val="midCat"/>
      </c:valAx>
      <c:valAx>
        <c:axId val="37652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/>
                  <a:t>Distances</a:t>
                </a:r>
                <a:r>
                  <a:rPr lang="fr-FR" sz="1100" baseline="0"/>
                  <a:t> à l'optimum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899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Nombre de solutions optimales trouvées selon la méthode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'Analyse satisfiabilité'!$H$2</c:f>
              <c:strCache>
                <c:ptCount val="1"/>
                <c:pt idx="0">
                  <c:v>Solutions optimales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'Analyse satisfiabilité'!$I$1:$M$1</c:f>
              <c:strCache>
                <c:ptCount val="5"/>
                <c:pt idx="0">
                  <c:v>FC</c:v>
                </c:pt>
                <c:pt idx="1">
                  <c:v>FC + AC de tps en tps</c:v>
                </c:pt>
                <c:pt idx="2">
                  <c:v>FC + AC de tps en tps,
avec aléa</c:v>
                </c:pt>
                <c:pt idx="3">
                  <c:v>DS</c:v>
                </c:pt>
                <c:pt idx="4">
                  <c:v>FC avec aléa</c:v>
                </c:pt>
              </c:strCache>
            </c:strRef>
          </c:cat>
          <c:val>
            <c:numRef>
              <c:f>'Analyse satisfiabilité'!$I$2:$M$2</c:f>
              <c:numCache>
                <c:formatCode>General</c:formatCode>
                <c:ptCount val="5"/>
                <c:pt idx="0">
                  <c:v>25</c:v>
                </c:pt>
                <c:pt idx="1">
                  <c:v>29</c:v>
                </c:pt>
                <c:pt idx="2">
                  <c:v>1</c:v>
                </c:pt>
                <c:pt idx="3">
                  <c:v>24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A8-46E5-9884-F87EBA1C6517}"/>
            </c:ext>
          </c:extLst>
        </c:ser>
        <c:ser>
          <c:idx val="1"/>
          <c:order val="1"/>
          <c:tx>
            <c:strRef>
              <c:f>'Analyse satisfiabilité'!$H$3</c:f>
              <c:strCache>
                <c:ptCount val="1"/>
                <c:pt idx="0">
                  <c:v>Solutions réalisables non optimales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'Analyse satisfiabilité'!$I$1:$M$1</c:f>
              <c:strCache>
                <c:ptCount val="5"/>
                <c:pt idx="0">
                  <c:v>FC</c:v>
                </c:pt>
                <c:pt idx="1">
                  <c:v>FC + AC de tps en tps</c:v>
                </c:pt>
                <c:pt idx="2">
                  <c:v>FC + AC de tps en tps,
avec aléa</c:v>
                </c:pt>
                <c:pt idx="3">
                  <c:v>DS</c:v>
                </c:pt>
                <c:pt idx="4">
                  <c:v>FC avec aléa</c:v>
                </c:pt>
              </c:strCache>
            </c:strRef>
          </c:cat>
          <c:val>
            <c:numRef>
              <c:f>'Analyse satisfiabilité'!$I$3:$M$3</c:f>
              <c:numCache>
                <c:formatCode>General</c:formatCode>
                <c:ptCount val="5"/>
                <c:pt idx="0">
                  <c:v>19</c:v>
                </c:pt>
                <c:pt idx="1">
                  <c:v>13</c:v>
                </c:pt>
                <c:pt idx="2">
                  <c:v>35</c:v>
                </c:pt>
                <c:pt idx="3">
                  <c:v>20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A8-46E5-9884-F87EBA1C6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1825871"/>
        <c:axId val="1890196975"/>
      </c:barChart>
      <c:catAx>
        <c:axId val="186182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90196975"/>
        <c:crosses val="autoZero"/>
        <c:auto val="1"/>
        <c:lblAlgn val="ctr"/>
        <c:lblOffset val="100"/>
        <c:noMultiLvlLbl val="0"/>
      </c:catAx>
      <c:valAx>
        <c:axId val="18901969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6182587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Graphique de performance : satisfiabilité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satisfiabilité'!$B$1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'Analyse satisfiabilité'!$A$2:$A$1203</c:f>
              <c:numCache>
                <c:formatCode>General</c:formatCode>
                <c:ptCount val="12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3.9</c:v>
                </c:pt>
                <c:pt idx="36">
                  <c:v>4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4.7</c:v>
                </c:pt>
                <c:pt idx="42">
                  <c:v>4.8</c:v>
                </c:pt>
                <c:pt idx="43">
                  <c:v>5.0999999999999996</c:v>
                </c:pt>
                <c:pt idx="44">
                  <c:v>5.2</c:v>
                </c:pt>
                <c:pt idx="45">
                  <c:v>5.3</c:v>
                </c:pt>
                <c:pt idx="46">
                  <c:v>5.4</c:v>
                </c:pt>
                <c:pt idx="47">
                  <c:v>5.5</c:v>
                </c:pt>
                <c:pt idx="48">
                  <c:v>5.8</c:v>
                </c:pt>
                <c:pt idx="49">
                  <c:v>6.2</c:v>
                </c:pt>
                <c:pt idx="50">
                  <c:v>6.5</c:v>
                </c:pt>
                <c:pt idx="51">
                  <c:v>7.2</c:v>
                </c:pt>
                <c:pt idx="52">
                  <c:v>7.5</c:v>
                </c:pt>
                <c:pt idx="53">
                  <c:v>7.7</c:v>
                </c:pt>
                <c:pt idx="54">
                  <c:v>7.8</c:v>
                </c:pt>
                <c:pt idx="55">
                  <c:v>8.1999999999999993</c:v>
                </c:pt>
                <c:pt idx="56">
                  <c:v>8.3000000000000007</c:v>
                </c:pt>
                <c:pt idx="57">
                  <c:v>8.4</c:v>
                </c:pt>
                <c:pt idx="58">
                  <c:v>8.5</c:v>
                </c:pt>
                <c:pt idx="59">
                  <c:v>8.9</c:v>
                </c:pt>
                <c:pt idx="60">
                  <c:v>9.6999999999999993</c:v>
                </c:pt>
                <c:pt idx="61">
                  <c:v>9.9</c:v>
                </c:pt>
                <c:pt idx="62">
                  <c:v>11</c:v>
                </c:pt>
                <c:pt idx="63">
                  <c:v>12.4</c:v>
                </c:pt>
                <c:pt idx="64">
                  <c:v>12.9</c:v>
                </c:pt>
                <c:pt idx="65">
                  <c:v>13</c:v>
                </c:pt>
                <c:pt idx="66">
                  <c:v>13.4</c:v>
                </c:pt>
                <c:pt idx="67">
                  <c:v>13.5</c:v>
                </c:pt>
                <c:pt idx="68">
                  <c:v>14</c:v>
                </c:pt>
                <c:pt idx="69">
                  <c:v>14.3</c:v>
                </c:pt>
                <c:pt idx="70">
                  <c:v>14.5</c:v>
                </c:pt>
                <c:pt idx="71">
                  <c:v>14.7</c:v>
                </c:pt>
                <c:pt idx="72">
                  <c:v>14.8</c:v>
                </c:pt>
                <c:pt idx="73">
                  <c:v>15.2</c:v>
                </c:pt>
                <c:pt idx="74">
                  <c:v>15.3</c:v>
                </c:pt>
                <c:pt idx="75">
                  <c:v>15.7</c:v>
                </c:pt>
                <c:pt idx="76">
                  <c:v>17.2</c:v>
                </c:pt>
                <c:pt idx="77">
                  <c:v>17.899999999999999</c:v>
                </c:pt>
                <c:pt idx="78">
                  <c:v>18.3</c:v>
                </c:pt>
                <c:pt idx="79">
                  <c:v>19.2</c:v>
                </c:pt>
                <c:pt idx="80">
                  <c:v>20.8</c:v>
                </c:pt>
                <c:pt idx="81">
                  <c:v>21.4</c:v>
                </c:pt>
                <c:pt idx="82">
                  <c:v>22.2</c:v>
                </c:pt>
                <c:pt idx="83">
                  <c:v>22.9</c:v>
                </c:pt>
                <c:pt idx="84">
                  <c:v>23.2</c:v>
                </c:pt>
                <c:pt idx="85">
                  <c:v>24</c:v>
                </c:pt>
                <c:pt idx="86">
                  <c:v>24.6</c:v>
                </c:pt>
                <c:pt idx="87">
                  <c:v>25.1</c:v>
                </c:pt>
                <c:pt idx="88">
                  <c:v>25.5</c:v>
                </c:pt>
                <c:pt idx="89">
                  <c:v>25.9</c:v>
                </c:pt>
                <c:pt idx="90">
                  <c:v>26.3</c:v>
                </c:pt>
                <c:pt idx="91">
                  <c:v>29.3</c:v>
                </c:pt>
                <c:pt idx="92">
                  <c:v>29.4</c:v>
                </c:pt>
                <c:pt idx="93">
                  <c:v>29.5</c:v>
                </c:pt>
                <c:pt idx="94">
                  <c:v>30.2</c:v>
                </c:pt>
                <c:pt idx="95">
                  <c:v>31.8</c:v>
                </c:pt>
                <c:pt idx="96">
                  <c:v>32</c:v>
                </c:pt>
                <c:pt idx="97">
                  <c:v>32.4</c:v>
                </c:pt>
                <c:pt idx="98">
                  <c:v>32.700000000000003</c:v>
                </c:pt>
                <c:pt idx="99">
                  <c:v>33.5</c:v>
                </c:pt>
                <c:pt idx="100">
                  <c:v>33.6</c:v>
                </c:pt>
                <c:pt idx="101">
                  <c:v>34.4</c:v>
                </c:pt>
                <c:pt idx="102">
                  <c:v>35.700000000000003</c:v>
                </c:pt>
                <c:pt idx="103">
                  <c:v>35.799999999999997</c:v>
                </c:pt>
                <c:pt idx="104">
                  <c:v>36.5</c:v>
                </c:pt>
                <c:pt idx="105">
                  <c:v>38.6</c:v>
                </c:pt>
                <c:pt idx="106">
                  <c:v>40.6</c:v>
                </c:pt>
                <c:pt idx="107">
                  <c:v>42.8</c:v>
                </c:pt>
                <c:pt idx="108">
                  <c:v>49</c:v>
                </c:pt>
                <c:pt idx="109">
                  <c:v>65</c:v>
                </c:pt>
                <c:pt idx="110">
                  <c:v>87.4</c:v>
                </c:pt>
                <c:pt idx="111">
                  <c:v>96.3</c:v>
                </c:pt>
                <c:pt idx="112">
                  <c:v>120</c:v>
                </c:pt>
              </c:numCache>
            </c:numRef>
          </c:xVal>
          <c:yVal>
            <c:numRef>
              <c:f>'Analyse satisfiabilité'!$B$2:$B$1203</c:f>
              <c:numCache>
                <c:formatCode>General</c:formatCode>
                <c:ptCount val="1202"/>
                <c:pt idx="0">
                  <c:v>0</c:v>
                </c:pt>
                <c:pt idx="1">
                  <c:v>9</c:v>
                </c:pt>
                <c:pt idx="2">
                  <c:v>12</c:v>
                </c:pt>
                <c:pt idx="3">
                  <c:v>16</c:v>
                </c:pt>
                <c:pt idx="4">
                  <c:v>18</c:v>
                </c:pt>
                <c:pt idx="5">
                  <c:v>18</c:v>
                </c:pt>
                <c:pt idx="6">
                  <c:v>20</c:v>
                </c:pt>
                <c:pt idx="7">
                  <c:v>23</c:v>
                </c:pt>
                <c:pt idx="8">
                  <c:v>28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37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39</c:v>
                </c:pt>
                <c:pt idx="26">
                  <c:v>39</c:v>
                </c:pt>
                <c:pt idx="27">
                  <c:v>39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43</c:v>
                </c:pt>
                <c:pt idx="32">
                  <c:v>43</c:v>
                </c:pt>
                <c:pt idx="33">
                  <c:v>44</c:v>
                </c:pt>
                <c:pt idx="34">
                  <c:v>44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46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49</c:v>
                </c:pt>
                <c:pt idx="48">
                  <c:v>49</c:v>
                </c:pt>
                <c:pt idx="49">
                  <c:v>49</c:v>
                </c:pt>
                <c:pt idx="50">
                  <c:v>49</c:v>
                </c:pt>
                <c:pt idx="51">
                  <c:v>51</c:v>
                </c:pt>
                <c:pt idx="52">
                  <c:v>51</c:v>
                </c:pt>
                <c:pt idx="53">
                  <c:v>51</c:v>
                </c:pt>
                <c:pt idx="54">
                  <c:v>51</c:v>
                </c:pt>
                <c:pt idx="55">
                  <c:v>51</c:v>
                </c:pt>
                <c:pt idx="56">
                  <c:v>51</c:v>
                </c:pt>
                <c:pt idx="57">
                  <c:v>51</c:v>
                </c:pt>
                <c:pt idx="58">
                  <c:v>51</c:v>
                </c:pt>
                <c:pt idx="59">
                  <c:v>51</c:v>
                </c:pt>
                <c:pt idx="60">
                  <c:v>51</c:v>
                </c:pt>
                <c:pt idx="61">
                  <c:v>52</c:v>
                </c:pt>
                <c:pt idx="62">
                  <c:v>53</c:v>
                </c:pt>
                <c:pt idx="63">
                  <c:v>53</c:v>
                </c:pt>
                <c:pt idx="64">
                  <c:v>53</c:v>
                </c:pt>
                <c:pt idx="65">
                  <c:v>53</c:v>
                </c:pt>
                <c:pt idx="66">
                  <c:v>53</c:v>
                </c:pt>
                <c:pt idx="67">
                  <c:v>53</c:v>
                </c:pt>
                <c:pt idx="68">
                  <c:v>53</c:v>
                </c:pt>
                <c:pt idx="69">
                  <c:v>53</c:v>
                </c:pt>
                <c:pt idx="70">
                  <c:v>53</c:v>
                </c:pt>
                <c:pt idx="71">
                  <c:v>53</c:v>
                </c:pt>
                <c:pt idx="72">
                  <c:v>53</c:v>
                </c:pt>
                <c:pt idx="73">
                  <c:v>53</c:v>
                </c:pt>
                <c:pt idx="74">
                  <c:v>53</c:v>
                </c:pt>
                <c:pt idx="75">
                  <c:v>53</c:v>
                </c:pt>
                <c:pt idx="76">
                  <c:v>53</c:v>
                </c:pt>
                <c:pt idx="77">
                  <c:v>53</c:v>
                </c:pt>
                <c:pt idx="78">
                  <c:v>54</c:v>
                </c:pt>
                <c:pt idx="79">
                  <c:v>54</c:v>
                </c:pt>
                <c:pt idx="80">
                  <c:v>54</c:v>
                </c:pt>
                <c:pt idx="81">
                  <c:v>54</c:v>
                </c:pt>
                <c:pt idx="82">
                  <c:v>54</c:v>
                </c:pt>
                <c:pt idx="83">
                  <c:v>54</c:v>
                </c:pt>
                <c:pt idx="84">
                  <c:v>54</c:v>
                </c:pt>
                <c:pt idx="85">
                  <c:v>54</c:v>
                </c:pt>
                <c:pt idx="86">
                  <c:v>54</c:v>
                </c:pt>
                <c:pt idx="87">
                  <c:v>54</c:v>
                </c:pt>
                <c:pt idx="88">
                  <c:v>54</c:v>
                </c:pt>
                <c:pt idx="89">
                  <c:v>54</c:v>
                </c:pt>
                <c:pt idx="90">
                  <c:v>54</c:v>
                </c:pt>
                <c:pt idx="91">
                  <c:v>54</c:v>
                </c:pt>
                <c:pt idx="92">
                  <c:v>54</c:v>
                </c:pt>
                <c:pt idx="93">
                  <c:v>54</c:v>
                </c:pt>
                <c:pt idx="94">
                  <c:v>54</c:v>
                </c:pt>
                <c:pt idx="95">
                  <c:v>54</c:v>
                </c:pt>
                <c:pt idx="96">
                  <c:v>54</c:v>
                </c:pt>
                <c:pt idx="97">
                  <c:v>54</c:v>
                </c:pt>
                <c:pt idx="98">
                  <c:v>54</c:v>
                </c:pt>
                <c:pt idx="99">
                  <c:v>54</c:v>
                </c:pt>
                <c:pt idx="100">
                  <c:v>54</c:v>
                </c:pt>
                <c:pt idx="101">
                  <c:v>54</c:v>
                </c:pt>
                <c:pt idx="102">
                  <c:v>54</c:v>
                </c:pt>
                <c:pt idx="103">
                  <c:v>54</c:v>
                </c:pt>
                <c:pt idx="104">
                  <c:v>55</c:v>
                </c:pt>
                <c:pt idx="105">
                  <c:v>55</c:v>
                </c:pt>
                <c:pt idx="106">
                  <c:v>56</c:v>
                </c:pt>
                <c:pt idx="107">
                  <c:v>56</c:v>
                </c:pt>
                <c:pt idx="108">
                  <c:v>56</c:v>
                </c:pt>
                <c:pt idx="109">
                  <c:v>56</c:v>
                </c:pt>
                <c:pt idx="110">
                  <c:v>56</c:v>
                </c:pt>
                <c:pt idx="111">
                  <c:v>57</c:v>
                </c:pt>
                <c:pt idx="112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37-450A-B1EE-01F75F52DD65}"/>
            </c:ext>
          </c:extLst>
        </c:ser>
        <c:ser>
          <c:idx val="1"/>
          <c:order val="1"/>
          <c:tx>
            <c:strRef>
              <c:f>'Analyse satisfiabilité'!$C$1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'Analyse satisfiabilité'!$A$2:$A$1203</c:f>
              <c:numCache>
                <c:formatCode>General</c:formatCode>
                <c:ptCount val="12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3.9</c:v>
                </c:pt>
                <c:pt idx="36">
                  <c:v>4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4.7</c:v>
                </c:pt>
                <c:pt idx="42">
                  <c:v>4.8</c:v>
                </c:pt>
                <c:pt idx="43">
                  <c:v>5.0999999999999996</c:v>
                </c:pt>
                <c:pt idx="44">
                  <c:v>5.2</c:v>
                </c:pt>
                <c:pt idx="45">
                  <c:v>5.3</c:v>
                </c:pt>
                <c:pt idx="46">
                  <c:v>5.4</c:v>
                </c:pt>
                <c:pt idx="47">
                  <c:v>5.5</c:v>
                </c:pt>
                <c:pt idx="48">
                  <c:v>5.8</c:v>
                </c:pt>
                <c:pt idx="49">
                  <c:v>6.2</c:v>
                </c:pt>
                <c:pt idx="50">
                  <c:v>6.5</c:v>
                </c:pt>
                <c:pt idx="51">
                  <c:v>7.2</c:v>
                </c:pt>
                <c:pt idx="52">
                  <c:v>7.5</c:v>
                </c:pt>
                <c:pt idx="53">
                  <c:v>7.7</c:v>
                </c:pt>
                <c:pt idx="54">
                  <c:v>7.8</c:v>
                </c:pt>
                <c:pt idx="55">
                  <c:v>8.1999999999999993</c:v>
                </c:pt>
                <c:pt idx="56">
                  <c:v>8.3000000000000007</c:v>
                </c:pt>
                <c:pt idx="57">
                  <c:v>8.4</c:v>
                </c:pt>
                <c:pt idx="58">
                  <c:v>8.5</c:v>
                </c:pt>
                <c:pt idx="59">
                  <c:v>8.9</c:v>
                </c:pt>
                <c:pt idx="60">
                  <c:v>9.6999999999999993</c:v>
                </c:pt>
                <c:pt idx="61">
                  <c:v>9.9</c:v>
                </c:pt>
                <c:pt idx="62">
                  <c:v>11</c:v>
                </c:pt>
                <c:pt idx="63">
                  <c:v>12.4</c:v>
                </c:pt>
                <c:pt idx="64">
                  <c:v>12.9</c:v>
                </c:pt>
                <c:pt idx="65">
                  <c:v>13</c:v>
                </c:pt>
                <c:pt idx="66">
                  <c:v>13.4</c:v>
                </c:pt>
                <c:pt idx="67">
                  <c:v>13.5</c:v>
                </c:pt>
                <c:pt idx="68">
                  <c:v>14</c:v>
                </c:pt>
                <c:pt idx="69">
                  <c:v>14.3</c:v>
                </c:pt>
                <c:pt idx="70">
                  <c:v>14.5</c:v>
                </c:pt>
                <c:pt idx="71">
                  <c:v>14.7</c:v>
                </c:pt>
                <c:pt idx="72">
                  <c:v>14.8</c:v>
                </c:pt>
                <c:pt idx="73">
                  <c:v>15.2</c:v>
                </c:pt>
                <c:pt idx="74">
                  <c:v>15.3</c:v>
                </c:pt>
                <c:pt idx="75">
                  <c:v>15.7</c:v>
                </c:pt>
                <c:pt idx="76">
                  <c:v>17.2</c:v>
                </c:pt>
                <c:pt idx="77">
                  <c:v>17.899999999999999</c:v>
                </c:pt>
                <c:pt idx="78">
                  <c:v>18.3</c:v>
                </c:pt>
                <c:pt idx="79">
                  <c:v>19.2</c:v>
                </c:pt>
                <c:pt idx="80">
                  <c:v>20.8</c:v>
                </c:pt>
                <c:pt idx="81">
                  <c:v>21.4</c:v>
                </c:pt>
                <c:pt idx="82">
                  <c:v>22.2</c:v>
                </c:pt>
                <c:pt idx="83">
                  <c:v>22.9</c:v>
                </c:pt>
                <c:pt idx="84">
                  <c:v>23.2</c:v>
                </c:pt>
                <c:pt idx="85">
                  <c:v>24</c:v>
                </c:pt>
                <c:pt idx="86">
                  <c:v>24.6</c:v>
                </c:pt>
                <c:pt idx="87">
                  <c:v>25.1</c:v>
                </c:pt>
                <c:pt idx="88">
                  <c:v>25.5</c:v>
                </c:pt>
                <c:pt idx="89">
                  <c:v>25.9</c:v>
                </c:pt>
                <c:pt idx="90">
                  <c:v>26.3</c:v>
                </c:pt>
                <c:pt idx="91">
                  <c:v>29.3</c:v>
                </c:pt>
                <c:pt idx="92">
                  <c:v>29.4</c:v>
                </c:pt>
                <c:pt idx="93">
                  <c:v>29.5</c:v>
                </c:pt>
                <c:pt idx="94">
                  <c:v>30.2</c:v>
                </c:pt>
                <c:pt idx="95">
                  <c:v>31.8</c:v>
                </c:pt>
                <c:pt idx="96">
                  <c:v>32</c:v>
                </c:pt>
                <c:pt idx="97">
                  <c:v>32.4</c:v>
                </c:pt>
                <c:pt idx="98">
                  <c:v>32.700000000000003</c:v>
                </c:pt>
                <c:pt idx="99">
                  <c:v>33.5</c:v>
                </c:pt>
                <c:pt idx="100">
                  <c:v>33.6</c:v>
                </c:pt>
                <c:pt idx="101">
                  <c:v>34.4</c:v>
                </c:pt>
                <c:pt idx="102">
                  <c:v>35.700000000000003</c:v>
                </c:pt>
                <c:pt idx="103">
                  <c:v>35.799999999999997</c:v>
                </c:pt>
                <c:pt idx="104">
                  <c:v>36.5</c:v>
                </c:pt>
                <c:pt idx="105">
                  <c:v>38.6</c:v>
                </c:pt>
                <c:pt idx="106">
                  <c:v>40.6</c:v>
                </c:pt>
                <c:pt idx="107">
                  <c:v>42.8</c:v>
                </c:pt>
                <c:pt idx="108">
                  <c:v>49</c:v>
                </c:pt>
                <c:pt idx="109">
                  <c:v>65</c:v>
                </c:pt>
                <c:pt idx="110">
                  <c:v>87.4</c:v>
                </c:pt>
                <c:pt idx="111">
                  <c:v>96.3</c:v>
                </c:pt>
                <c:pt idx="112">
                  <c:v>120</c:v>
                </c:pt>
              </c:numCache>
            </c:numRef>
          </c:xVal>
          <c:yVal>
            <c:numRef>
              <c:f>'Analyse satisfiabilité'!$C$2:$C$1203</c:f>
              <c:numCache>
                <c:formatCode>General</c:formatCode>
                <c:ptCount val="1202"/>
                <c:pt idx="0">
                  <c:v>0</c:v>
                </c:pt>
                <c:pt idx="1">
                  <c:v>7</c:v>
                </c:pt>
                <c:pt idx="2">
                  <c:v>11</c:v>
                </c:pt>
                <c:pt idx="3">
                  <c:v>11</c:v>
                </c:pt>
                <c:pt idx="4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17</c:v>
                </c:pt>
                <c:pt idx="12">
                  <c:v>17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22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29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33</c:v>
                </c:pt>
                <c:pt idx="50">
                  <c:v>34</c:v>
                </c:pt>
                <c:pt idx="51">
                  <c:v>36</c:v>
                </c:pt>
                <c:pt idx="52">
                  <c:v>37</c:v>
                </c:pt>
                <c:pt idx="53">
                  <c:v>38</c:v>
                </c:pt>
                <c:pt idx="54">
                  <c:v>38</c:v>
                </c:pt>
                <c:pt idx="55">
                  <c:v>39</c:v>
                </c:pt>
                <c:pt idx="56">
                  <c:v>40</c:v>
                </c:pt>
                <c:pt idx="57">
                  <c:v>41</c:v>
                </c:pt>
                <c:pt idx="58">
                  <c:v>43</c:v>
                </c:pt>
                <c:pt idx="59">
                  <c:v>45</c:v>
                </c:pt>
                <c:pt idx="60">
                  <c:v>46</c:v>
                </c:pt>
                <c:pt idx="61">
                  <c:v>47</c:v>
                </c:pt>
                <c:pt idx="62">
                  <c:v>47</c:v>
                </c:pt>
                <c:pt idx="63">
                  <c:v>47</c:v>
                </c:pt>
                <c:pt idx="64">
                  <c:v>48</c:v>
                </c:pt>
                <c:pt idx="65">
                  <c:v>48</c:v>
                </c:pt>
                <c:pt idx="66">
                  <c:v>49</c:v>
                </c:pt>
                <c:pt idx="67">
                  <c:v>49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51</c:v>
                </c:pt>
                <c:pt idx="78">
                  <c:v>52</c:v>
                </c:pt>
                <c:pt idx="79">
                  <c:v>52</c:v>
                </c:pt>
                <c:pt idx="80">
                  <c:v>52</c:v>
                </c:pt>
                <c:pt idx="81">
                  <c:v>53</c:v>
                </c:pt>
                <c:pt idx="82">
                  <c:v>53</c:v>
                </c:pt>
                <c:pt idx="83">
                  <c:v>54</c:v>
                </c:pt>
                <c:pt idx="84">
                  <c:v>54</c:v>
                </c:pt>
                <c:pt idx="85">
                  <c:v>54</c:v>
                </c:pt>
                <c:pt idx="86">
                  <c:v>54</c:v>
                </c:pt>
                <c:pt idx="87">
                  <c:v>54</c:v>
                </c:pt>
                <c:pt idx="88">
                  <c:v>54</c:v>
                </c:pt>
                <c:pt idx="89">
                  <c:v>54</c:v>
                </c:pt>
                <c:pt idx="90">
                  <c:v>54</c:v>
                </c:pt>
                <c:pt idx="91">
                  <c:v>54</c:v>
                </c:pt>
                <c:pt idx="92">
                  <c:v>54</c:v>
                </c:pt>
                <c:pt idx="93">
                  <c:v>54</c:v>
                </c:pt>
                <c:pt idx="94">
                  <c:v>54</c:v>
                </c:pt>
                <c:pt idx="95">
                  <c:v>54</c:v>
                </c:pt>
                <c:pt idx="96">
                  <c:v>54</c:v>
                </c:pt>
                <c:pt idx="97">
                  <c:v>54</c:v>
                </c:pt>
                <c:pt idx="98">
                  <c:v>54</c:v>
                </c:pt>
                <c:pt idx="99">
                  <c:v>54</c:v>
                </c:pt>
                <c:pt idx="100">
                  <c:v>54</c:v>
                </c:pt>
                <c:pt idx="101">
                  <c:v>54</c:v>
                </c:pt>
                <c:pt idx="102">
                  <c:v>54</c:v>
                </c:pt>
                <c:pt idx="103">
                  <c:v>54</c:v>
                </c:pt>
                <c:pt idx="104">
                  <c:v>54</c:v>
                </c:pt>
                <c:pt idx="105">
                  <c:v>54</c:v>
                </c:pt>
                <c:pt idx="106">
                  <c:v>54</c:v>
                </c:pt>
                <c:pt idx="107">
                  <c:v>54</c:v>
                </c:pt>
                <c:pt idx="108">
                  <c:v>54</c:v>
                </c:pt>
                <c:pt idx="109">
                  <c:v>54</c:v>
                </c:pt>
                <c:pt idx="110">
                  <c:v>55</c:v>
                </c:pt>
                <c:pt idx="111">
                  <c:v>55</c:v>
                </c:pt>
                <c:pt idx="112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37-450A-B1EE-01F75F52DD65}"/>
            </c:ext>
          </c:extLst>
        </c:ser>
        <c:ser>
          <c:idx val="2"/>
          <c:order val="2"/>
          <c:tx>
            <c:strRef>
              <c:f>'Analyse satisfiabilité'!$D$1</c:f>
              <c:strCache>
                <c:ptCount val="1"/>
                <c:pt idx="0">
                  <c:v>FC + AC de tps en tps,
avec aléa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'Analyse satisfiabilité'!$A$2:$A$1203</c:f>
              <c:numCache>
                <c:formatCode>General</c:formatCode>
                <c:ptCount val="12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3.9</c:v>
                </c:pt>
                <c:pt idx="36">
                  <c:v>4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4.7</c:v>
                </c:pt>
                <c:pt idx="42">
                  <c:v>4.8</c:v>
                </c:pt>
                <c:pt idx="43">
                  <c:v>5.0999999999999996</c:v>
                </c:pt>
                <c:pt idx="44">
                  <c:v>5.2</c:v>
                </c:pt>
                <c:pt idx="45">
                  <c:v>5.3</c:v>
                </c:pt>
                <c:pt idx="46">
                  <c:v>5.4</c:v>
                </c:pt>
                <c:pt idx="47">
                  <c:v>5.5</c:v>
                </c:pt>
                <c:pt idx="48">
                  <c:v>5.8</c:v>
                </c:pt>
                <c:pt idx="49">
                  <c:v>6.2</c:v>
                </c:pt>
                <c:pt idx="50">
                  <c:v>6.5</c:v>
                </c:pt>
                <c:pt idx="51">
                  <c:v>7.2</c:v>
                </c:pt>
                <c:pt idx="52">
                  <c:v>7.5</c:v>
                </c:pt>
                <c:pt idx="53">
                  <c:v>7.7</c:v>
                </c:pt>
                <c:pt idx="54">
                  <c:v>7.8</c:v>
                </c:pt>
                <c:pt idx="55">
                  <c:v>8.1999999999999993</c:v>
                </c:pt>
                <c:pt idx="56">
                  <c:v>8.3000000000000007</c:v>
                </c:pt>
                <c:pt idx="57">
                  <c:v>8.4</c:v>
                </c:pt>
                <c:pt idx="58">
                  <c:v>8.5</c:v>
                </c:pt>
                <c:pt idx="59">
                  <c:v>8.9</c:v>
                </c:pt>
                <c:pt idx="60">
                  <c:v>9.6999999999999993</c:v>
                </c:pt>
                <c:pt idx="61">
                  <c:v>9.9</c:v>
                </c:pt>
                <c:pt idx="62">
                  <c:v>11</c:v>
                </c:pt>
                <c:pt idx="63">
                  <c:v>12.4</c:v>
                </c:pt>
                <c:pt idx="64">
                  <c:v>12.9</c:v>
                </c:pt>
                <c:pt idx="65">
                  <c:v>13</c:v>
                </c:pt>
                <c:pt idx="66">
                  <c:v>13.4</c:v>
                </c:pt>
                <c:pt idx="67">
                  <c:v>13.5</c:v>
                </c:pt>
                <c:pt idx="68">
                  <c:v>14</c:v>
                </c:pt>
                <c:pt idx="69">
                  <c:v>14.3</c:v>
                </c:pt>
                <c:pt idx="70">
                  <c:v>14.5</c:v>
                </c:pt>
                <c:pt idx="71">
                  <c:v>14.7</c:v>
                </c:pt>
                <c:pt idx="72">
                  <c:v>14.8</c:v>
                </c:pt>
                <c:pt idx="73">
                  <c:v>15.2</c:v>
                </c:pt>
                <c:pt idx="74">
                  <c:v>15.3</c:v>
                </c:pt>
                <c:pt idx="75">
                  <c:v>15.7</c:v>
                </c:pt>
                <c:pt idx="76">
                  <c:v>17.2</c:v>
                </c:pt>
                <c:pt idx="77">
                  <c:v>17.899999999999999</c:v>
                </c:pt>
                <c:pt idx="78">
                  <c:v>18.3</c:v>
                </c:pt>
                <c:pt idx="79">
                  <c:v>19.2</c:v>
                </c:pt>
                <c:pt idx="80">
                  <c:v>20.8</c:v>
                </c:pt>
                <c:pt idx="81">
                  <c:v>21.4</c:v>
                </c:pt>
                <c:pt idx="82">
                  <c:v>22.2</c:v>
                </c:pt>
                <c:pt idx="83">
                  <c:v>22.9</c:v>
                </c:pt>
                <c:pt idx="84">
                  <c:v>23.2</c:v>
                </c:pt>
                <c:pt idx="85">
                  <c:v>24</c:v>
                </c:pt>
                <c:pt idx="86">
                  <c:v>24.6</c:v>
                </c:pt>
                <c:pt idx="87">
                  <c:v>25.1</c:v>
                </c:pt>
                <c:pt idx="88">
                  <c:v>25.5</c:v>
                </c:pt>
                <c:pt idx="89">
                  <c:v>25.9</c:v>
                </c:pt>
                <c:pt idx="90">
                  <c:v>26.3</c:v>
                </c:pt>
                <c:pt idx="91">
                  <c:v>29.3</c:v>
                </c:pt>
                <c:pt idx="92">
                  <c:v>29.4</c:v>
                </c:pt>
                <c:pt idx="93">
                  <c:v>29.5</c:v>
                </c:pt>
                <c:pt idx="94">
                  <c:v>30.2</c:v>
                </c:pt>
                <c:pt idx="95">
                  <c:v>31.8</c:v>
                </c:pt>
                <c:pt idx="96">
                  <c:v>32</c:v>
                </c:pt>
                <c:pt idx="97">
                  <c:v>32.4</c:v>
                </c:pt>
                <c:pt idx="98">
                  <c:v>32.700000000000003</c:v>
                </c:pt>
                <c:pt idx="99">
                  <c:v>33.5</c:v>
                </c:pt>
                <c:pt idx="100">
                  <c:v>33.6</c:v>
                </c:pt>
                <c:pt idx="101">
                  <c:v>34.4</c:v>
                </c:pt>
                <c:pt idx="102">
                  <c:v>35.700000000000003</c:v>
                </c:pt>
                <c:pt idx="103">
                  <c:v>35.799999999999997</c:v>
                </c:pt>
                <c:pt idx="104">
                  <c:v>36.5</c:v>
                </c:pt>
                <c:pt idx="105">
                  <c:v>38.6</c:v>
                </c:pt>
                <c:pt idx="106">
                  <c:v>40.6</c:v>
                </c:pt>
                <c:pt idx="107">
                  <c:v>42.8</c:v>
                </c:pt>
                <c:pt idx="108">
                  <c:v>49</c:v>
                </c:pt>
                <c:pt idx="109">
                  <c:v>65</c:v>
                </c:pt>
                <c:pt idx="110">
                  <c:v>87.4</c:v>
                </c:pt>
                <c:pt idx="111">
                  <c:v>96.3</c:v>
                </c:pt>
                <c:pt idx="112">
                  <c:v>120</c:v>
                </c:pt>
              </c:numCache>
            </c:numRef>
          </c:xVal>
          <c:yVal>
            <c:numRef>
              <c:f>'Analyse satisfiabilité'!$D$2:$D$1203</c:f>
              <c:numCache>
                <c:formatCode>General</c:formatCode>
                <c:ptCount val="120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14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25</c:v>
                </c:pt>
                <c:pt idx="65">
                  <c:v>26</c:v>
                </c:pt>
                <c:pt idx="66">
                  <c:v>26</c:v>
                </c:pt>
                <c:pt idx="67">
                  <c:v>27</c:v>
                </c:pt>
                <c:pt idx="68">
                  <c:v>27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29</c:v>
                </c:pt>
                <c:pt idx="73">
                  <c:v>30</c:v>
                </c:pt>
                <c:pt idx="74">
                  <c:v>30</c:v>
                </c:pt>
                <c:pt idx="75">
                  <c:v>31</c:v>
                </c:pt>
                <c:pt idx="76">
                  <c:v>31</c:v>
                </c:pt>
                <c:pt idx="77">
                  <c:v>31</c:v>
                </c:pt>
                <c:pt idx="78">
                  <c:v>31</c:v>
                </c:pt>
                <c:pt idx="79">
                  <c:v>32</c:v>
                </c:pt>
                <c:pt idx="80">
                  <c:v>33</c:v>
                </c:pt>
                <c:pt idx="81">
                  <c:v>33</c:v>
                </c:pt>
                <c:pt idx="82">
                  <c:v>34</c:v>
                </c:pt>
                <c:pt idx="83">
                  <c:v>34</c:v>
                </c:pt>
                <c:pt idx="84">
                  <c:v>35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39</c:v>
                </c:pt>
                <c:pt idx="97">
                  <c:v>40</c:v>
                </c:pt>
                <c:pt idx="98">
                  <c:v>41</c:v>
                </c:pt>
                <c:pt idx="99">
                  <c:v>42</c:v>
                </c:pt>
                <c:pt idx="100">
                  <c:v>43</c:v>
                </c:pt>
                <c:pt idx="101">
                  <c:v>44</c:v>
                </c:pt>
                <c:pt idx="102">
                  <c:v>44</c:v>
                </c:pt>
                <c:pt idx="103">
                  <c:v>45</c:v>
                </c:pt>
                <c:pt idx="104">
                  <c:v>45</c:v>
                </c:pt>
                <c:pt idx="105">
                  <c:v>46</c:v>
                </c:pt>
                <c:pt idx="106">
                  <c:v>46</c:v>
                </c:pt>
                <c:pt idx="107">
                  <c:v>48</c:v>
                </c:pt>
                <c:pt idx="108">
                  <c:v>48</c:v>
                </c:pt>
                <c:pt idx="109">
                  <c:v>48</c:v>
                </c:pt>
                <c:pt idx="110">
                  <c:v>48</c:v>
                </c:pt>
                <c:pt idx="111">
                  <c:v>48</c:v>
                </c:pt>
                <c:pt idx="112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37-450A-B1EE-01F75F52DD65}"/>
            </c:ext>
          </c:extLst>
        </c:ser>
        <c:ser>
          <c:idx val="3"/>
          <c:order val="3"/>
          <c:tx>
            <c:strRef>
              <c:f>'Analyse satisfiabilité'!$E$1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'Analyse satisfiabilité'!$A$2:$A$1203</c:f>
              <c:numCache>
                <c:formatCode>General</c:formatCode>
                <c:ptCount val="12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3.9</c:v>
                </c:pt>
                <c:pt idx="36">
                  <c:v>4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4.7</c:v>
                </c:pt>
                <c:pt idx="42">
                  <c:v>4.8</c:v>
                </c:pt>
                <c:pt idx="43">
                  <c:v>5.0999999999999996</c:v>
                </c:pt>
                <c:pt idx="44">
                  <c:v>5.2</c:v>
                </c:pt>
                <c:pt idx="45">
                  <c:v>5.3</c:v>
                </c:pt>
                <c:pt idx="46">
                  <c:v>5.4</c:v>
                </c:pt>
                <c:pt idx="47">
                  <c:v>5.5</c:v>
                </c:pt>
                <c:pt idx="48">
                  <c:v>5.8</c:v>
                </c:pt>
                <c:pt idx="49">
                  <c:v>6.2</c:v>
                </c:pt>
                <c:pt idx="50">
                  <c:v>6.5</c:v>
                </c:pt>
                <c:pt idx="51">
                  <c:v>7.2</c:v>
                </c:pt>
                <c:pt idx="52">
                  <c:v>7.5</c:v>
                </c:pt>
                <c:pt idx="53">
                  <c:v>7.7</c:v>
                </c:pt>
                <c:pt idx="54">
                  <c:v>7.8</c:v>
                </c:pt>
                <c:pt idx="55">
                  <c:v>8.1999999999999993</c:v>
                </c:pt>
                <c:pt idx="56">
                  <c:v>8.3000000000000007</c:v>
                </c:pt>
                <c:pt idx="57">
                  <c:v>8.4</c:v>
                </c:pt>
                <c:pt idx="58">
                  <c:v>8.5</c:v>
                </c:pt>
                <c:pt idx="59">
                  <c:v>8.9</c:v>
                </c:pt>
                <c:pt idx="60">
                  <c:v>9.6999999999999993</c:v>
                </c:pt>
                <c:pt idx="61">
                  <c:v>9.9</c:v>
                </c:pt>
                <c:pt idx="62">
                  <c:v>11</c:v>
                </c:pt>
                <c:pt idx="63">
                  <c:v>12.4</c:v>
                </c:pt>
                <c:pt idx="64">
                  <c:v>12.9</c:v>
                </c:pt>
                <c:pt idx="65">
                  <c:v>13</c:v>
                </c:pt>
                <c:pt idx="66">
                  <c:v>13.4</c:v>
                </c:pt>
                <c:pt idx="67">
                  <c:v>13.5</c:v>
                </c:pt>
                <c:pt idx="68">
                  <c:v>14</c:v>
                </c:pt>
                <c:pt idx="69">
                  <c:v>14.3</c:v>
                </c:pt>
                <c:pt idx="70">
                  <c:v>14.5</c:v>
                </c:pt>
                <c:pt idx="71">
                  <c:v>14.7</c:v>
                </c:pt>
                <c:pt idx="72">
                  <c:v>14.8</c:v>
                </c:pt>
                <c:pt idx="73">
                  <c:v>15.2</c:v>
                </c:pt>
                <c:pt idx="74">
                  <c:v>15.3</c:v>
                </c:pt>
                <c:pt idx="75">
                  <c:v>15.7</c:v>
                </c:pt>
                <c:pt idx="76">
                  <c:v>17.2</c:v>
                </c:pt>
                <c:pt idx="77">
                  <c:v>17.899999999999999</c:v>
                </c:pt>
                <c:pt idx="78">
                  <c:v>18.3</c:v>
                </c:pt>
                <c:pt idx="79">
                  <c:v>19.2</c:v>
                </c:pt>
                <c:pt idx="80">
                  <c:v>20.8</c:v>
                </c:pt>
                <c:pt idx="81">
                  <c:v>21.4</c:v>
                </c:pt>
                <c:pt idx="82">
                  <c:v>22.2</c:v>
                </c:pt>
                <c:pt idx="83">
                  <c:v>22.9</c:v>
                </c:pt>
                <c:pt idx="84">
                  <c:v>23.2</c:v>
                </c:pt>
                <c:pt idx="85">
                  <c:v>24</c:v>
                </c:pt>
                <c:pt idx="86">
                  <c:v>24.6</c:v>
                </c:pt>
                <c:pt idx="87">
                  <c:v>25.1</c:v>
                </c:pt>
                <c:pt idx="88">
                  <c:v>25.5</c:v>
                </c:pt>
                <c:pt idx="89">
                  <c:v>25.9</c:v>
                </c:pt>
                <c:pt idx="90">
                  <c:v>26.3</c:v>
                </c:pt>
                <c:pt idx="91">
                  <c:v>29.3</c:v>
                </c:pt>
                <c:pt idx="92">
                  <c:v>29.4</c:v>
                </c:pt>
                <c:pt idx="93">
                  <c:v>29.5</c:v>
                </c:pt>
                <c:pt idx="94">
                  <c:v>30.2</c:v>
                </c:pt>
                <c:pt idx="95">
                  <c:v>31.8</c:v>
                </c:pt>
                <c:pt idx="96">
                  <c:v>32</c:v>
                </c:pt>
                <c:pt idx="97">
                  <c:v>32.4</c:v>
                </c:pt>
                <c:pt idx="98">
                  <c:v>32.700000000000003</c:v>
                </c:pt>
                <c:pt idx="99">
                  <c:v>33.5</c:v>
                </c:pt>
                <c:pt idx="100">
                  <c:v>33.6</c:v>
                </c:pt>
                <c:pt idx="101">
                  <c:v>34.4</c:v>
                </c:pt>
                <c:pt idx="102">
                  <c:v>35.700000000000003</c:v>
                </c:pt>
                <c:pt idx="103">
                  <c:v>35.799999999999997</c:v>
                </c:pt>
                <c:pt idx="104">
                  <c:v>36.5</c:v>
                </c:pt>
                <c:pt idx="105">
                  <c:v>38.6</c:v>
                </c:pt>
                <c:pt idx="106">
                  <c:v>40.6</c:v>
                </c:pt>
                <c:pt idx="107">
                  <c:v>42.8</c:v>
                </c:pt>
                <c:pt idx="108">
                  <c:v>49</c:v>
                </c:pt>
                <c:pt idx="109">
                  <c:v>65</c:v>
                </c:pt>
                <c:pt idx="110">
                  <c:v>87.4</c:v>
                </c:pt>
                <c:pt idx="111">
                  <c:v>96.3</c:v>
                </c:pt>
                <c:pt idx="112">
                  <c:v>120</c:v>
                </c:pt>
              </c:numCache>
            </c:numRef>
          </c:xVal>
          <c:yVal>
            <c:numRef>
              <c:f>'Analyse satisfiabilité'!$E$2:$E$1203</c:f>
              <c:numCache>
                <c:formatCode>General</c:formatCode>
                <c:ptCount val="1202"/>
                <c:pt idx="0">
                  <c:v>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32</c:v>
                </c:pt>
                <c:pt idx="7">
                  <c:v>36</c:v>
                </c:pt>
                <c:pt idx="8">
                  <c:v>41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44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48</c:v>
                </c:pt>
                <c:pt idx="22">
                  <c:v>48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50</c:v>
                </c:pt>
                <c:pt idx="27">
                  <c:v>52</c:v>
                </c:pt>
                <c:pt idx="28">
                  <c:v>53</c:v>
                </c:pt>
                <c:pt idx="29">
                  <c:v>53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54</c:v>
                </c:pt>
                <c:pt idx="39">
                  <c:v>54</c:v>
                </c:pt>
                <c:pt idx="40">
                  <c:v>55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  <c:pt idx="51">
                  <c:v>55</c:v>
                </c:pt>
                <c:pt idx="52">
                  <c:v>55</c:v>
                </c:pt>
                <c:pt idx="53">
                  <c:v>55</c:v>
                </c:pt>
                <c:pt idx="54">
                  <c:v>55</c:v>
                </c:pt>
                <c:pt idx="55">
                  <c:v>55</c:v>
                </c:pt>
                <c:pt idx="56">
                  <c:v>55</c:v>
                </c:pt>
                <c:pt idx="57">
                  <c:v>55</c:v>
                </c:pt>
                <c:pt idx="58">
                  <c:v>55</c:v>
                </c:pt>
                <c:pt idx="59">
                  <c:v>55</c:v>
                </c:pt>
                <c:pt idx="60">
                  <c:v>55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55</c:v>
                </c:pt>
                <c:pt idx="67">
                  <c:v>55</c:v>
                </c:pt>
                <c:pt idx="68">
                  <c:v>55</c:v>
                </c:pt>
                <c:pt idx="69">
                  <c:v>55</c:v>
                </c:pt>
                <c:pt idx="70">
                  <c:v>55</c:v>
                </c:pt>
                <c:pt idx="71">
                  <c:v>55</c:v>
                </c:pt>
                <c:pt idx="72">
                  <c:v>55</c:v>
                </c:pt>
                <c:pt idx="73">
                  <c:v>55</c:v>
                </c:pt>
                <c:pt idx="74">
                  <c:v>55</c:v>
                </c:pt>
                <c:pt idx="75">
                  <c:v>55</c:v>
                </c:pt>
                <c:pt idx="76">
                  <c:v>55</c:v>
                </c:pt>
                <c:pt idx="77">
                  <c:v>55</c:v>
                </c:pt>
                <c:pt idx="78">
                  <c:v>55</c:v>
                </c:pt>
                <c:pt idx="79">
                  <c:v>55</c:v>
                </c:pt>
                <c:pt idx="80">
                  <c:v>55</c:v>
                </c:pt>
                <c:pt idx="81">
                  <c:v>55</c:v>
                </c:pt>
                <c:pt idx="82">
                  <c:v>55</c:v>
                </c:pt>
                <c:pt idx="83">
                  <c:v>55</c:v>
                </c:pt>
                <c:pt idx="84">
                  <c:v>55</c:v>
                </c:pt>
                <c:pt idx="85">
                  <c:v>55</c:v>
                </c:pt>
                <c:pt idx="86">
                  <c:v>56</c:v>
                </c:pt>
                <c:pt idx="87">
                  <c:v>56</c:v>
                </c:pt>
                <c:pt idx="88">
                  <c:v>56</c:v>
                </c:pt>
                <c:pt idx="89">
                  <c:v>56</c:v>
                </c:pt>
                <c:pt idx="90">
                  <c:v>56</c:v>
                </c:pt>
                <c:pt idx="91">
                  <c:v>56</c:v>
                </c:pt>
                <c:pt idx="92">
                  <c:v>56</c:v>
                </c:pt>
                <c:pt idx="93">
                  <c:v>56</c:v>
                </c:pt>
                <c:pt idx="94">
                  <c:v>56</c:v>
                </c:pt>
                <c:pt idx="95">
                  <c:v>56</c:v>
                </c:pt>
                <c:pt idx="96">
                  <c:v>56</c:v>
                </c:pt>
                <c:pt idx="97">
                  <c:v>56</c:v>
                </c:pt>
                <c:pt idx="98">
                  <c:v>56</c:v>
                </c:pt>
                <c:pt idx="99">
                  <c:v>56</c:v>
                </c:pt>
                <c:pt idx="100">
                  <c:v>56</c:v>
                </c:pt>
                <c:pt idx="101">
                  <c:v>56</c:v>
                </c:pt>
                <c:pt idx="102">
                  <c:v>56</c:v>
                </c:pt>
                <c:pt idx="103">
                  <c:v>56</c:v>
                </c:pt>
                <c:pt idx="104">
                  <c:v>56</c:v>
                </c:pt>
                <c:pt idx="105">
                  <c:v>56</c:v>
                </c:pt>
                <c:pt idx="106">
                  <c:v>56</c:v>
                </c:pt>
                <c:pt idx="107">
                  <c:v>56</c:v>
                </c:pt>
                <c:pt idx="108">
                  <c:v>57</c:v>
                </c:pt>
                <c:pt idx="109">
                  <c:v>58</c:v>
                </c:pt>
                <c:pt idx="110">
                  <c:v>58</c:v>
                </c:pt>
                <c:pt idx="111">
                  <c:v>58</c:v>
                </c:pt>
                <c:pt idx="112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37-450A-B1EE-01F75F52DD65}"/>
            </c:ext>
          </c:extLst>
        </c:ser>
        <c:ser>
          <c:idx val="4"/>
          <c:order val="4"/>
          <c:tx>
            <c:strRef>
              <c:f>'Analyse satisfiabilité'!$F$1</c:f>
              <c:strCache>
                <c:ptCount val="1"/>
                <c:pt idx="0">
                  <c:v>FC avec aléa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'Analyse satisfiabilité'!$A$2:$A$1203</c:f>
              <c:numCache>
                <c:formatCode>General</c:formatCode>
                <c:ptCount val="12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3.9</c:v>
                </c:pt>
                <c:pt idx="36">
                  <c:v>4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4.7</c:v>
                </c:pt>
                <c:pt idx="42">
                  <c:v>4.8</c:v>
                </c:pt>
                <c:pt idx="43">
                  <c:v>5.0999999999999996</c:v>
                </c:pt>
                <c:pt idx="44">
                  <c:v>5.2</c:v>
                </c:pt>
                <c:pt idx="45">
                  <c:v>5.3</c:v>
                </c:pt>
                <c:pt idx="46">
                  <c:v>5.4</c:v>
                </c:pt>
                <c:pt idx="47">
                  <c:v>5.5</c:v>
                </c:pt>
                <c:pt idx="48">
                  <c:v>5.8</c:v>
                </c:pt>
                <c:pt idx="49">
                  <c:v>6.2</c:v>
                </c:pt>
                <c:pt idx="50">
                  <c:v>6.5</c:v>
                </c:pt>
                <c:pt idx="51">
                  <c:v>7.2</c:v>
                </c:pt>
                <c:pt idx="52">
                  <c:v>7.5</c:v>
                </c:pt>
                <c:pt idx="53">
                  <c:v>7.7</c:v>
                </c:pt>
                <c:pt idx="54">
                  <c:v>7.8</c:v>
                </c:pt>
                <c:pt idx="55">
                  <c:v>8.1999999999999993</c:v>
                </c:pt>
                <c:pt idx="56">
                  <c:v>8.3000000000000007</c:v>
                </c:pt>
                <c:pt idx="57">
                  <c:v>8.4</c:v>
                </c:pt>
                <c:pt idx="58">
                  <c:v>8.5</c:v>
                </c:pt>
                <c:pt idx="59">
                  <c:v>8.9</c:v>
                </c:pt>
                <c:pt idx="60">
                  <c:v>9.6999999999999993</c:v>
                </c:pt>
                <c:pt idx="61">
                  <c:v>9.9</c:v>
                </c:pt>
                <c:pt idx="62">
                  <c:v>11</c:v>
                </c:pt>
                <c:pt idx="63">
                  <c:v>12.4</c:v>
                </c:pt>
                <c:pt idx="64">
                  <c:v>12.9</c:v>
                </c:pt>
                <c:pt idx="65">
                  <c:v>13</c:v>
                </c:pt>
                <c:pt idx="66">
                  <c:v>13.4</c:v>
                </c:pt>
                <c:pt idx="67">
                  <c:v>13.5</c:v>
                </c:pt>
                <c:pt idx="68">
                  <c:v>14</c:v>
                </c:pt>
                <c:pt idx="69">
                  <c:v>14.3</c:v>
                </c:pt>
                <c:pt idx="70">
                  <c:v>14.5</c:v>
                </c:pt>
                <c:pt idx="71">
                  <c:v>14.7</c:v>
                </c:pt>
                <c:pt idx="72">
                  <c:v>14.8</c:v>
                </c:pt>
                <c:pt idx="73">
                  <c:v>15.2</c:v>
                </c:pt>
                <c:pt idx="74">
                  <c:v>15.3</c:v>
                </c:pt>
                <c:pt idx="75">
                  <c:v>15.7</c:v>
                </c:pt>
                <c:pt idx="76">
                  <c:v>17.2</c:v>
                </c:pt>
                <c:pt idx="77">
                  <c:v>17.899999999999999</c:v>
                </c:pt>
                <c:pt idx="78">
                  <c:v>18.3</c:v>
                </c:pt>
                <c:pt idx="79">
                  <c:v>19.2</c:v>
                </c:pt>
                <c:pt idx="80">
                  <c:v>20.8</c:v>
                </c:pt>
                <c:pt idx="81">
                  <c:v>21.4</c:v>
                </c:pt>
                <c:pt idx="82">
                  <c:v>22.2</c:v>
                </c:pt>
                <c:pt idx="83">
                  <c:v>22.9</c:v>
                </c:pt>
                <c:pt idx="84">
                  <c:v>23.2</c:v>
                </c:pt>
                <c:pt idx="85">
                  <c:v>24</c:v>
                </c:pt>
                <c:pt idx="86">
                  <c:v>24.6</c:v>
                </c:pt>
                <c:pt idx="87">
                  <c:v>25.1</c:v>
                </c:pt>
                <c:pt idx="88">
                  <c:v>25.5</c:v>
                </c:pt>
                <c:pt idx="89">
                  <c:v>25.9</c:v>
                </c:pt>
                <c:pt idx="90">
                  <c:v>26.3</c:v>
                </c:pt>
                <c:pt idx="91">
                  <c:v>29.3</c:v>
                </c:pt>
                <c:pt idx="92">
                  <c:v>29.4</c:v>
                </c:pt>
                <c:pt idx="93">
                  <c:v>29.5</c:v>
                </c:pt>
                <c:pt idx="94">
                  <c:v>30.2</c:v>
                </c:pt>
                <c:pt idx="95">
                  <c:v>31.8</c:v>
                </c:pt>
                <c:pt idx="96">
                  <c:v>32</c:v>
                </c:pt>
                <c:pt idx="97">
                  <c:v>32.4</c:v>
                </c:pt>
                <c:pt idx="98">
                  <c:v>32.700000000000003</c:v>
                </c:pt>
                <c:pt idx="99">
                  <c:v>33.5</c:v>
                </c:pt>
                <c:pt idx="100">
                  <c:v>33.6</c:v>
                </c:pt>
                <c:pt idx="101">
                  <c:v>34.4</c:v>
                </c:pt>
                <c:pt idx="102">
                  <c:v>35.700000000000003</c:v>
                </c:pt>
                <c:pt idx="103">
                  <c:v>35.799999999999997</c:v>
                </c:pt>
                <c:pt idx="104">
                  <c:v>36.5</c:v>
                </c:pt>
                <c:pt idx="105">
                  <c:v>38.6</c:v>
                </c:pt>
                <c:pt idx="106">
                  <c:v>40.6</c:v>
                </c:pt>
                <c:pt idx="107">
                  <c:v>42.8</c:v>
                </c:pt>
                <c:pt idx="108">
                  <c:v>49</c:v>
                </c:pt>
                <c:pt idx="109">
                  <c:v>65</c:v>
                </c:pt>
                <c:pt idx="110">
                  <c:v>87.4</c:v>
                </c:pt>
                <c:pt idx="111">
                  <c:v>96.3</c:v>
                </c:pt>
                <c:pt idx="112">
                  <c:v>120</c:v>
                </c:pt>
              </c:numCache>
            </c:numRef>
          </c:xVal>
          <c:yVal>
            <c:numRef>
              <c:f>'Analyse satisfiabilité'!$F$2:$F$1203</c:f>
              <c:numCache>
                <c:formatCode>General</c:formatCode>
                <c:ptCount val="1202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26</c:v>
                </c:pt>
                <c:pt idx="35">
                  <c:v>26</c:v>
                </c:pt>
                <c:pt idx="36">
                  <c:v>27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31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36</c:v>
                </c:pt>
                <c:pt idx="75">
                  <c:v>37</c:v>
                </c:pt>
                <c:pt idx="76">
                  <c:v>38</c:v>
                </c:pt>
                <c:pt idx="77">
                  <c:v>38</c:v>
                </c:pt>
                <c:pt idx="78">
                  <c:v>38</c:v>
                </c:pt>
                <c:pt idx="79">
                  <c:v>38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38</c:v>
                </c:pt>
                <c:pt idx="84">
                  <c:v>38</c:v>
                </c:pt>
                <c:pt idx="85">
                  <c:v>38</c:v>
                </c:pt>
                <c:pt idx="86">
                  <c:v>39</c:v>
                </c:pt>
                <c:pt idx="87">
                  <c:v>41</c:v>
                </c:pt>
                <c:pt idx="88">
                  <c:v>42</c:v>
                </c:pt>
                <c:pt idx="89">
                  <c:v>42</c:v>
                </c:pt>
                <c:pt idx="90">
                  <c:v>43</c:v>
                </c:pt>
                <c:pt idx="91">
                  <c:v>44</c:v>
                </c:pt>
                <c:pt idx="92">
                  <c:v>45</c:v>
                </c:pt>
                <c:pt idx="93">
                  <c:v>45</c:v>
                </c:pt>
                <c:pt idx="94">
                  <c:v>46</c:v>
                </c:pt>
                <c:pt idx="95">
                  <c:v>47</c:v>
                </c:pt>
                <c:pt idx="96">
                  <c:v>47</c:v>
                </c:pt>
                <c:pt idx="97">
                  <c:v>47</c:v>
                </c:pt>
                <c:pt idx="98">
                  <c:v>47</c:v>
                </c:pt>
                <c:pt idx="99">
                  <c:v>47</c:v>
                </c:pt>
                <c:pt idx="100">
                  <c:v>47</c:v>
                </c:pt>
                <c:pt idx="101">
                  <c:v>47</c:v>
                </c:pt>
                <c:pt idx="102">
                  <c:v>48</c:v>
                </c:pt>
                <c:pt idx="103">
                  <c:v>48</c:v>
                </c:pt>
                <c:pt idx="104">
                  <c:v>48</c:v>
                </c:pt>
                <c:pt idx="105">
                  <c:v>48</c:v>
                </c:pt>
                <c:pt idx="106">
                  <c:v>48</c:v>
                </c:pt>
                <c:pt idx="107">
                  <c:v>48</c:v>
                </c:pt>
                <c:pt idx="108">
                  <c:v>48</c:v>
                </c:pt>
                <c:pt idx="109">
                  <c:v>48</c:v>
                </c:pt>
                <c:pt idx="110">
                  <c:v>48</c:v>
                </c:pt>
                <c:pt idx="111">
                  <c:v>48</c:v>
                </c:pt>
                <c:pt idx="112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37-450A-B1EE-01F75F52D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560575"/>
        <c:axId val="1637776127"/>
      </c:scatterChart>
      <c:valAx>
        <c:axId val="1748560575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7776127"/>
        <c:crosses val="autoZero"/>
        <c:crossBetween val="midCat"/>
      </c:valAx>
      <c:valAx>
        <c:axId val="1637776127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Nombre d'instances résolues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8560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Temps de résolution en fonction de la taille de l'instance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satisfiabilité'!$X$1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'Analyse satisfiabilité'!$W$2:$W$59</c:f>
              <c:numCache>
                <c:formatCode>General</c:formatCode>
                <c:ptCount val="58"/>
                <c:pt idx="0">
                  <c:v>4</c:v>
                </c:pt>
                <c:pt idx="1">
                  <c:v>684</c:v>
                </c:pt>
                <c:pt idx="2">
                  <c:v>10080</c:v>
                </c:pt>
                <c:pt idx="3">
                  <c:v>14700</c:v>
                </c:pt>
                <c:pt idx="4">
                  <c:v>86700</c:v>
                </c:pt>
                <c:pt idx="5">
                  <c:v>135360</c:v>
                </c:pt>
                <c:pt idx="6">
                  <c:v>215016</c:v>
                </c:pt>
                <c:pt idx="7">
                  <c:v>220000</c:v>
                </c:pt>
                <c:pt idx="8">
                  <c:v>235984</c:v>
                </c:pt>
                <c:pt idx="9">
                  <c:v>385264</c:v>
                </c:pt>
                <c:pt idx="10">
                  <c:v>391127</c:v>
                </c:pt>
                <c:pt idx="11">
                  <c:v>420480</c:v>
                </c:pt>
                <c:pt idx="12">
                  <c:v>572242</c:v>
                </c:pt>
                <c:pt idx="13">
                  <c:v>576250</c:v>
                </c:pt>
                <c:pt idx="14">
                  <c:v>882090</c:v>
                </c:pt>
                <c:pt idx="15">
                  <c:v>1097600</c:v>
                </c:pt>
                <c:pt idx="16">
                  <c:v>1332396</c:v>
                </c:pt>
                <c:pt idx="17">
                  <c:v>1417475</c:v>
                </c:pt>
                <c:pt idx="18">
                  <c:v>1545480</c:v>
                </c:pt>
                <c:pt idx="19">
                  <c:v>1737216</c:v>
                </c:pt>
                <c:pt idx="20">
                  <c:v>2221560</c:v>
                </c:pt>
                <c:pt idx="21">
                  <c:v>2835756</c:v>
                </c:pt>
                <c:pt idx="22">
                  <c:v>3038958</c:v>
                </c:pt>
                <c:pt idx="23">
                  <c:v>3693600</c:v>
                </c:pt>
                <c:pt idx="24">
                  <c:v>4644864</c:v>
                </c:pt>
                <c:pt idx="25">
                  <c:v>4973858</c:v>
                </c:pt>
                <c:pt idx="26">
                  <c:v>5505500</c:v>
                </c:pt>
                <c:pt idx="27">
                  <c:v>6471850</c:v>
                </c:pt>
                <c:pt idx="28">
                  <c:v>9796160</c:v>
                </c:pt>
                <c:pt idx="29">
                  <c:v>10546696</c:v>
                </c:pt>
                <c:pt idx="30">
                  <c:v>10583676</c:v>
                </c:pt>
                <c:pt idx="31">
                  <c:v>15108600</c:v>
                </c:pt>
                <c:pt idx="32">
                  <c:v>15606500</c:v>
                </c:pt>
                <c:pt idx="33">
                  <c:v>21740544</c:v>
                </c:pt>
                <c:pt idx="34">
                  <c:v>22145760</c:v>
                </c:pt>
                <c:pt idx="35">
                  <c:v>31460000</c:v>
                </c:pt>
                <c:pt idx="36">
                  <c:v>32977350</c:v>
                </c:pt>
                <c:pt idx="37">
                  <c:v>38447360</c:v>
                </c:pt>
                <c:pt idx="38">
                  <c:v>39676698</c:v>
                </c:pt>
                <c:pt idx="39">
                  <c:v>43960777</c:v>
                </c:pt>
                <c:pt idx="40">
                  <c:v>44640000</c:v>
                </c:pt>
                <c:pt idx="41">
                  <c:v>46405467</c:v>
                </c:pt>
                <c:pt idx="42">
                  <c:v>49563720</c:v>
                </c:pt>
                <c:pt idx="43">
                  <c:v>62863722</c:v>
                </c:pt>
                <c:pt idx="44">
                  <c:v>62883603</c:v>
                </c:pt>
                <c:pt idx="45">
                  <c:v>72777600</c:v>
                </c:pt>
                <c:pt idx="46">
                  <c:v>72861436</c:v>
                </c:pt>
                <c:pt idx="47">
                  <c:v>80630000</c:v>
                </c:pt>
                <c:pt idx="48">
                  <c:v>85039050</c:v>
                </c:pt>
                <c:pt idx="49">
                  <c:v>86899684</c:v>
                </c:pt>
                <c:pt idx="50">
                  <c:v>88761591</c:v>
                </c:pt>
                <c:pt idx="51">
                  <c:v>90572800</c:v>
                </c:pt>
                <c:pt idx="52">
                  <c:v>95971755</c:v>
                </c:pt>
                <c:pt idx="53">
                  <c:v>100477440</c:v>
                </c:pt>
                <c:pt idx="54">
                  <c:v>132861744</c:v>
                </c:pt>
                <c:pt idx="55">
                  <c:v>685408372</c:v>
                </c:pt>
                <c:pt idx="56">
                  <c:v>1004211060</c:v>
                </c:pt>
                <c:pt idx="57">
                  <c:v>1006980467</c:v>
                </c:pt>
              </c:numCache>
            </c:numRef>
          </c:xVal>
          <c:yVal>
            <c:numRef>
              <c:f>'Analyse satisfiabilité'!$X$2:$X$59</c:f>
              <c:numCache>
                <c:formatCode>0.0</c:formatCode>
                <c:ptCount val="58"/>
                <c:pt idx="0">
                  <c:v>0</c:v>
                </c:pt>
                <c:pt idx="1">
                  <c:v>1.00064277648925E-3</c:v>
                </c:pt>
                <c:pt idx="2">
                  <c:v>9.9954605102538993E-3</c:v>
                </c:pt>
                <c:pt idx="3">
                  <c:v>4.1919469833374003E-2</c:v>
                </c:pt>
                <c:pt idx="4">
                  <c:v>3.0981540679931599E-2</c:v>
                </c:pt>
                <c:pt idx="5">
                  <c:v>6.4959287643432603E-2</c:v>
                </c:pt>
                <c:pt idx="6">
                  <c:v>3.7928104400634703E-2</c:v>
                </c:pt>
                <c:pt idx="7">
                  <c:v>9.0943813323974595E-2</c:v>
                </c:pt>
                <c:pt idx="8">
                  <c:v>3.19387912750244E-2</c:v>
                </c:pt>
                <c:pt idx="9">
                  <c:v>4.4969487190246502</c:v>
                </c:pt>
                <c:pt idx="10">
                  <c:v>5.41869664192199</c:v>
                </c:pt>
                <c:pt idx="11">
                  <c:v>0.203114509582519</c:v>
                </c:pt>
                <c:pt idx="12">
                  <c:v>3.2938480377197203E-2</c:v>
                </c:pt>
                <c:pt idx="13">
                  <c:v>0.30581045150756803</c:v>
                </c:pt>
                <c:pt idx="14">
                  <c:v>1.48467588424682</c:v>
                </c:pt>
                <c:pt idx="15">
                  <c:v>0.58163928985595703</c:v>
                </c:pt>
                <c:pt idx="16">
                  <c:v>0.25451850891113198</c:v>
                </c:pt>
                <c:pt idx="17">
                  <c:v>3.2927396297454798</c:v>
                </c:pt>
                <c:pt idx="18">
                  <c:v>0.12027168273925699</c:v>
                </c:pt>
                <c:pt idx="19">
                  <c:v>0.33379125595092701</c:v>
                </c:pt>
                <c:pt idx="20">
                  <c:v>0.71655511856079102</c:v>
                </c:pt>
                <c:pt idx="21">
                  <c:v>3.2309973239898602</c:v>
                </c:pt>
                <c:pt idx="22">
                  <c:v>0.79299187660217196</c:v>
                </c:pt>
                <c:pt idx="23">
                  <c:v>2.1006999015808101</c:v>
                </c:pt>
                <c:pt idx="24">
                  <c:v>0.19113755226135201</c:v>
                </c:pt>
                <c:pt idx="25">
                  <c:v>0.13973474502563399</c:v>
                </c:pt>
                <c:pt idx="26">
                  <c:v>10.954174280166599</c:v>
                </c:pt>
                <c:pt idx="27">
                  <c:v>2.9281845092773402</c:v>
                </c:pt>
                <c:pt idx="28">
                  <c:v>7.1185894012451101</c:v>
                </c:pt>
                <c:pt idx="29">
                  <c:v>0.63030147552490201</c:v>
                </c:pt>
                <c:pt idx="30">
                  <c:v>1.0879321098327599</c:v>
                </c:pt>
                <c:pt idx="31">
                  <c:v>1.7182302474975499</c:v>
                </c:pt>
                <c:pt idx="32">
                  <c:v>7.1615617275238002</c:v>
                </c:pt>
                <c:pt idx="33">
                  <c:v>3.0621042251586901</c:v>
                </c:pt>
                <c:pt idx="34">
                  <c:v>9.8788809776306099</c:v>
                </c:pt>
                <c:pt idx="35">
                  <c:v>5.0301816463470397</c:v>
                </c:pt>
                <c:pt idx="36">
                  <c:v>0.27103567123413003</c:v>
                </c:pt>
                <c:pt idx="37">
                  <c:v>4.7670474052429199</c:v>
                </c:pt>
                <c:pt idx="38">
                  <c:v>0.281086444854736</c:v>
                </c:pt>
                <c:pt idx="39">
                  <c:v>1.5167586803436199</c:v>
                </c:pt>
                <c:pt idx="40">
                  <c:v>18.201698303222599</c:v>
                </c:pt>
                <c:pt idx="41">
                  <c:v>0.90792536735534601</c:v>
                </c:pt>
                <c:pt idx="42">
                  <c:v>1.31849360466003</c:v>
                </c:pt>
                <c:pt idx="43">
                  <c:v>3.4358716011047301</c:v>
                </c:pt>
                <c:pt idx="44">
                  <c:v>3.8626077175140301</c:v>
                </c:pt>
                <c:pt idx="45">
                  <c:v>1.38536548614501</c:v>
                </c:pt>
                <c:pt idx="46">
                  <c:v>0.69168519973754805</c:v>
                </c:pt>
                <c:pt idx="47">
                  <c:v>1.7656447887420601</c:v>
                </c:pt>
                <c:pt idx="48">
                  <c:v>0.79748225212097101</c:v>
                </c:pt>
                <c:pt idx="49">
                  <c:v>0.76255249977111805</c:v>
                </c:pt>
                <c:pt idx="50">
                  <c:v>0.69617438316345204</c:v>
                </c:pt>
                <c:pt idx="51">
                  <c:v>0.730610132217407</c:v>
                </c:pt>
                <c:pt idx="52">
                  <c:v>0.53198766708374001</c:v>
                </c:pt>
                <c:pt idx="53">
                  <c:v>1.6388804912567101</c:v>
                </c:pt>
                <c:pt idx="54">
                  <c:v>1.8499832153320299</c:v>
                </c:pt>
                <c:pt idx="55">
                  <c:v>40.518105983734102</c:v>
                </c:pt>
                <c:pt idx="56">
                  <c:v>96.298388242721501</c:v>
                </c:pt>
                <c:pt idx="57">
                  <c:v>36.417584657669003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E-45D4-A17E-26FFDDF0A2DE}"/>
            </c:ext>
          </c:extLst>
        </c:ser>
        <c:ser>
          <c:idx val="1"/>
          <c:order val="1"/>
          <c:tx>
            <c:strRef>
              <c:f>'Analyse satisfiabilité'!$Y$1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'Analyse satisfiabilité'!$W$2:$W$59</c:f>
              <c:numCache>
                <c:formatCode>General</c:formatCode>
                <c:ptCount val="58"/>
                <c:pt idx="0">
                  <c:v>4</c:v>
                </c:pt>
                <c:pt idx="1">
                  <c:v>684</c:v>
                </c:pt>
                <c:pt idx="2">
                  <c:v>10080</c:v>
                </c:pt>
                <c:pt idx="3">
                  <c:v>14700</c:v>
                </c:pt>
                <c:pt idx="4">
                  <c:v>86700</c:v>
                </c:pt>
                <c:pt idx="5">
                  <c:v>135360</c:v>
                </c:pt>
                <c:pt idx="6">
                  <c:v>215016</c:v>
                </c:pt>
                <c:pt idx="7">
                  <c:v>220000</c:v>
                </c:pt>
                <c:pt idx="8">
                  <c:v>235984</c:v>
                </c:pt>
                <c:pt idx="9">
                  <c:v>385264</c:v>
                </c:pt>
                <c:pt idx="10">
                  <c:v>391127</c:v>
                </c:pt>
                <c:pt idx="11">
                  <c:v>420480</c:v>
                </c:pt>
                <c:pt idx="12">
                  <c:v>572242</c:v>
                </c:pt>
                <c:pt idx="13">
                  <c:v>576250</c:v>
                </c:pt>
                <c:pt idx="14">
                  <c:v>882090</c:v>
                </c:pt>
                <c:pt idx="15">
                  <c:v>1097600</c:v>
                </c:pt>
                <c:pt idx="16">
                  <c:v>1332396</c:v>
                </c:pt>
                <c:pt idx="17">
                  <c:v>1417475</c:v>
                </c:pt>
                <c:pt idx="18">
                  <c:v>1545480</c:v>
                </c:pt>
                <c:pt idx="19">
                  <c:v>1737216</c:v>
                </c:pt>
                <c:pt idx="20">
                  <c:v>2221560</c:v>
                </c:pt>
                <c:pt idx="21">
                  <c:v>2835756</c:v>
                </c:pt>
                <c:pt idx="22">
                  <c:v>3038958</c:v>
                </c:pt>
                <c:pt idx="23">
                  <c:v>3693600</c:v>
                </c:pt>
                <c:pt idx="24">
                  <c:v>4644864</c:v>
                </c:pt>
                <c:pt idx="25">
                  <c:v>4973858</c:v>
                </c:pt>
                <c:pt idx="26">
                  <c:v>5505500</c:v>
                </c:pt>
                <c:pt idx="27">
                  <c:v>6471850</c:v>
                </c:pt>
                <c:pt idx="28">
                  <c:v>9796160</c:v>
                </c:pt>
                <c:pt idx="29">
                  <c:v>10546696</c:v>
                </c:pt>
                <c:pt idx="30">
                  <c:v>10583676</c:v>
                </c:pt>
                <c:pt idx="31">
                  <c:v>15108600</c:v>
                </c:pt>
                <c:pt idx="32">
                  <c:v>15606500</c:v>
                </c:pt>
                <c:pt idx="33">
                  <c:v>21740544</c:v>
                </c:pt>
                <c:pt idx="34">
                  <c:v>22145760</c:v>
                </c:pt>
                <c:pt idx="35">
                  <c:v>31460000</c:v>
                </c:pt>
                <c:pt idx="36">
                  <c:v>32977350</c:v>
                </c:pt>
                <c:pt idx="37">
                  <c:v>38447360</c:v>
                </c:pt>
                <c:pt idx="38">
                  <c:v>39676698</c:v>
                </c:pt>
                <c:pt idx="39">
                  <c:v>43960777</c:v>
                </c:pt>
                <c:pt idx="40">
                  <c:v>44640000</c:v>
                </c:pt>
                <c:pt idx="41">
                  <c:v>46405467</c:v>
                </c:pt>
                <c:pt idx="42">
                  <c:v>49563720</c:v>
                </c:pt>
                <c:pt idx="43">
                  <c:v>62863722</c:v>
                </c:pt>
                <c:pt idx="44">
                  <c:v>62883603</c:v>
                </c:pt>
                <c:pt idx="45">
                  <c:v>72777600</c:v>
                </c:pt>
                <c:pt idx="46">
                  <c:v>72861436</c:v>
                </c:pt>
                <c:pt idx="47">
                  <c:v>80630000</c:v>
                </c:pt>
                <c:pt idx="48">
                  <c:v>85039050</c:v>
                </c:pt>
                <c:pt idx="49">
                  <c:v>86899684</c:v>
                </c:pt>
                <c:pt idx="50">
                  <c:v>88761591</c:v>
                </c:pt>
                <c:pt idx="51">
                  <c:v>90572800</c:v>
                </c:pt>
                <c:pt idx="52">
                  <c:v>95971755</c:v>
                </c:pt>
                <c:pt idx="53">
                  <c:v>100477440</c:v>
                </c:pt>
                <c:pt idx="54">
                  <c:v>132861744</c:v>
                </c:pt>
                <c:pt idx="55">
                  <c:v>685408372</c:v>
                </c:pt>
                <c:pt idx="56">
                  <c:v>1004211060</c:v>
                </c:pt>
                <c:pt idx="57">
                  <c:v>1006980467</c:v>
                </c:pt>
              </c:numCache>
            </c:numRef>
          </c:xVal>
          <c:yVal>
            <c:numRef>
              <c:f>'Analyse satisfiabilité'!$Y$2:$Y$59</c:f>
              <c:numCache>
                <c:formatCode>0.0</c:formatCode>
                <c:ptCount val="58"/>
                <c:pt idx="0">
                  <c:v>0</c:v>
                </c:pt>
                <c:pt idx="1">
                  <c:v>1.00064277648925E-3</c:v>
                </c:pt>
                <c:pt idx="2">
                  <c:v>9.9954605102538993E-3</c:v>
                </c:pt>
                <c:pt idx="3">
                  <c:v>5.3398370742797803E-2</c:v>
                </c:pt>
                <c:pt idx="4">
                  <c:v>3.0981540679931599E-2</c:v>
                </c:pt>
                <c:pt idx="5">
                  <c:v>6.4959287643432603E-2</c:v>
                </c:pt>
                <c:pt idx="6">
                  <c:v>9.3323707580566406E-2</c:v>
                </c:pt>
                <c:pt idx="7">
                  <c:v>9.0943813323974595E-2</c:v>
                </c:pt>
                <c:pt idx="8">
                  <c:v>0.14222955703735299</c:v>
                </c:pt>
                <c:pt idx="9">
                  <c:v>4.0952160358428902</c:v>
                </c:pt>
                <c:pt idx="10">
                  <c:v>1.05000495910644</c:v>
                </c:pt>
                <c:pt idx="11">
                  <c:v>0.34234738349914501</c:v>
                </c:pt>
                <c:pt idx="12">
                  <c:v>0.16219210624694799</c:v>
                </c:pt>
                <c:pt idx="13">
                  <c:v>0.30581045150756803</c:v>
                </c:pt>
                <c:pt idx="14">
                  <c:v>2.6669299602508501</c:v>
                </c:pt>
                <c:pt idx="15">
                  <c:v>0.58163928985595703</c:v>
                </c:pt>
                <c:pt idx="16">
                  <c:v>2.5835888385772701</c:v>
                </c:pt>
                <c:pt idx="17">
                  <c:v>1.23565077781677</c:v>
                </c:pt>
                <c:pt idx="18">
                  <c:v>1.67281937599182</c:v>
                </c:pt>
                <c:pt idx="19">
                  <c:v>0.33379125595092701</c:v>
                </c:pt>
                <c:pt idx="20">
                  <c:v>0.71655511856079102</c:v>
                </c:pt>
                <c:pt idx="21">
                  <c:v>3.2309973239898602</c:v>
                </c:pt>
                <c:pt idx="22">
                  <c:v>6.4327714443206698</c:v>
                </c:pt>
                <c:pt idx="23">
                  <c:v>2.1006999015808101</c:v>
                </c:pt>
                <c:pt idx="24">
                  <c:v>0.192133903503417</c:v>
                </c:pt>
                <c:pt idx="25">
                  <c:v>0.193132638931274</c:v>
                </c:pt>
                <c:pt idx="26">
                  <c:v>5.3523237705230704</c:v>
                </c:pt>
                <c:pt idx="27">
                  <c:v>2.9281845092773402</c:v>
                </c:pt>
                <c:pt idx="28">
                  <c:v>7.1185894012451101</c:v>
                </c:pt>
                <c:pt idx="29">
                  <c:v>2.9673588275909402</c:v>
                </c:pt>
                <c:pt idx="30">
                  <c:v>3.50932693481445</c:v>
                </c:pt>
                <c:pt idx="31">
                  <c:v>8.2248647212982107</c:v>
                </c:pt>
                <c:pt idx="32">
                  <c:v>7.1615617275238002</c:v>
                </c:pt>
                <c:pt idx="33">
                  <c:v>3.0621042251586901</c:v>
                </c:pt>
                <c:pt idx="34">
                  <c:v>9.8788809776306099</c:v>
                </c:pt>
                <c:pt idx="35">
                  <c:v>4.0567862987518302</c:v>
                </c:pt>
                <c:pt idx="36">
                  <c:v>8.4226174354553205</c:v>
                </c:pt>
                <c:pt idx="37">
                  <c:v>4.7670474052429199</c:v>
                </c:pt>
                <c:pt idx="38">
                  <c:v>9.6466603279113698</c:v>
                </c:pt>
                <c:pt idx="39">
                  <c:v>7.6899833679199201</c:v>
                </c:pt>
                <c:pt idx="40">
                  <c:v>18.201698303222599</c:v>
                </c:pt>
                <c:pt idx="41">
                  <c:v>7.4058260917663503</c:v>
                </c:pt>
                <c:pt idx="42">
                  <c:v>8.1345353126525808</c:v>
                </c:pt>
                <c:pt idx="43">
                  <c:v>3.4358716011047301</c:v>
                </c:pt>
                <c:pt idx="44">
                  <c:v>3.8626077175140301</c:v>
                </c:pt>
                <c:pt idx="45">
                  <c:v>13.9938941001892</c:v>
                </c:pt>
                <c:pt idx="46">
                  <c:v>12.8525645732879</c:v>
                </c:pt>
                <c:pt idx="47">
                  <c:v>13.309240579605101</c:v>
                </c:pt>
                <c:pt idx="48">
                  <c:v>8.4678997993469203</c:v>
                </c:pt>
                <c:pt idx="49">
                  <c:v>8.3471274375915492</c:v>
                </c:pt>
                <c:pt idx="50">
                  <c:v>8.8421905040740896</c:v>
                </c:pt>
                <c:pt idx="51">
                  <c:v>8.8856062889099103</c:v>
                </c:pt>
                <c:pt idx="52">
                  <c:v>22.858041524887</c:v>
                </c:pt>
                <c:pt idx="53">
                  <c:v>17.8650350570678</c:v>
                </c:pt>
                <c:pt idx="54">
                  <c:v>21.347915887832599</c:v>
                </c:pt>
                <c:pt idx="55">
                  <c:v>87.3468914031982</c:v>
                </c:pt>
                <c:pt idx="56">
                  <c:v>0</c:v>
                </c:pt>
                <c:pt idx="5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3E-45D4-A17E-26FFDDF0A2DE}"/>
            </c:ext>
          </c:extLst>
        </c:ser>
        <c:ser>
          <c:idx val="2"/>
          <c:order val="2"/>
          <c:tx>
            <c:strRef>
              <c:f>'Analyse satisfiabilité'!$Z$1</c:f>
              <c:strCache>
                <c:ptCount val="1"/>
                <c:pt idx="0">
                  <c:v>FC + AC de tps en tps,
avec aléa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'Analyse satisfiabilité'!$W$2:$W$59</c:f>
              <c:numCache>
                <c:formatCode>General</c:formatCode>
                <c:ptCount val="58"/>
                <c:pt idx="0">
                  <c:v>4</c:v>
                </c:pt>
                <c:pt idx="1">
                  <c:v>684</c:v>
                </c:pt>
                <c:pt idx="2">
                  <c:v>10080</c:v>
                </c:pt>
                <c:pt idx="3">
                  <c:v>14700</c:v>
                </c:pt>
                <c:pt idx="4">
                  <c:v>86700</c:v>
                </c:pt>
                <c:pt idx="5">
                  <c:v>135360</c:v>
                </c:pt>
                <c:pt idx="6">
                  <c:v>215016</c:v>
                </c:pt>
                <c:pt idx="7">
                  <c:v>220000</c:v>
                </c:pt>
                <c:pt idx="8">
                  <c:v>235984</c:v>
                </c:pt>
                <c:pt idx="9">
                  <c:v>385264</c:v>
                </c:pt>
                <c:pt idx="10">
                  <c:v>391127</c:v>
                </c:pt>
                <c:pt idx="11">
                  <c:v>420480</c:v>
                </c:pt>
                <c:pt idx="12">
                  <c:v>572242</c:v>
                </c:pt>
                <c:pt idx="13">
                  <c:v>576250</c:v>
                </c:pt>
                <c:pt idx="14">
                  <c:v>882090</c:v>
                </c:pt>
                <c:pt idx="15">
                  <c:v>1097600</c:v>
                </c:pt>
                <c:pt idx="16">
                  <c:v>1332396</c:v>
                </c:pt>
                <c:pt idx="17">
                  <c:v>1417475</c:v>
                </c:pt>
                <c:pt idx="18">
                  <c:v>1545480</c:v>
                </c:pt>
                <c:pt idx="19">
                  <c:v>1737216</c:v>
                </c:pt>
                <c:pt idx="20">
                  <c:v>2221560</c:v>
                </c:pt>
                <c:pt idx="21">
                  <c:v>2835756</c:v>
                </c:pt>
                <c:pt idx="22">
                  <c:v>3038958</c:v>
                </c:pt>
                <c:pt idx="23">
                  <c:v>3693600</c:v>
                </c:pt>
                <c:pt idx="24">
                  <c:v>4644864</c:v>
                </c:pt>
                <c:pt idx="25">
                  <c:v>4973858</c:v>
                </c:pt>
                <c:pt idx="26">
                  <c:v>5505500</c:v>
                </c:pt>
                <c:pt idx="27">
                  <c:v>6471850</c:v>
                </c:pt>
                <c:pt idx="28">
                  <c:v>9796160</c:v>
                </c:pt>
                <c:pt idx="29">
                  <c:v>10546696</c:v>
                </c:pt>
                <c:pt idx="30">
                  <c:v>10583676</c:v>
                </c:pt>
                <c:pt idx="31">
                  <c:v>15108600</c:v>
                </c:pt>
                <c:pt idx="32">
                  <c:v>15606500</c:v>
                </c:pt>
                <c:pt idx="33">
                  <c:v>21740544</c:v>
                </c:pt>
                <c:pt idx="34">
                  <c:v>22145760</c:v>
                </c:pt>
                <c:pt idx="35">
                  <c:v>31460000</c:v>
                </c:pt>
                <c:pt idx="36">
                  <c:v>32977350</c:v>
                </c:pt>
                <c:pt idx="37">
                  <c:v>38447360</c:v>
                </c:pt>
                <c:pt idx="38">
                  <c:v>39676698</c:v>
                </c:pt>
                <c:pt idx="39">
                  <c:v>43960777</c:v>
                </c:pt>
                <c:pt idx="40">
                  <c:v>44640000</c:v>
                </c:pt>
                <c:pt idx="41">
                  <c:v>46405467</c:v>
                </c:pt>
                <c:pt idx="42">
                  <c:v>49563720</c:v>
                </c:pt>
                <c:pt idx="43">
                  <c:v>62863722</c:v>
                </c:pt>
                <c:pt idx="44">
                  <c:v>62883603</c:v>
                </c:pt>
                <c:pt idx="45">
                  <c:v>72777600</c:v>
                </c:pt>
                <c:pt idx="46">
                  <c:v>72861436</c:v>
                </c:pt>
                <c:pt idx="47">
                  <c:v>80630000</c:v>
                </c:pt>
                <c:pt idx="48">
                  <c:v>85039050</c:v>
                </c:pt>
                <c:pt idx="49">
                  <c:v>86899684</c:v>
                </c:pt>
                <c:pt idx="50">
                  <c:v>88761591</c:v>
                </c:pt>
                <c:pt idx="51">
                  <c:v>90572800</c:v>
                </c:pt>
                <c:pt idx="52">
                  <c:v>95971755</c:v>
                </c:pt>
                <c:pt idx="53">
                  <c:v>100477440</c:v>
                </c:pt>
                <c:pt idx="54">
                  <c:v>132861744</c:v>
                </c:pt>
                <c:pt idx="55">
                  <c:v>685408372</c:v>
                </c:pt>
                <c:pt idx="56">
                  <c:v>1004211060</c:v>
                </c:pt>
                <c:pt idx="57">
                  <c:v>1006980467</c:v>
                </c:pt>
              </c:numCache>
            </c:numRef>
          </c:xVal>
          <c:yVal>
            <c:numRef>
              <c:f>'Analyse satisfiabilité'!$Z$2:$Z$59</c:f>
              <c:numCache>
                <c:formatCode>0.0</c:formatCode>
                <c:ptCount val="58"/>
                <c:pt idx="0">
                  <c:v>0</c:v>
                </c:pt>
                <c:pt idx="1">
                  <c:v>2.99835205078125E-3</c:v>
                </c:pt>
                <c:pt idx="2">
                  <c:v>2.3983478546142498E-2</c:v>
                </c:pt>
                <c:pt idx="3">
                  <c:v>0.17766475677490201</c:v>
                </c:pt>
                <c:pt idx="4">
                  <c:v>4.2973518371581997E-2</c:v>
                </c:pt>
                <c:pt idx="5">
                  <c:v>0.188883066177368</c:v>
                </c:pt>
                <c:pt idx="6">
                  <c:v>0.83790779113769498</c:v>
                </c:pt>
                <c:pt idx="7">
                  <c:v>0.116925954818725</c:v>
                </c:pt>
                <c:pt idx="8">
                  <c:v>0.23654985427856401</c:v>
                </c:pt>
                <c:pt idx="9">
                  <c:v>38.588634967803898</c:v>
                </c:pt>
                <c:pt idx="10">
                  <c:v>22.101480960845901</c:v>
                </c:pt>
                <c:pt idx="11">
                  <c:v>2.0615804195403999</c:v>
                </c:pt>
                <c:pt idx="12">
                  <c:v>1.5201098918914699</c:v>
                </c:pt>
                <c:pt idx="13">
                  <c:v>0.41574406623840299</c:v>
                </c:pt>
                <c:pt idx="14">
                  <c:v>4.6776063442230198</c:v>
                </c:pt>
                <c:pt idx="15">
                  <c:v>0.85447192192077603</c:v>
                </c:pt>
                <c:pt idx="16">
                  <c:v>14.2229580879211</c:v>
                </c:pt>
                <c:pt idx="17">
                  <c:v>15.1926116943359</c:v>
                </c:pt>
                <c:pt idx="18">
                  <c:v>5.1202664375305096</c:v>
                </c:pt>
                <c:pt idx="19">
                  <c:v>2.39851593971252</c:v>
                </c:pt>
                <c:pt idx="20">
                  <c:v>1.0013804435729901</c:v>
                </c:pt>
                <c:pt idx="21">
                  <c:v>2.4344937801361</c:v>
                </c:pt>
                <c:pt idx="22">
                  <c:v>5.2355451583862296</c:v>
                </c:pt>
                <c:pt idx="23">
                  <c:v>3.3109478950500399</c:v>
                </c:pt>
                <c:pt idx="24">
                  <c:v>4.65415215492248</c:v>
                </c:pt>
                <c:pt idx="25">
                  <c:v>2.40393018722534</c:v>
                </c:pt>
                <c:pt idx="26">
                  <c:v>0</c:v>
                </c:pt>
                <c:pt idx="27">
                  <c:v>7.7961695194244296</c:v>
                </c:pt>
                <c:pt idx="28">
                  <c:v>8.1119740009307808</c:v>
                </c:pt>
                <c:pt idx="29">
                  <c:v>20.793077230453399</c:v>
                </c:pt>
                <c:pt idx="30">
                  <c:v>19.118195533752399</c:v>
                </c:pt>
                <c:pt idx="31">
                  <c:v>6.1702690124511701</c:v>
                </c:pt>
                <c:pt idx="32">
                  <c:v>12.9149997234344</c:v>
                </c:pt>
                <c:pt idx="33">
                  <c:v>35.725867271423297</c:v>
                </c:pt>
                <c:pt idx="34">
                  <c:v>15.690277576446499</c:v>
                </c:pt>
                <c:pt idx="35">
                  <c:v>0</c:v>
                </c:pt>
                <c:pt idx="36">
                  <c:v>14.7485046386718</c:v>
                </c:pt>
                <c:pt idx="37">
                  <c:v>23.916181325912401</c:v>
                </c:pt>
                <c:pt idx="38">
                  <c:v>13.465901851653999</c:v>
                </c:pt>
                <c:pt idx="39">
                  <c:v>42.773697376251199</c:v>
                </c:pt>
                <c:pt idx="40">
                  <c:v>25.8249671459198</c:v>
                </c:pt>
                <c:pt idx="41">
                  <c:v>42.740727186203003</c:v>
                </c:pt>
                <c:pt idx="42">
                  <c:v>23.144498109817501</c:v>
                </c:pt>
                <c:pt idx="43">
                  <c:v>29.4497566223144</c:v>
                </c:pt>
                <c:pt idx="44">
                  <c:v>31.9032332897186</c:v>
                </c:pt>
                <c:pt idx="45">
                  <c:v>0</c:v>
                </c:pt>
                <c:pt idx="46">
                  <c:v>12.3864512443542</c:v>
                </c:pt>
                <c:pt idx="47">
                  <c:v>0</c:v>
                </c:pt>
                <c:pt idx="48">
                  <c:v>34.391613960266099</c:v>
                </c:pt>
                <c:pt idx="49">
                  <c:v>32.325541734695399</c:v>
                </c:pt>
                <c:pt idx="50">
                  <c:v>32.690347671508697</c:v>
                </c:pt>
                <c:pt idx="51">
                  <c:v>33.598621368408203</c:v>
                </c:pt>
                <c:pt idx="52">
                  <c:v>33.400352239608701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3E-45D4-A17E-26FFDDF0A2DE}"/>
            </c:ext>
          </c:extLst>
        </c:ser>
        <c:ser>
          <c:idx val="3"/>
          <c:order val="3"/>
          <c:tx>
            <c:strRef>
              <c:f>'Analyse satisfiabilité'!$AA$1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'Analyse satisfiabilité'!$W$2:$W$59</c:f>
              <c:numCache>
                <c:formatCode>General</c:formatCode>
                <c:ptCount val="58"/>
                <c:pt idx="0">
                  <c:v>4</c:v>
                </c:pt>
                <c:pt idx="1">
                  <c:v>684</c:v>
                </c:pt>
                <c:pt idx="2">
                  <c:v>10080</c:v>
                </c:pt>
                <c:pt idx="3">
                  <c:v>14700</c:v>
                </c:pt>
                <c:pt idx="4">
                  <c:v>86700</c:v>
                </c:pt>
                <c:pt idx="5">
                  <c:v>135360</c:v>
                </c:pt>
                <c:pt idx="6">
                  <c:v>215016</c:v>
                </c:pt>
                <c:pt idx="7">
                  <c:v>220000</c:v>
                </c:pt>
                <c:pt idx="8">
                  <c:v>235984</c:v>
                </c:pt>
                <c:pt idx="9">
                  <c:v>385264</c:v>
                </c:pt>
                <c:pt idx="10">
                  <c:v>391127</c:v>
                </c:pt>
                <c:pt idx="11">
                  <c:v>420480</c:v>
                </c:pt>
                <c:pt idx="12">
                  <c:v>572242</c:v>
                </c:pt>
                <c:pt idx="13">
                  <c:v>576250</c:v>
                </c:pt>
                <c:pt idx="14">
                  <c:v>882090</c:v>
                </c:pt>
                <c:pt idx="15">
                  <c:v>1097600</c:v>
                </c:pt>
                <c:pt idx="16">
                  <c:v>1332396</c:v>
                </c:pt>
                <c:pt idx="17">
                  <c:v>1417475</c:v>
                </c:pt>
                <c:pt idx="18">
                  <c:v>1545480</c:v>
                </c:pt>
                <c:pt idx="19">
                  <c:v>1737216</c:v>
                </c:pt>
                <c:pt idx="20">
                  <c:v>2221560</c:v>
                </c:pt>
                <c:pt idx="21">
                  <c:v>2835756</c:v>
                </c:pt>
                <c:pt idx="22">
                  <c:v>3038958</c:v>
                </c:pt>
                <c:pt idx="23">
                  <c:v>3693600</c:v>
                </c:pt>
                <c:pt idx="24">
                  <c:v>4644864</c:v>
                </c:pt>
                <c:pt idx="25">
                  <c:v>4973858</c:v>
                </c:pt>
                <c:pt idx="26">
                  <c:v>5505500</c:v>
                </c:pt>
                <c:pt idx="27">
                  <c:v>6471850</c:v>
                </c:pt>
                <c:pt idx="28">
                  <c:v>9796160</c:v>
                </c:pt>
                <c:pt idx="29">
                  <c:v>10546696</c:v>
                </c:pt>
                <c:pt idx="30">
                  <c:v>10583676</c:v>
                </c:pt>
                <c:pt idx="31">
                  <c:v>15108600</c:v>
                </c:pt>
                <c:pt idx="32">
                  <c:v>15606500</c:v>
                </c:pt>
                <c:pt idx="33">
                  <c:v>21740544</c:v>
                </c:pt>
                <c:pt idx="34">
                  <c:v>22145760</c:v>
                </c:pt>
                <c:pt idx="35">
                  <c:v>31460000</c:v>
                </c:pt>
                <c:pt idx="36">
                  <c:v>32977350</c:v>
                </c:pt>
                <c:pt idx="37">
                  <c:v>38447360</c:v>
                </c:pt>
                <c:pt idx="38">
                  <c:v>39676698</c:v>
                </c:pt>
                <c:pt idx="39">
                  <c:v>43960777</c:v>
                </c:pt>
                <c:pt idx="40">
                  <c:v>44640000</c:v>
                </c:pt>
                <c:pt idx="41">
                  <c:v>46405467</c:v>
                </c:pt>
                <c:pt idx="42">
                  <c:v>49563720</c:v>
                </c:pt>
                <c:pt idx="43">
                  <c:v>62863722</c:v>
                </c:pt>
                <c:pt idx="44">
                  <c:v>62883603</c:v>
                </c:pt>
                <c:pt idx="45">
                  <c:v>72777600</c:v>
                </c:pt>
                <c:pt idx="46">
                  <c:v>72861436</c:v>
                </c:pt>
                <c:pt idx="47">
                  <c:v>80630000</c:v>
                </c:pt>
                <c:pt idx="48">
                  <c:v>85039050</c:v>
                </c:pt>
                <c:pt idx="49">
                  <c:v>86899684</c:v>
                </c:pt>
                <c:pt idx="50">
                  <c:v>88761591</c:v>
                </c:pt>
                <c:pt idx="51">
                  <c:v>90572800</c:v>
                </c:pt>
                <c:pt idx="52">
                  <c:v>95971755</c:v>
                </c:pt>
                <c:pt idx="53">
                  <c:v>100477440</c:v>
                </c:pt>
                <c:pt idx="54">
                  <c:v>132861744</c:v>
                </c:pt>
                <c:pt idx="55">
                  <c:v>685408372</c:v>
                </c:pt>
                <c:pt idx="56">
                  <c:v>1004211060</c:v>
                </c:pt>
                <c:pt idx="57">
                  <c:v>1006980467</c:v>
                </c:pt>
              </c:numCache>
            </c:numRef>
          </c:xVal>
          <c:yVal>
            <c:numRef>
              <c:f>'Analyse satisfiabilité'!$AA$2:$AA$59</c:f>
              <c:numCache>
                <c:formatCode>0.0</c:formatCode>
                <c:ptCount val="58"/>
                <c:pt idx="0">
                  <c:v>9.9968910217285091E-4</c:v>
                </c:pt>
                <c:pt idx="1">
                  <c:v>9.9897384643554601E-4</c:v>
                </c:pt>
                <c:pt idx="2">
                  <c:v>4.9967765808105399E-3</c:v>
                </c:pt>
                <c:pt idx="3">
                  <c:v>2.8444766998290998E-2</c:v>
                </c:pt>
                <c:pt idx="4">
                  <c:v>2.9973983764648398E-3</c:v>
                </c:pt>
                <c:pt idx="5">
                  <c:v>1.8990039825439401E-2</c:v>
                </c:pt>
                <c:pt idx="6">
                  <c:v>3.7428855895995997E-2</c:v>
                </c:pt>
                <c:pt idx="7">
                  <c:v>4.9946308135986302E-3</c:v>
                </c:pt>
                <c:pt idx="8">
                  <c:v>3.49347591400146E-2</c:v>
                </c:pt>
                <c:pt idx="9">
                  <c:v>2.51272416114807</c:v>
                </c:pt>
                <c:pt idx="10">
                  <c:v>1.0529975891113199</c:v>
                </c:pt>
                <c:pt idx="11">
                  <c:v>4.1422605514526298E-2</c:v>
                </c:pt>
                <c:pt idx="12">
                  <c:v>0.10430097579956001</c:v>
                </c:pt>
                <c:pt idx="13">
                  <c:v>2.7981758117675701E-2</c:v>
                </c:pt>
                <c:pt idx="14">
                  <c:v>0.152209997177124</c:v>
                </c:pt>
                <c:pt idx="15">
                  <c:v>0.107933044433593</c:v>
                </c:pt>
                <c:pt idx="16">
                  <c:v>0.181155204772949</c:v>
                </c:pt>
                <c:pt idx="17">
                  <c:v>0.62082123756408603</c:v>
                </c:pt>
                <c:pt idx="18">
                  <c:v>0.32787656784057601</c:v>
                </c:pt>
                <c:pt idx="19">
                  <c:v>8.5945844650268499E-2</c:v>
                </c:pt>
                <c:pt idx="20">
                  <c:v>3.9975166320800698E-2</c:v>
                </c:pt>
                <c:pt idx="21">
                  <c:v>5.1966428756713798E-2</c:v>
                </c:pt>
                <c:pt idx="22">
                  <c:v>6.8870306015014607E-2</c:v>
                </c:pt>
                <c:pt idx="23">
                  <c:v>6.4957141876220703E-2</c:v>
                </c:pt>
                <c:pt idx="24">
                  <c:v>0.18265151977538999</c:v>
                </c:pt>
                <c:pt idx="25">
                  <c:v>0.15770053863525299</c:v>
                </c:pt>
                <c:pt idx="26">
                  <c:v>4.4166312217712402</c:v>
                </c:pt>
                <c:pt idx="27">
                  <c:v>0.101937770843505</c:v>
                </c:pt>
                <c:pt idx="28">
                  <c:v>0.17389106750488201</c:v>
                </c:pt>
                <c:pt idx="29">
                  <c:v>0.77751970291137695</c:v>
                </c:pt>
                <c:pt idx="30">
                  <c:v>0.62431287765502896</c:v>
                </c:pt>
                <c:pt idx="31">
                  <c:v>0.16867780685424799</c:v>
                </c:pt>
                <c:pt idx="32">
                  <c:v>0.42073869705200101</c:v>
                </c:pt>
                <c:pt idx="33">
                  <c:v>0.760528564453125</c:v>
                </c:pt>
                <c:pt idx="34">
                  <c:v>0.335790395736694</c:v>
                </c:pt>
                <c:pt idx="35">
                  <c:v>2.2607355117797798</c:v>
                </c:pt>
                <c:pt idx="36">
                  <c:v>0.26805567741393999</c:v>
                </c:pt>
                <c:pt idx="37">
                  <c:v>1.4890773296356199</c:v>
                </c:pt>
                <c:pt idx="38">
                  <c:v>0.26399564743041898</c:v>
                </c:pt>
                <c:pt idx="39">
                  <c:v>0.95296883583068803</c:v>
                </c:pt>
                <c:pt idx="40">
                  <c:v>0.43672919273376398</c:v>
                </c:pt>
                <c:pt idx="41">
                  <c:v>1.35500860214233</c:v>
                </c:pt>
                <c:pt idx="42">
                  <c:v>1.4707059860229399</c:v>
                </c:pt>
                <c:pt idx="43">
                  <c:v>2.6153793334960902</c:v>
                </c:pt>
                <c:pt idx="44">
                  <c:v>2.8532345294952299</c:v>
                </c:pt>
                <c:pt idx="45">
                  <c:v>2.0231521129608101</c:v>
                </c:pt>
                <c:pt idx="46">
                  <c:v>0.72362303733825595</c:v>
                </c:pt>
                <c:pt idx="47">
                  <c:v>2.0541584491729701</c:v>
                </c:pt>
                <c:pt idx="48">
                  <c:v>0.71913719177246005</c:v>
                </c:pt>
                <c:pt idx="49">
                  <c:v>0.72063159942626898</c:v>
                </c:pt>
                <c:pt idx="50">
                  <c:v>0.67871212959289495</c:v>
                </c:pt>
                <c:pt idx="51">
                  <c:v>0.69767332077026301</c:v>
                </c:pt>
                <c:pt idx="52">
                  <c:v>0.51402378082275302</c:v>
                </c:pt>
                <c:pt idx="53">
                  <c:v>2.60155057907104</c:v>
                </c:pt>
                <c:pt idx="54">
                  <c:v>3.0757775306701598</c:v>
                </c:pt>
                <c:pt idx="55">
                  <c:v>24.556789159774699</c:v>
                </c:pt>
                <c:pt idx="56">
                  <c:v>64.955965995788503</c:v>
                </c:pt>
                <c:pt idx="57">
                  <c:v>48.941218376159597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3E-45D4-A17E-26FFDDF0A2DE}"/>
            </c:ext>
          </c:extLst>
        </c:ser>
        <c:ser>
          <c:idx val="4"/>
          <c:order val="4"/>
          <c:tx>
            <c:strRef>
              <c:f>'Analyse satisfiabilité'!$AB$1</c:f>
              <c:strCache>
                <c:ptCount val="1"/>
                <c:pt idx="0">
                  <c:v>FC avec aléa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'Analyse satisfiabilité'!$W$2:$W$59</c:f>
              <c:numCache>
                <c:formatCode>General</c:formatCode>
                <c:ptCount val="58"/>
                <c:pt idx="0">
                  <c:v>4</c:v>
                </c:pt>
                <c:pt idx="1">
                  <c:v>684</c:v>
                </c:pt>
                <c:pt idx="2">
                  <c:v>10080</c:v>
                </c:pt>
                <c:pt idx="3">
                  <c:v>14700</c:v>
                </c:pt>
                <c:pt idx="4">
                  <c:v>86700</c:v>
                </c:pt>
                <c:pt idx="5">
                  <c:v>135360</c:v>
                </c:pt>
                <c:pt idx="6">
                  <c:v>215016</c:v>
                </c:pt>
                <c:pt idx="7">
                  <c:v>220000</c:v>
                </c:pt>
                <c:pt idx="8">
                  <c:v>235984</c:v>
                </c:pt>
                <c:pt idx="9">
                  <c:v>385264</c:v>
                </c:pt>
                <c:pt idx="10">
                  <c:v>391127</c:v>
                </c:pt>
                <c:pt idx="11">
                  <c:v>420480</c:v>
                </c:pt>
                <c:pt idx="12">
                  <c:v>572242</c:v>
                </c:pt>
                <c:pt idx="13">
                  <c:v>576250</c:v>
                </c:pt>
                <c:pt idx="14">
                  <c:v>882090</c:v>
                </c:pt>
                <c:pt idx="15">
                  <c:v>1097600</c:v>
                </c:pt>
                <c:pt idx="16">
                  <c:v>1332396</c:v>
                </c:pt>
                <c:pt idx="17">
                  <c:v>1417475</c:v>
                </c:pt>
                <c:pt idx="18">
                  <c:v>1545480</c:v>
                </c:pt>
                <c:pt idx="19">
                  <c:v>1737216</c:v>
                </c:pt>
                <c:pt idx="20">
                  <c:v>2221560</c:v>
                </c:pt>
                <c:pt idx="21">
                  <c:v>2835756</c:v>
                </c:pt>
                <c:pt idx="22">
                  <c:v>3038958</c:v>
                </c:pt>
                <c:pt idx="23">
                  <c:v>3693600</c:v>
                </c:pt>
                <c:pt idx="24">
                  <c:v>4644864</c:v>
                </c:pt>
                <c:pt idx="25">
                  <c:v>4973858</c:v>
                </c:pt>
                <c:pt idx="26">
                  <c:v>5505500</c:v>
                </c:pt>
                <c:pt idx="27">
                  <c:v>6471850</c:v>
                </c:pt>
                <c:pt idx="28">
                  <c:v>9796160</c:v>
                </c:pt>
                <c:pt idx="29">
                  <c:v>10546696</c:v>
                </c:pt>
                <c:pt idx="30">
                  <c:v>10583676</c:v>
                </c:pt>
                <c:pt idx="31">
                  <c:v>15108600</c:v>
                </c:pt>
                <c:pt idx="32">
                  <c:v>15606500</c:v>
                </c:pt>
                <c:pt idx="33">
                  <c:v>21740544</c:v>
                </c:pt>
                <c:pt idx="34">
                  <c:v>22145760</c:v>
                </c:pt>
                <c:pt idx="35">
                  <c:v>31460000</c:v>
                </c:pt>
                <c:pt idx="36">
                  <c:v>32977350</c:v>
                </c:pt>
                <c:pt idx="37">
                  <c:v>38447360</c:v>
                </c:pt>
                <c:pt idx="38">
                  <c:v>39676698</c:v>
                </c:pt>
                <c:pt idx="39">
                  <c:v>43960777</c:v>
                </c:pt>
                <c:pt idx="40">
                  <c:v>44640000</c:v>
                </c:pt>
                <c:pt idx="41">
                  <c:v>46405467</c:v>
                </c:pt>
                <c:pt idx="42">
                  <c:v>49563720</c:v>
                </c:pt>
                <c:pt idx="43">
                  <c:v>62863722</c:v>
                </c:pt>
                <c:pt idx="44">
                  <c:v>62883603</c:v>
                </c:pt>
                <c:pt idx="45">
                  <c:v>72777600</c:v>
                </c:pt>
                <c:pt idx="46">
                  <c:v>72861436</c:v>
                </c:pt>
                <c:pt idx="47">
                  <c:v>80630000</c:v>
                </c:pt>
                <c:pt idx="48">
                  <c:v>85039050</c:v>
                </c:pt>
                <c:pt idx="49">
                  <c:v>86899684</c:v>
                </c:pt>
                <c:pt idx="50">
                  <c:v>88761591</c:v>
                </c:pt>
                <c:pt idx="51">
                  <c:v>90572800</c:v>
                </c:pt>
                <c:pt idx="52">
                  <c:v>95971755</c:v>
                </c:pt>
                <c:pt idx="53">
                  <c:v>100477440</c:v>
                </c:pt>
                <c:pt idx="54">
                  <c:v>132861744</c:v>
                </c:pt>
                <c:pt idx="55">
                  <c:v>685408372</c:v>
                </c:pt>
                <c:pt idx="56">
                  <c:v>1004211060</c:v>
                </c:pt>
                <c:pt idx="57">
                  <c:v>1006980467</c:v>
                </c:pt>
              </c:numCache>
            </c:numRef>
          </c:xVal>
          <c:yVal>
            <c:numRef>
              <c:f>'Analyse satisfiabilité'!$AB$2:$AB$59</c:f>
              <c:numCache>
                <c:formatCode>0.0</c:formatCode>
                <c:ptCount val="58"/>
                <c:pt idx="0">
                  <c:v>0</c:v>
                </c:pt>
                <c:pt idx="1">
                  <c:v>1.9984245300292899E-3</c:v>
                </c:pt>
                <c:pt idx="2">
                  <c:v>1.2991189956664999E-2</c:v>
                </c:pt>
                <c:pt idx="3">
                  <c:v>0.16019463539123499</c:v>
                </c:pt>
                <c:pt idx="4">
                  <c:v>7.9953670501708898E-3</c:v>
                </c:pt>
                <c:pt idx="5">
                  <c:v>0.17888808250427199</c:v>
                </c:pt>
                <c:pt idx="6">
                  <c:v>0.48806977272033603</c:v>
                </c:pt>
                <c:pt idx="7">
                  <c:v>1.8989086151122998E-2</c:v>
                </c:pt>
                <c:pt idx="8">
                  <c:v>0.127756357192993</c:v>
                </c:pt>
                <c:pt idx="9">
                  <c:v>35.6487233638763</c:v>
                </c:pt>
                <c:pt idx="10">
                  <c:v>15.6118187904357</c:v>
                </c:pt>
                <c:pt idx="11">
                  <c:v>0.29843091964721602</c:v>
                </c:pt>
                <c:pt idx="12">
                  <c:v>2.21628665924072</c:v>
                </c:pt>
                <c:pt idx="13">
                  <c:v>7.49533176422119E-2</c:v>
                </c:pt>
                <c:pt idx="14">
                  <c:v>3.2717819213867099</c:v>
                </c:pt>
                <c:pt idx="15">
                  <c:v>0.52068042755126898</c:v>
                </c:pt>
                <c:pt idx="16">
                  <c:v>5.7730278968811</c:v>
                </c:pt>
                <c:pt idx="17">
                  <c:v>14.6671142578125</c:v>
                </c:pt>
                <c:pt idx="18">
                  <c:v>3.0761516094207701</c:v>
                </c:pt>
                <c:pt idx="19">
                  <c:v>3.9905264377593901</c:v>
                </c:pt>
                <c:pt idx="20">
                  <c:v>0.313806772232055</c:v>
                </c:pt>
                <c:pt idx="21">
                  <c:v>0.49569439888000399</c:v>
                </c:pt>
                <c:pt idx="22">
                  <c:v>1.19073414802551</c:v>
                </c:pt>
                <c:pt idx="23">
                  <c:v>1.7769010066986</c:v>
                </c:pt>
                <c:pt idx="24">
                  <c:v>4.11118483543396</c:v>
                </c:pt>
                <c:pt idx="25">
                  <c:v>2.1534054279327299</c:v>
                </c:pt>
                <c:pt idx="26">
                  <c:v>0</c:v>
                </c:pt>
                <c:pt idx="27">
                  <c:v>1.1572849750518699</c:v>
                </c:pt>
                <c:pt idx="28">
                  <c:v>1.9487946033477701</c:v>
                </c:pt>
                <c:pt idx="29">
                  <c:v>14.240427494048999</c:v>
                </c:pt>
                <c:pt idx="30">
                  <c:v>14.498932838439901</c:v>
                </c:pt>
                <c:pt idx="31">
                  <c:v>2.5007452964782702</c:v>
                </c:pt>
                <c:pt idx="32">
                  <c:v>2.9711608886718701</c:v>
                </c:pt>
                <c:pt idx="33">
                  <c:v>30.1413269042968</c:v>
                </c:pt>
                <c:pt idx="34">
                  <c:v>4.7510581016540501</c:v>
                </c:pt>
                <c:pt idx="35">
                  <c:v>0</c:v>
                </c:pt>
                <c:pt idx="36">
                  <c:v>4.3512859344482404</c:v>
                </c:pt>
                <c:pt idx="37">
                  <c:v>15.249553680419901</c:v>
                </c:pt>
                <c:pt idx="38">
                  <c:v>3.5537438392639098</c:v>
                </c:pt>
                <c:pt idx="39">
                  <c:v>29.2746002674102</c:v>
                </c:pt>
                <c:pt idx="40">
                  <c:v>8.4517521858215297</c:v>
                </c:pt>
                <c:pt idx="41">
                  <c:v>31.778847694396902</c:v>
                </c:pt>
                <c:pt idx="42">
                  <c:v>17.1588745117187</c:v>
                </c:pt>
                <c:pt idx="43">
                  <c:v>26.256725311279201</c:v>
                </c:pt>
                <c:pt idx="44">
                  <c:v>29.311840295791601</c:v>
                </c:pt>
                <c:pt idx="45">
                  <c:v>0</c:v>
                </c:pt>
                <c:pt idx="46">
                  <c:v>2.0316376686096098</c:v>
                </c:pt>
                <c:pt idx="47">
                  <c:v>0</c:v>
                </c:pt>
                <c:pt idx="48">
                  <c:v>25.080318212509098</c:v>
                </c:pt>
                <c:pt idx="49">
                  <c:v>24.503913879394499</c:v>
                </c:pt>
                <c:pt idx="50">
                  <c:v>25.0209286212921</c:v>
                </c:pt>
                <c:pt idx="51">
                  <c:v>25.4810564517974</c:v>
                </c:pt>
                <c:pt idx="52">
                  <c:v>3.5442640781402499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3E-45D4-A17E-26FFDDF0A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165759"/>
        <c:axId val="1344733695"/>
      </c:scatterChart>
      <c:valAx>
        <c:axId val="12441657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Taille de l'instance : nombre de contraintes x taille maximale du domaine²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4733695"/>
        <c:crosses val="autoZero"/>
        <c:crossBetween val="midCat"/>
      </c:valAx>
      <c:valAx>
        <c:axId val="134473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4165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Nombre de nœuds dans le backtrack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satisfiabilité'!$AE$1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'Analyse satisfiabilité'!$AD$2:$AD$59</c:f>
              <c:strCache>
                <c:ptCount val="58"/>
                <c:pt idx="0">
                  <c:v>myciel2.col</c:v>
                </c:pt>
                <c:pt idx="1">
                  <c:v>DSJR500.5.col</c:v>
                </c:pt>
                <c:pt idx="2">
                  <c:v>myciel3.col</c:v>
                </c:pt>
                <c:pt idx="3">
                  <c:v>myciel4.col</c:v>
                </c:pt>
                <c:pt idx="4">
                  <c:v>DSJC125.5.col</c:v>
                </c:pt>
                <c:pt idx="5">
                  <c:v>queen5_5.col</c:v>
                </c:pt>
                <c:pt idx="6">
                  <c:v>myciel5.col</c:v>
                </c:pt>
                <c:pt idx="7">
                  <c:v>miles250.col</c:v>
                </c:pt>
                <c:pt idx="8">
                  <c:v>queen6_6.col</c:v>
                </c:pt>
                <c:pt idx="9">
                  <c:v>games120.col</c:v>
                </c:pt>
                <c:pt idx="10">
                  <c:v>DSJC1000.1.col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satisfiabilité'!$AE$2:$AE$59</c:f>
              <c:numCache>
                <c:formatCode>General</c:formatCode>
                <c:ptCount val="58"/>
                <c:pt idx="0">
                  <c:v>5</c:v>
                </c:pt>
                <c:pt idx="1">
                  <c:v>548</c:v>
                </c:pt>
                <c:pt idx="2">
                  <c:v>16</c:v>
                </c:pt>
                <c:pt idx="3">
                  <c:v>30</c:v>
                </c:pt>
                <c:pt idx="4">
                  <c:v>127</c:v>
                </c:pt>
                <c:pt idx="5">
                  <c:v>29</c:v>
                </c:pt>
                <c:pt idx="6">
                  <c:v>70</c:v>
                </c:pt>
                <c:pt idx="7">
                  <c:v>155</c:v>
                </c:pt>
                <c:pt idx="8">
                  <c:v>51</c:v>
                </c:pt>
                <c:pt idx="9">
                  <c:v>122</c:v>
                </c:pt>
                <c:pt idx="10">
                  <c:v>1016</c:v>
                </c:pt>
                <c:pt idx="11">
                  <c:v>148</c:v>
                </c:pt>
                <c:pt idx="12">
                  <c:v>103</c:v>
                </c:pt>
                <c:pt idx="13">
                  <c:v>70</c:v>
                </c:pt>
                <c:pt idx="14">
                  <c:v>263</c:v>
                </c:pt>
                <c:pt idx="15">
                  <c:v>93</c:v>
                </c:pt>
                <c:pt idx="16">
                  <c:v>290</c:v>
                </c:pt>
                <c:pt idx="17">
                  <c:v>515</c:v>
                </c:pt>
                <c:pt idx="18">
                  <c:v>86</c:v>
                </c:pt>
                <c:pt idx="19">
                  <c:v>140</c:v>
                </c:pt>
                <c:pt idx="20">
                  <c:v>113</c:v>
                </c:pt>
                <c:pt idx="21">
                  <c:v>149</c:v>
                </c:pt>
                <c:pt idx="22">
                  <c:v>270</c:v>
                </c:pt>
                <c:pt idx="23">
                  <c:v>147</c:v>
                </c:pt>
                <c:pt idx="24">
                  <c:v>129</c:v>
                </c:pt>
                <c:pt idx="25">
                  <c:v>78</c:v>
                </c:pt>
                <c:pt idx="26">
                  <c:v>1052</c:v>
                </c:pt>
                <c:pt idx="27">
                  <c:v>175</c:v>
                </c:pt>
                <c:pt idx="28">
                  <c:v>223</c:v>
                </c:pt>
                <c:pt idx="29">
                  <c:v>500</c:v>
                </c:pt>
                <c:pt idx="30">
                  <c:v>476</c:v>
                </c:pt>
                <c:pt idx="31">
                  <c:v>595</c:v>
                </c:pt>
                <c:pt idx="32">
                  <c:v>265</c:v>
                </c:pt>
                <c:pt idx="33">
                  <c:v>282</c:v>
                </c:pt>
                <c:pt idx="34">
                  <c:v>277</c:v>
                </c:pt>
                <c:pt idx="35">
                  <c:v>579</c:v>
                </c:pt>
                <c:pt idx="36">
                  <c:v>323</c:v>
                </c:pt>
                <c:pt idx="37">
                  <c:v>1962</c:v>
                </c:pt>
                <c:pt idx="38">
                  <c:v>610</c:v>
                </c:pt>
                <c:pt idx="39">
                  <c:v>484</c:v>
                </c:pt>
                <c:pt idx="40">
                  <c:v>329</c:v>
                </c:pt>
                <c:pt idx="41">
                  <c:v>490</c:v>
                </c:pt>
                <c:pt idx="42">
                  <c:v>2331</c:v>
                </c:pt>
                <c:pt idx="43">
                  <c:v>3609</c:v>
                </c:pt>
                <c:pt idx="44">
                  <c:v>3674</c:v>
                </c:pt>
                <c:pt idx="45">
                  <c:v>548</c:v>
                </c:pt>
                <c:pt idx="46">
                  <c:v>1877</c:v>
                </c:pt>
                <c:pt idx="47">
                  <c:v>562</c:v>
                </c:pt>
                <c:pt idx="48">
                  <c:v>1675</c:v>
                </c:pt>
                <c:pt idx="49">
                  <c:v>1671</c:v>
                </c:pt>
                <c:pt idx="50">
                  <c:v>1672</c:v>
                </c:pt>
                <c:pt idx="51">
                  <c:v>1673</c:v>
                </c:pt>
                <c:pt idx="52">
                  <c:v>877</c:v>
                </c:pt>
                <c:pt idx="53">
                  <c:v>744</c:v>
                </c:pt>
                <c:pt idx="54">
                  <c:v>761</c:v>
                </c:pt>
                <c:pt idx="55">
                  <c:v>4683</c:v>
                </c:pt>
                <c:pt idx="56">
                  <c:v>953</c:v>
                </c:pt>
                <c:pt idx="57">
                  <c:v>1208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AE-4CBC-9EA3-1B5E1FDB1AF8}"/>
            </c:ext>
          </c:extLst>
        </c:ser>
        <c:ser>
          <c:idx val="1"/>
          <c:order val="1"/>
          <c:tx>
            <c:strRef>
              <c:f>'Analyse satisfiabilité'!$AF$1</c:f>
              <c:strCache>
                <c:ptCount val="1"/>
                <c:pt idx="0">
                  <c:v>FC + AC de tps en tps aléa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'Analyse satisfiabilité'!$AD$2:$AD$59</c:f>
              <c:strCache>
                <c:ptCount val="58"/>
                <c:pt idx="0">
                  <c:v>myciel2.col</c:v>
                </c:pt>
                <c:pt idx="1">
                  <c:v>DSJR500.5.col</c:v>
                </c:pt>
                <c:pt idx="2">
                  <c:v>myciel3.col</c:v>
                </c:pt>
                <c:pt idx="3">
                  <c:v>myciel4.col</c:v>
                </c:pt>
                <c:pt idx="4">
                  <c:v>DSJC125.5.col</c:v>
                </c:pt>
                <c:pt idx="5">
                  <c:v>queen5_5.col</c:v>
                </c:pt>
                <c:pt idx="6">
                  <c:v>myciel5.col</c:v>
                </c:pt>
                <c:pt idx="7">
                  <c:v>miles250.col</c:v>
                </c:pt>
                <c:pt idx="8">
                  <c:v>queen6_6.col</c:v>
                </c:pt>
                <c:pt idx="9">
                  <c:v>games120.col</c:v>
                </c:pt>
                <c:pt idx="10">
                  <c:v>DSJC1000.1.col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satisfiabilité'!$AF$2:$AF$59</c:f>
              <c:numCache>
                <c:formatCode>General</c:formatCode>
                <c:ptCount val="58"/>
                <c:pt idx="0">
                  <c:v>3</c:v>
                </c:pt>
                <c:pt idx="1">
                  <c:v>488</c:v>
                </c:pt>
                <c:pt idx="2">
                  <c:v>10</c:v>
                </c:pt>
                <c:pt idx="3">
                  <c:v>22</c:v>
                </c:pt>
                <c:pt idx="4">
                  <c:v>121</c:v>
                </c:pt>
                <c:pt idx="5">
                  <c:v>21</c:v>
                </c:pt>
                <c:pt idx="6">
                  <c:v>46</c:v>
                </c:pt>
                <c:pt idx="7">
                  <c:v>123</c:v>
                </c:pt>
                <c:pt idx="8">
                  <c:v>31</c:v>
                </c:pt>
                <c:pt idx="9">
                  <c:v>112</c:v>
                </c:pt>
                <c:pt idx="10">
                  <c:v>998</c:v>
                </c:pt>
                <c:pt idx="11">
                  <c:v>122</c:v>
                </c:pt>
                <c:pt idx="12">
                  <c:v>71</c:v>
                </c:pt>
                <c:pt idx="13">
                  <c:v>44</c:v>
                </c:pt>
                <c:pt idx="14">
                  <c:v>247</c:v>
                </c:pt>
                <c:pt idx="15">
                  <c:v>57</c:v>
                </c:pt>
                <c:pt idx="16">
                  <c:v>244</c:v>
                </c:pt>
                <c:pt idx="17">
                  <c:v>497</c:v>
                </c:pt>
                <c:pt idx="18">
                  <c:v>66</c:v>
                </c:pt>
                <c:pt idx="19">
                  <c:v>94</c:v>
                </c:pt>
                <c:pt idx="20">
                  <c:v>73</c:v>
                </c:pt>
                <c:pt idx="21">
                  <c:v>85</c:v>
                </c:pt>
                <c:pt idx="22">
                  <c:v>110</c:v>
                </c:pt>
                <c:pt idx="23">
                  <c:v>91</c:v>
                </c:pt>
                <c:pt idx="24">
                  <c:v>129</c:v>
                </c:pt>
                <c:pt idx="25">
                  <c:v>78</c:v>
                </c:pt>
                <c:pt idx="27">
                  <c:v>111</c:v>
                </c:pt>
                <c:pt idx="28">
                  <c:v>133</c:v>
                </c:pt>
                <c:pt idx="29">
                  <c:v>446</c:v>
                </c:pt>
                <c:pt idx="30">
                  <c:v>446</c:v>
                </c:pt>
                <c:pt idx="31">
                  <c:v>103</c:v>
                </c:pt>
                <c:pt idx="32">
                  <c:v>157</c:v>
                </c:pt>
                <c:pt idx="33">
                  <c:v>190</c:v>
                </c:pt>
                <c:pt idx="34">
                  <c:v>183</c:v>
                </c:pt>
                <c:pt idx="36">
                  <c:v>211</c:v>
                </c:pt>
                <c:pt idx="37">
                  <c:v>166</c:v>
                </c:pt>
                <c:pt idx="38">
                  <c:v>94</c:v>
                </c:pt>
                <c:pt idx="39">
                  <c:v>446</c:v>
                </c:pt>
                <c:pt idx="40">
                  <c:v>241</c:v>
                </c:pt>
                <c:pt idx="41">
                  <c:v>446</c:v>
                </c:pt>
                <c:pt idx="42">
                  <c:v>163</c:v>
                </c:pt>
                <c:pt idx="43">
                  <c:v>179</c:v>
                </c:pt>
                <c:pt idx="44">
                  <c:v>184</c:v>
                </c:pt>
                <c:pt idx="46">
                  <c:v>65</c:v>
                </c:pt>
                <c:pt idx="48">
                  <c:v>159</c:v>
                </c:pt>
                <c:pt idx="49">
                  <c:v>155</c:v>
                </c:pt>
                <c:pt idx="50">
                  <c:v>156</c:v>
                </c:pt>
                <c:pt idx="51">
                  <c:v>157</c:v>
                </c:pt>
                <c:pt idx="52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AE-4CBC-9EA3-1B5E1FDB1AF8}"/>
            </c:ext>
          </c:extLst>
        </c:ser>
        <c:ser>
          <c:idx val="2"/>
          <c:order val="2"/>
          <c:tx>
            <c:strRef>
              <c:f>'Analyse satisfiabilité'!$AG$1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'Analyse satisfiabilité'!$AD$2:$AD$59</c:f>
              <c:strCache>
                <c:ptCount val="58"/>
                <c:pt idx="0">
                  <c:v>myciel2.col</c:v>
                </c:pt>
                <c:pt idx="1">
                  <c:v>DSJR500.5.col</c:v>
                </c:pt>
                <c:pt idx="2">
                  <c:v>myciel3.col</c:v>
                </c:pt>
                <c:pt idx="3">
                  <c:v>myciel4.col</c:v>
                </c:pt>
                <c:pt idx="4">
                  <c:v>DSJC125.5.col</c:v>
                </c:pt>
                <c:pt idx="5">
                  <c:v>queen5_5.col</c:v>
                </c:pt>
                <c:pt idx="6">
                  <c:v>myciel5.col</c:v>
                </c:pt>
                <c:pt idx="7">
                  <c:v>miles250.col</c:v>
                </c:pt>
                <c:pt idx="8">
                  <c:v>queen6_6.col</c:v>
                </c:pt>
                <c:pt idx="9">
                  <c:v>games120.col</c:v>
                </c:pt>
                <c:pt idx="10">
                  <c:v>DSJC1000.1.col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satisfiabilité'!$AG$2:$AG$59</c:f>
              <c:numCache>
                <c:formatCode>General</c:formatCode>
                <c:ptCount val="58"/>
                <c:pt idx="0">
                  <c:v>3</c:v>
                </c:pt>
                <c:pt idx="1">
                  <c:v>488</c:v>
                </c:pt>
                <c:pt idx="2">
                  <c:v>10</c:v>
                </c:pt>
                <c:pt idx="3">
                  <c:v>22</c:v>
                </c:pt>
                <c:pt idx="4">
                  <c:v>121</c:v>
                </c:pt>
                <c:pt idx="5">
                  <c:v>21</c:v>
                </c:pt>
                <c:pt idx="6">
                  <c:v>46</c:v>
                </c:pt>
                <c:pt idx="7">
                  <c:v>123</c:v>
                </c:pt>
                <c:pt idx="8">
                  <c:v>31</c:v>
                </c:pt>
                <c:pt idx="9">
                  <c:v>112</c:v>
                </c:pt>
                <c:pt idx="10">
                  <c:v>998</c:v>
                </c:pt>
                <c:pt idx="11">
                  <c:v>122</c:v>
                </c:pt>
                <c:pt idx="12">
                  <c:v>71</c:v>
                </c:pt>
                <c:pt idx="13">
                  <c:v>44</c:v>
                </c:pt>
                <c:pt idx="14">
                  <c:v>247</c:v>
                </c:pt>
                <c:pt idx="15">
                  <c:v>57</c:v>
                </c:pt>
                <c:pt idx="16">
                  <c:v>244</c:v>
                </c:pt>
                <c:pt idx="17">
                  <c:v>497</c:v>
                </c:pt>
                <c:pt idx="18">
                  <c:v>66</c:v>
                </c:pt>
                <c:pt idx="19">
                  <c:v>94</c:v>
                </c:pt>
                <c:pt idx="20">
                  <c:v>73</c:v>
                </c:pt>
                <c:pt idx="21">
                  <c:v>85</c:v>
                </c:pt>
                <c:pt idx="22">
                  <c:v>110</c:v>
                </c:pt>
                <c:pt idx="23">
                  <c:v>91</c:v>
                </c:pt>
                <c:pt idx="24">
                  <c:v>129</c:v>
                </c:pt>
                <c:pt idx="25">
                  <c:v>78</c:v>
                </c:pt>
                <c:pt idx="26">
                  <c:v>994</c:v>
                </c:pt>
                <c:pt idx="27">
                  <c:v>111</c:v>
                </c:pt>
                <c:pt idx="28">
                  <c:v>133</c:v>
                </c:pt>
                <c:pt idx="29">
                  <c:v>446</c:v>
                </c:pt>
                <c:pt idx="30">
                  <c:v>446</c:v>
                </c:pt>
                <c:pt idx="31">
                  <c:v>103</c:v>
                </c:pt>
                <c:pt idx="32">
                  <c:v>157</c:v>
                </c:pt>
                <c:pt idx="33">
                  <c:v>190</c:v>
                </c:pt>
                <c:pt idx="34">
                  <c:v>183</c:v>
                </c:pt>
                <c:pt idx="35">
                  <c:v>551</c:v>
                </c:pt>
                <c:pt idx="36">
                  <c:v>211</c:v>
                </c:pt>
                <c:pt idx="37">
                  <c:v>166</c:v>
                </c:pt>
                <c:pt idx="38">
                  <c:v>94</c:v>
                </c:pt>
                <c:pt idx="39">
                  <c:v>446</c:v>
                </c:pt>
                <c:pt idx="40">
                  <c:v>241</c:v>
                </c:pt>
                <c:pt idx="41">
                  <c:v>446</c:v>
                </c:pt>
                <c:pt idx="42">
                  <c:v>163</c:v>
                </c:pt>
                <c:pt idx="43">
                  <c:v>179</c:v>
                </c:pt>
                <c:pt idx="44">
                  <c:v>184</c:v>
                </c:pt>
                <c:pt idx="45">
                  <c:v>436</c:v>
                </c:pt>
                <c:pt idx="46">
                  <c:v>65</c:v>
                </c:pt>
                <c:pt idx="47">
                  <c:v>436</c:v>
                </c:pt>
                <c:pt idx="48">
                  <c:v>159</c:v>
                </c:pt>
                <c:pt idx="49">
                  <c:v>155</c:v>
                </c:pt>
                <c:pt idx="50">
                  <c:v>156</c:v>
                </c:pt>
                <c:pt idx="51">
                  <c:v>157</c:v>
                </c:pt>
                <c:pt idx="52">
                  <c:v>97</c:v>
                </c:pt>
                <c:pt idx="53">
                  <c:v>428</c:v>
                </c:pt>
                <c:pt idx="54">
                  <c:v>427</c:v>
                </c:pt>
                <c:pt idx="55">
                  <c:v>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AE-4CBC-9EA3-1B5E1FDB1AF8}"/>
            </c:ext>
          </c:extLst>
        </c:ser>
        <c:ser>
          <c:idx val="3"/>
          <c:order val="3"/>
          <c:tx>
            <c:strRef>
              <c:f>'Analyse satisfiabilité'!$AH$1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'Analyse satisfiabilité'!$AD$2:$AD$59</c:f>
              <c:strCache>
                <c:ptCount val="58"/>
                <c:pt idx="0">
                  <c:v>myciel2.col</c:v>
                </c:pt>
                <c:pt idx="1">
                  <c:v>DSJR500.5.col</c:v>
                </c:pt>
                <c:pt idx="2">
                  <c:v>myciel3.col</c:v>
                </c:pt>
                <c:pt idx="3">
                  <c:v>myciel4.col</c:v>
                </c:pt>
                <c:pt idx="4">
                  <c:v>DSJC125.5.col</c:v>
                </c:pt>
                <c:pt idx="5">
                  <c:v>queen5_5.col</c:v>
                </c:pt>
                <c:pt idx="6">
                  <c:v>myciel5.col</c:v>
                </c:pt>
                <c:pt idx="7">
                  <c:v>miles250.col</c:v>
                </c:pt>
                <c:pt idx="8">
                  <c:v>queen6_6.col</c:v>
                </c:pt>
                <c:pt idx="9">
                  <c:v>games120.col</c:v>
                </c:pt>
                <c:pt idx="10">
                  <c:v>DSJC1000.1.col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satisfiabilité'!$AH$2:$AH$59</c:f>
              <c:numCache>
                <c:formatCode>General</c:formatCode>
                <c:ptCount val="58"/>
                <c:pt idx="0">
                  <c:v>5</c:v>
                </c:pt>
                <c:pt idx="1">
                  <c:v>548</c:v>
                </c:pt>
                <c:pt idx="2">
                  <c:v>10</c:v>
                </c:pt>
                <c:pt idx="3">
                  <c:v>22</c:v>
                </c:pt>
                <c:pt idx="4">
                  <c:v>127</c:v>
                </c:pt>
                <c:pt idx="5">
                  <c:v>21</c:v>
                </c:pt>
                <c:pt idx="6">
                  <c:v>46</c:v>
                </c:pt>
                <c:pt idx="7">
                  <c:v>155</c:v>
                </c:pt>
                <c:pt idx="8">
                  <c:v>31</c:v>
                </c:pt>
                <c:pt idx="9">
                  <c:v>122</c:v>
                </c:pt>
                <c:pt idx="10">
                  <c:v>1016</c:v>
                </c:pt>
                <c:pt idx="11">
                  <c:v>148</c:v>
                </c:pt>
                <c:pt idx="12">
                  <c:v>103</c:v>
                </c:pt>
                <c:pt idx="13">
                  <c:v>44</c:v>
                </c:pt>
                <c:pt idx="14">
                  <c:v>263</c:v>
                </c:pt>
                <c:pt idx="15">
                  <c:v>57</c:v>
                </c:pt>
                <c:pt idx="16">
                  <c:v>290</c:v>
                </c:pt>
                <c:pt idx="17">
                  <c:v>515</c:v>
                </c:pt>
                <c:pt idx="18">
                  <c:v>86</c:v>
                </c:pt>
                <c:pt idx="19">
                  <c:v>94</c:v>
                </c:pt>
                <c:pt idx="20">
                  <c:v>73</c:v>
                </c:pt>
                <c:pt idx="21">
                  <c:v>85</c:v>
                </c:pt>
                <c:pt idx="22">
                  <c:v>270</c:v>
                </c:pt>
                <c:pt idx="23">
                  <c:v>91</c:v>
                </c:pt>
                <c:pt idx="24">
                  <c:v>129</c:v>
                </c:pt>
                <c:pt idx="25">
                  <c:v>78</c:v>
                </c:pt>
                <c:pt idx="26">
                  <c:v>1052</c:v>
                </c:pt>
                <c:pt idx="27">
                  <c:v>111</c:v>
                </c:pt>
                <c:pt idx="28">
                  <c:v>133</c:v>
                </c:pt>
                <c:pt idx="29">
                  <c:v>500</c:v>
                </c:pt>
                <c:pt idx="30">
                  <c:v>476</c:v>
                </c:pt>
                <c:pt idx="31">
                  <c:v>595</c:v>
                </c:pt>
                <c:pt idx="32">
                  <c:v>157</c:v>
                </c:pt>
                <c:pt idx="33">
                  <c:v>190</c:v>
                </c:pt>
                <c:pt idx="34">
                  <c:v>183</c:v>
                </c:pt>
                <c:pt idx="35">
                  <c:v>579</c:v>
                </c:pt>
                <c:pt idx="36">
                  <c:v>323</c:v>
                </c:pt>
                <c:pt idx="37">
                  <c:v>166</c:v>
                </c:pt>
                <c:pt idx="38">
                  <c:v>610</c:v>
                </c:pt>
                <c:pt idx="39">
                  <c:v>484</c:v>
                </c:pt>
                <c:pt idx="40">
                  <c:v>241</c:v>
                </c:pt>
                <c:pt idx="41">
                  <c:v>490</c:v>
                </c:pt>
                <c:pt idx="42">
                  <c:v>2331</c:v>
                </c:pt>
                <c:pt idx="43">
                  <c:v>179</c:v>
                </c:pt>
                <c:pt idx="44">
                  <c:v>184</c:v>
                </c:pt>
                <c:pt idx="45">
                  <c:v>548</c:v>
                </c:pt>
                <c:pt idx="46">
                  <c:v>1877</c:v>
                </c:pt>
                <c:pt idx="47">
                  <c:v>562</c:v>
                </c:pt>
                <c:pt idx="48">
                  <c:v>1675</c:v>
                </c:pt>
                <c:pt idx="49">
                  <c:v>1671</c:v>
                </c:pt>
                <c:pt idx="50">
                  <c:v>1672</c:v>
                </c:pt>
                <c:pt idx="51">
                  <c:v>1673</c:v>
                </c:pt>
                <c:pt idx="52">
                  <c:v>877</c:v>
                </c:pt>
                <c:pt idx="53">
                  <c:v>744</c:v>
                </c:pt>
                <c:pt idx="54">
                  <c:v>761</c:v>
                </c:pt>
                <c:pt idx="55">
                  <c:v>4683</c:v>
                </c:pt>
                <c:pt idx="56">
                  <c:v>953</c:v>
                </c:pt>
                <c:pt idx="57">
                  <c:v>1208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AE-4CBC-9EA3-1B5E1FDB1AF8}"/>
            </c:ext>
          </c:extLst>
        </c:ser>
        <c:ser>
          <c:idx val="4"/>
          <c:order val="4"/>
          <c:tx>
            <c:strRef>
              <c:f>'Analyse satisfiabilité'!$AI$1</c:f>
              <c:strCache>
                <c:ptCount val="1"/>
                <c:pt idx="0">
                  <c:v>FC aléa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'Analyse satisfiabilité'!$AD$2:$AD$59</c:f>
              <c:strCache>
                <c:ptCount val="58"/>
                <c:pt idx="0">
                  <c:v>myciel2.col</c:v>
                </c:pt>
                <c:pt idx="1">
                  <c:v>DSJR500.5.col</c:v>
                </c:pt>
                <c:pt idx="2">
                  <c:v>myciel3.col</c:v>
                </c:pt>
                <c:pt idx="3">
                  <c:v>myciel4.col</c:v>
                </c:pt>
                <c:pt idx="4">
                  <c:v>DSJC125.5.col</c:v>
                </c:pt>
                <c:pt idx="5">
                  <c:v>queen5_5.col</c:v>
                </c:pt>
                <c:pt idx="6">
                  <c:v>myciel5.col</c:v>
                </c:pt>
                <c:pt idx="7">
                  <c:v>miles250.col</c:v>
                </c:pt>
                <c:pt idx="8">
                  <c:v>queen6_6.col</c:v>
                </c:pt>
                <c:pt idx="9">
                  <c:v>games120.col</c:v>
                </c:pt>
                <c:pt idx="10">
                  <c:v>DSJC1000.1.col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satisfiabilité'!$AI$2:$AI$59</c:f>
              <c:numCache>
                <c:formatCode>General</c:formatCode>
                <c:ptCount val="58"/>
                <c:pt idx="0">
                  <c:v>4</c:v>
                </c:pt>
                <c:pt idx="1">
                  <c:v>491</c:v>
                </c:pt>
                <c:pt idx="2">
                  <c:v>14</c:v>
                </c:pt>
                <c:pt idx="3">
                  <c:v>23</c:v>
                </c:pt>
                <c:pt idx="4">
                  <c:v>121</c:v>
                </c:pt>
                <c:pt idx="5">
                  <c:v>21</c:v>
                </c:pt>
                <c:pt idx="6">
                  <c:v>48</c:v>
                </c:pt>
                <c:pt idx="7">
                  <c:v>126</c:v>
                </c:pt>
                <c:pt idx="8">
                  <c:v>38</c:v>
                </c:pt>
                <c:pt idx="9">
                  <c:v>114</c:v>
                </c:pt>
                <c:pt idx="10">
                  <c:v>999</c:v>
                </c:pt>
                <c:pt idx="11">
                  <c:v>122</c:v>
                </c:pt>
                <c:pt idx="12">
                  <c:v>71</c:v>
                </c:pt>
                <c:pt idx="13">
                  <c:v>46</c:v>
                </c:pt>
                <c:pt idx="14">
                  <c:v>248</c:v>
                </c:pt>
                <c:pt idx="15">
                  <c:v>61</c:v>
                </c:pt>
                <c:pt idx="16">
                  <c:v>248</c:v>
                </c:pt>
                <c:pt idx="17">
                  <c:v>498</c:v>
                </c:pt>
                <c:pt idx="18">
                  <c:v>68</c:v>
                </c:pt>
                <c:pt idx="19">
                  <c:v>96</c:v>
                </c:pt>
                <c:pt idx="20">
                  <c:v>74</c:v>
                </c:pt>
                <c:pt idx="21">
                  <c:v>94</c:v>
                </c:pt>
                <c:pt idx="22">
                  <c:v>123</c:v>
                </c:pt>
                <c:pt idx="23">
                  <c:v>101</c:v>
                </c:pt>
                <c:pt idx="24">
                  <c:v>129</c:v>
                </c:pt>
                <c:pt idx="25">
                  <c:v>78</c:v>
                </c:pt>
                <c:pt idx="27">
                  <c:v>112</c:v>
                </c:pt>
                <c:pt idx="28">
                  <c:v>147</c:v>
                </c:pt>
                <c:pt idx="29">
                  <c:v>453</c:v>
                </c:pt>
                <c:pt idx="30">
                  <c:v>451</c:v>
                </c:pt>
                <c:pt idx="31">
                  <c:v>171</c:v>
                </c:pt>
                <c:pt idx="32">
                  <c:v>165</c:v>
                </c:pt>
                <c:pt idx="33">
                  <c:v>190</c:v>
                </c:pt>
                <c:pt idx="34">
                  <c:v>188</c:v>
                </c:pt>
                <c:pt idx="36">
                  <c:v>222</c:v>
                </c:pt>
                <c:pt idx="37">
                  <c:v>483</c:v>
                </c:pt>
                <c:pt idx="38">
                  <c:v>205</c:v>
                </c:pt>
                <c:pt idx="39">
                  <c:v>449</c:v>
                </c:pt>
                <c:pt idx="40">
                  <c:v>251</c:v>
                </c:pt>
                <c:pt idx="41">
                  <c:v>448</c:v>
                </c:pt>
                <c:pt idx="42">
                  <c:v>442</c:v>
                </c:pt>
                <c:pt idx="43">
                  <c:v>555</c:v>
                </c:pt>
                <c:pt idx="44">
                  <c:v>403</c:v>
                </c:pt>
                <c:pt idx="46">
                  <c:v>728</c:v>
                </c:pt>
                <c:pt idx="48">
                  <c:v>282</c:v>
                </c:pt>
                <c:pt idx="49">
                  <c:v>265</c:v>
                </c:pt>
                <c:pt idx="50">
                  <c:v>218</c:v>
                </c:pt>
                <c:pt idx="51">
                  <c:v>264</c:v>
                </c:pt>
                <c:pt idx="52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AE-4CBC-9EA3-1B5E1FDB1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19231"/>
        <c:axId val="312081199"/>
      </c:scatterChart>
      <c:valAx>
        <c:axId val="77519231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2081199"/>
        <c:crosses val="autoZero"/>
        <c:crossBetween val="midCat"/>
      </c:valAx>
      <c:valAx>
        <c:axId val="31208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519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Performance : réduction des domaines par clique 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satisfiabilité'!$AL$1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'Analyse satisfiabilité'!$AK$2:$AK$1203</c:f>
              <c:numCache>
                <c:formatCode>General</c:formatCode>
                <c:ptCount val="12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</c:numCache>
            </c:numRef>
          </c:xVal>
          <c:yVal>
            <c:numRef>
              <c:f>'Analyse satisfiabilité'!$AL$2:$AL$1203</c:f>
              <c:numCache>
                <c:formatCode>General</c:formatCode>
                <c:ptCount val="1202"/>
                <c:pt idx="0">
                  <c:v>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32</c:v>
                </c:pt>
                <c:pt idx="7">
                  <c:v>36</c:v>
                </c:pt>
                <c:pt idx="8">
                  <c:v>41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44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48</c:v>
                </c:pt>
                <c:pt idx="22">
                  <c:v>48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50</c:v>
                </c:pt>
                <c:pt idx="27">
                  <c:v>52</c:v>
                </c:pt>
                <c:pt idx="28">
                  <c:v>52</c:v>
                </c:pt>
                <c:pt idx="29">
                  <c:v>53</c:v>
                </c:pt>
                <c:pt idx="30">
                  <c:v>53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54</c:v>
                </c:pt>
                <c:pt idx="39">
                  <c:v>54</c:v>
                </c:pt>
                <c:pt idx="40">
                  <c:v>54</c:v>
                </c:pt>
                <c:pt idx="41">
                  <c:v>54</c:v>
                </c:pt>
                <c:pt idx="42">
                  <c:v>54</c:v>
                </c:pt>
                <c:pt idx="43">
                  <c:v>54</c:v>
                </c:pt>
                <c:pt idx="44">
                  <c:v>54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  <c:pt idx="51">
                  <c:v>55</c:v>
                </c:pt>
                <c:pt idx="52">
                  <c:v>55</c:v>
                </c:pt>
                <c:pt idx="53">
                  <c:v>55</c:v>
                </c:pt>
                <c:pt idx="54">
                  <c:v>55</c:v>
                </c:pt>
                <c:pt idx="55">
                  <c:v>55</c:v>
                </c:pt>
                <c:pt idx="56">
                  <c:v>55</c:v>
                </c:pt>
                <c:pt idx="57">
                  <c:v>55</c:v>
                </c:pt>
                <c:pt idx="58">
                  <c:v>55</c:v>
                </c:pt>
                <c:pt idx="59">
                  <c:v>55</c:v>
                </c:pt>
                <c:pt idx="60">
                  <c:v>55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55</c:v>
                </c:pt>
                <c:pt idx="67">
                  <c:v>55</c:v>
                </c:pt>
                <c:pt idx="68">
                  <c:v>55</c:v>
                </c:pt>
                <c:pt idx="69">
                  <c:v>55</c:v>
                </c:pt>
                <c:pt idx="70">
                  <c:v>55</c:v>
                </c:pt>
                <c:pt idx="71">
                  <c:v>55</c:v>
                </c:pt>
                <c:pt idx="72">
                  <c:v>55</c:v>
                </c:pt>
                <c:pt idx="73">
                  <c:v>55</c:v>
                </c:pt>
                <c:pt idx="74">
                  <c:v>55</c:v>
                </c:pt>
                <c:pt idx="75">
                  <c:v>55</c:v>
                </c:pt>
                <c:pt idx="76">
                  <c:v>55</c:v>
                </c:pt>
                <c:pt idx="77">
                  <c:v>55</c:v>
                </c:pt>
                <c:pt idx="78">
                  <c:v>55</c:v>
                </c:pt>
                <c:pt idx="79">
                  <c:v>55</c:v>
                </c:pt>
                <c:pt idx="80">
                  <c:v>55</c:v>
                </c:pt>
                <c:pt idx="81">
                  <c:v>55</c:v>
                </c:pt>
                <c:pt idx="82">
                  <c:v>55</c:v>
                </c:pt>
                <c:pt idx="83">
                  <c:v>55</c:v>
                </c:pt>
                <c:pt idx="84">
                  <c:v>55</c:v>
                </c:pt>
                <c:pt idx="85">
                  <c:v>55</c:v>
                </c:pt>
                <c:pt idx="86">
                  <c:v>55</c:v>
                </c:pt>
                <c:pt idx="87">
                  <c:v>55</c:v>
                </c:pt>
                <c:pt idx="88">
                  <c:v>55</c:v>
                </c:pt>
                <c:pt idx="89">
                  <c:v>55</c:v>
                </c:pt>
                <c:pt idx="90">
                  <c:v>55</c:v>
                </c:pt>
                <c:pt idx="91">
                  <c:v>55</c:v>
                </c:pt>
                <c:pt idx="92">
                  <c:v>55</c:v>
                </c:pt>
                <c:pt idx="93">
                  <c:v>55</c:v>
                </c:pt>
                <c:pt idx="94">
                  <c:v>55</c:v>
                </c:pt>
                <c:pt idx="95">
                  <c:v>55</c:v>
                </c:pt>
                <c:pt idx="96">
                  <c:v>55</c:v>
                </c:pt>
                <c:pt idx="97">
                  <c:v>55</c:v>
                </c:pt>
                <c:pt idx="98">
                  <c:v>55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55</c:v>
                </c:pt>
                <c:pt idx="109">
                  <c:v>55</c:v>
                </c:pt>
                <c:pt idx="110">
                  <c:v>55</c:v>
                </c:pt>
                <c:pt idx="111">
                  <c:v>55</c:v>
                </c:pt>
                <c:pt idx="112">
                  <c:v>55</c:v>
                </c:pt>
                <c:pt idx="113">
                  <c:v>55</c:v>
                </c:pt>
                <c:pt idx="114">
                  <c:v>55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55</c:v>
                </c:pt>
                <c:pt idx="119">
                  <c:v>55</c:v>
                </c:pt>
                <c:pt idx="120">
                  <c:v>55</c:v>
                </c:pt>
                <c:pt idx="121">
                  <c:v>55</c:v>
                </c:pt>
                <c:pt idx="122">
                  <c:v>55</c:v>
                </c:pt>
                <c:pt idx="123">
                  <c:v>55</c:v>
                </c:pt>
                <c:pt idx="124">
                  <c:v>55</c:v>
                </c:pt>
                <c:pt idx="125">
                  <c:v>55</c:v>
                </c:pt>
                <c:pt idx="126">
                  <c:v>55</c:v>
                </c:pt>
                <c:pt idx="127">
                  <c:v>55</c:v>
                </c:pt>
                <c:pt idx="128">
                  <c:v>55</c:v>
                </c:pt>
                <c:pt idx="129">
                  <c:v>55</c:v>
                </c:pt>
                <c:pt idx="130">
                  <c:v>55</c:v>
                </c:pt>
                <c:pt idx="131">
                  <c:v>55</c:v>
                </c:pt>
                <c:pt idx="132">
                  <c:v>55</c:v>
                </c:pt>
                <c:pt idx="133">
                  <c:v>55</c:v>
                </c:pt>
                <c:pt idx="134">
                  <c:v>55</c:v>
                </c:pt>
                <c:pt idx="135">
                  <c:v>55</c:v>
                </c:pt>
                <c:pt idx="136">
                  <c:v>55</c:v>
                </c:pt>
                <c:pt idx="137">
                  <c:v>55</c:v>
                </c:pt>
                <c:pt idx="138">
                  <c:v>55</c:v>
                </c:pt>
                <c:pt idx="139">
                  <c:v>55</c:v>
                </c:pt>
                <c:pt idx="140">
                  <c:v>55</c:v>
                </c:pt>
                <c:pt idx="141">
                  <c:v>55</c:v>
                </c:pt>
                <c:pt idx="142">
                  <c:v>55</c:v>
                </c:pt>
                <c:pt idx="143">
                  <c:v>55</c:v>
                </c:pt>
                <c:pt idx="144">
                  <c:v>55</c:v>
                </c:pt>
                <c:pt idx="145">
                  <c:v>55</c:v>
                </c:pt>
                <c:pt idx="146">
                  <c:v>55</c:v>
                </c:pt>
                <c:pt idx="147">
                  <c:v>55</c:v>
                </c:pt>
                <c:pt idx="148">
                  <c:v>55</c:v>
                </c:pt>
                <c:pt idx="149">
                  <c:v>55</c:v>
                </c:pt>
                <c:pt idx="150">
                  <c:v>55</c:v>
                </c:pt>
                <c:pt idx="151">
                  <c:v>55</c:v>
                </c:pt>
                <c:pt idx="152">
                  <c:v>55</c:v>
                </c:pt>
                <c:pt idx="153">
                  <c:v>55</c:v>
                </c:pt>
                <c:pt idx="154">
                  <c:v>55</c:v>
                </c:pt>
                <c:pt idx="155">
                  <c:v>55</c:v>
                </c:pt>
                <c:pt idx="156">
                  <c:v>55</c:v>
                </c:pt>
                <c:pt idx="157">
                  <c:v>55</c:v>
                </c:pt>
                <c:pt idx="158">
                  <c:v>55</c:v>
                </c:pt>
                <c:pt idx="159">
                  <c:v>55</c:v>
                </c:pt>
                <c:pt idx="160">
                  <c:v>55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55</c:v>
                </c:pt>
                <c:pt idx="166">
                  <c:v>55</c:v>
                </c:pt>
                <c:pt idx="167">
                  <c:v>55</c:v>
                </c:pt>
                <c:pt idx="168">
                  <c:v>55</c:v>
                </c:pt>
                <c:pt idx="169">
                  <c:v>55</c:v>
                </c:pt>
                <c:pt idx="170">
                  <c:v>55</c:v>
                </c:pt>
                <c:pt idx="171">
                  <c:v>55</c:v>
                </c:pt>
                <c:pt idx="172">
                  <c:v>55</c:v>
                </c:pt>
                <c:pt idx="173">
                  <c:v>55</c:v>
                </c:pt>
                <c:pt idx="174">
                  <c:v>55</c:v>
                </c:pt>
                <c:pt idx="175">
                  <c:v>55</c:v>
                </c:pt>
                <c:pt idx="176">
                  <c:v>55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55</c:v>
                </c:pt>
                <c:pt idx="183">
                  <c:v>55</c:v>
                </c:pt>
                <c:pt idx="184">
                  <c:v>55</c:v>
                </c:pt>
                <c:pt idx="185">
                  <c:v>55</c:v>
                </c:pt>
                <c:pt idx="186">
                  <c:v>55</c:v>
                </c:pt>
                <c:pt idx="187">
                  <c:v>55</c:v>
                </c:pt>
                <c:pt idx="188">
                  <c:v>55</c:v>
                </c:pt>
                <c:pt idx="189">
                  <c:v>55</c:v>
                </c:pt>
                <c:pt idx="190">
                  <c:v>55</c:v>
                </c:pt>
                <c:pt idx="191">
                  <c:v>55</c:v>
                </c:pt>
                <c:pt idx="192">
                  <c:v>55</c:v>
                </c:pt>
                <c:pt idx="193">
                  <c:v>55</c:v>
                </c:pt>
                <c:pt idx="194">
                  <c:v>55</c:v>
                </c:pt>
                <c:pt idx="195">
                  <c:v>55</c:v>
                </c:pt>
                <c:pt idx="196">
                  <c:v>55</c:v>
                </c:pt>
                <c:pt idx="197">
                  <c:v>55</c:v>
                </c:pt>
                <c:pt idx="198">
                  <c:v>55</c:v>
                </c:pt>
                <c:pt idx="199">
                  <c:v>55</c:v>
                </c:pt>
                <c:pt idx="200">
                  <c:v>55</c:v>
                </c:pt>
                <c:pt idx="201">
                  <c:v>55</c:v>
                </c:pt>
                <c:pt idx="202">
                  <c:v>55</c:v>
                </c:pt>
                <c:pt idx="203">
                  <c:v>55</c:v>
                </c:pt>
                <c:pt idx="204">
                  <c:v>55</c:v>
                </c:pt>
                <c:pt idx="205">
                  <c:v>55</c:v>
                </c:pt>
                <c:pt idx="206">
                  <c:v>55</c:v>
                </c:pt>
                <c:pt idx="207">
                  <c:v>55</c:v>
                </c:pt>
                <c:pt idx="208">
                  <c:v>55</c:v>
                </c:pt>
                <c:pt idx="209">
                  <c:v>55</c:v>
                </c:pt>
                <c:pt idx="210">
                  <c:v>55</c:v>
                </c:pt>
                <c:pt idx="211">
                  <c:v>55</c:v>
                </c:pt>
                <c:pt idx="212">
                  <c:v>55</c:v>
                </c:pt>
                <c:pt idx="213">
                  <c:v>55</c:v>
                </c:pt>
                <c:pt idx="214">
                  <c:v>55</c:v>
                </c:pt>
                <c:pt idx="215">
                  <c:v>55</c:v>
                </c:pt>
                <c:pt idx="216">
                  <c:v>55</c:v>
                </c:pt>
                <c:pt idx="217">
                  <c:v>55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  <c:pt idx="221">
                  <c:v>55</c:v>
                </c:pt>
                <c:pt idx="222">
                  <c:v>55</c:v>
                </c:pt>
                <c:pt idx="223">
                  <c:v>55</c:v>
                </c:pt>
                <c:pt idx="224">
                  <c:v>55</c:v>
                </c:pt>
                <c:pt idx="225">
                  <c:v>55</c:v>
                </c:pt>
                <c:pt idx="226">
                  <c:v>55</c:v>
                </c:pt>
                <c:pt idx="227">
                  <c:v>55</c:v>
                </c:pt>
                <c:pt idx="228">
                  <c:v>55</c:v>
                </c:pt>
                <c:pt idx="229">
                  <c:v>55</c:v>
                </c:pt>
                <c:pt idx="230">
                  <c:v>55</c:v>
                </c:pt>
                <c:pt idx="231">
                  <c:v>55</c:v>
                </c:pt>
                <c:pt idx="232">
                  <c:v>55</c:v>
                </c:pt>
                <c:pt idx="233">
                  <c:v>55</c:v>
                </c:pt>
                <c:pt idx="234">
                  <c:v>55</c:v>
                </c:pt>
                <c:pt idx="235">
                  <c:v>55</c:v>
                </c:pt>
                <c:pt idx="236">
                  <c:v>55</c:v>
                </c:pt>
                <c:pt idx="237">
                  <c:v>55</c:v>
                </c:pt>
                <c:pt idx="238">
                  <c:v>55</c:v>
                </c:pt>
                <c:pt idx="239">
                  <c:v>55</c:v>
                </c:pt>
                <c:pt idx="240">
                  <c:v>55</c:v>
                </c:pt>
                <c:pt idx="241">
                  <c:v>55</c:v>
                </c:pt>
                <c:pt idx="242">
                  <c:v>55</c:v>
                </c:pt>
                <c:pt idx="243">
                  <c:v>55</c:v>
                </c:pt>
                <c:pt idx="244">
                  <c:v>55</c:v>
                </c:pt>
                <c:pt idx="245">
                  <c:v>55</c:v>
                </c:pt>
                <c:pt idx="246">
                  <c:v>56</c:v>
                </c:pt>
                <c:pt idx="247">
                  <c:v>56</c:v>
                </c:pt>
                <c:pt idx="248">
                  <c:v>56</c:v>
                </c:pt>
                <c:pt idx="249">
                  <c:v>56</c:v>
                </c:pt>
                <c:pt idx="250">
                  <c:v>56</c:v>
                </c:pt>
                <c:pt idx="251">
                  <c:v>56</c:v>
                </c:pt>
                <c:pt idx="252">
                  <c:v>56</c:v>
                </c:pt>
                <c:pt idx="253">
                  <c:v>56</c:v>
                </c:pt>
                <c:pt idx="254">
                  <c:v>56</c:v>
                </c:pt>
                <c:pt idx="255">
                  <c:v>56</c:v>
                </c:pt>
                <c:pt idx="256">
                  <c:v>56</c:v>
                </c:pt>
                <c:pt idx="257">
                  <c:v>56</c:v>
                </c:pt>
                <c:pt idx="258">
                  <c:v>56</c:v>
                </c:pt>
                <c:pt idx="259">
                  <c:v>56</c:v>
                </c:pt>
                <c:pt idx="260">
                  <c:v>56</c:v>
                </c:pt>
                <c:pt idx="261">
                  <c:v>56</c:v>
                </c:pt>
                <c:pt idx="262">
                  <c:v>56</c:v>
                </c:pt>
                <c:pt idx="263">
                  <c:v>56</c:v>
                </c:pt>
                <c:pt idx="264">
                  <c:v>56</c:v>
                </c:pt>
                <c:pt idx="265">
                  <c:v>56</c:v>
                </c:pt>
                <c:pt idx="266">
                  <c:v>56</c:v>
                </c:pt>
                <c:pt idx="267">
                  <c:v>56</c:v>
                </c:pt>
                <c:pt idx="268">
                  <c:v>56</c:v>
                </c:pt>
                <c:pt idx="269">
                  <c:v>56</c:v>
                </c:pt>
                <c:pt idx="270">
                  <c:v>56</c:v>
                </c:pt>
                <c:pt idx="271">
                  <c:v>56</c:v>
                </c:pt>
                <c:pt idx="272">
                  <c:v>56</c:v>
                </c:pt>
                <c:pt idx="273">
                  <c:v>56</c:v>
                </c:pt>
                <c:pt idx="274">
                  <c:v>56</c:v>
                </c:pt>
                <c:pt idx="275">
                  <c:v>56</c:v>
                </c:pt>
                <c:pt idx="276">
                  <c:v>56</c:v>
                </c:pt>
                <c:pt idx="277">
                  <c:v>56</c:v>
                </c:pt>
                <c:pt idx="278">
                  <c:v>56</c:v>
                </c:pt>
                <c:pt idx="279">
                  <c:v>56</c:v>
                </c:pt>
                <c:pt idx="280">
                  <c:v>56</c:v>
                </c:pt>
                <c:pt idx="281">
                  <c:v>56</c:v>
                </c:pt>
                <c:pt idx="282">
                  <c:v>56</c:v>
                </c:pt>
                <c:pt idx="283">
                  <c:v>56</c:v>
                </c:pt>
                <c:pt idx="284">
                  <c:v>56</c:v>
                </c:pt>
                <c:pt idx="285">
                  <c:v>56</c:v>
                </c:pt>
                <c:pt idx="286">
                  <c:v>56</c:v>
                </c:pt>
                <c:pt idx="287">
                  <c:v>56</c:v>
                </c:pt>
                <c:pt idx="288">
                  <c:v>56</c:v>
                </c:pt>
                <c:pt idx="289">
                  <c:v>56</c:v>
                </c:pt>
                <c:pt idx="290">
                  <c:v>56</c:v>
                </c:pt>
                <c:pt idx="291">
                  <c:v>56</c:v>
                </c:pt>
                <c:pt idx="292">
                  <c:v>56</c:v>
                </c:pt>
                <c:pt idx="293">
                  <c:v>56</c:v>
                </c:pt>
                <c:pt idx="294">
                  <c:v>56</c:v>
                </c:pt>
                <c:pt idx="295">
                  <c:v>56</c:v>
                </c:pt>
                <c:pt idx="296">
                  <c:v>56</c:v>
                </c:pt>
                <c:pt idx="297">
                  <c:v>56</c:v>
                </c:pt>
                <c:pt idx="298">
                  <c:v>56</c:v>
                </c:pt>
                <c:pt idx="299">
                  <c:v>56</c:v>
                </c:pt>
                <c:pt idx="300">
                  <c:v>56</c:v>
                </c:pt>
                <c:pt idx="301">
                  <c:v>56</c:v>
                </c:pt>
                <c:pt idx="302">
                  <c:v>56</c:v>
                </c:pt>
                <c:pt idx="303">
                  <c:v>56</c:v>
                </c:pt>
                <c:pt idx="304">
                  <c:v>56</c:v>
                </c:pt>
                <c:pt idx="305">
                  <c:v>56</c:v>
                </c:pt>
                <c:pt idx="306">
                  <c:v>56</c:v>
                </c:pt>
                <c:pt idx="307">
                  <c:v>56</c:v>
                </c:pt>
                <c:pt idx="308">
                  <c:v>56</c:v>
                </c:pt>
                <c:pt idx="309">
                  <c:v>56</c:v>
                </c:pt>
                <c:pt idx="310">
                  <c:v>56</c:v>
                </c:pt>
                <c:pt idx="311">
                  <c:v>56</c:v>
                </c:pt>
                <c:pt idx="312">
                  <c:v>56</c:v>
                </c:pt>
                <c:pt idx="313">
                  <c:v>56</c:v>
                </c:pt>
                <c:pt idx="314">
                  <c:v>56</c:v>
                </c:pt>
                <c:pt idx="315">
                  <c:v>56</c:v>
                </c:pt>
                <c:pt idx="316">
                  <c:v>56</c:v>
                </c:pt>
                <c:pt idx="317">
                  <c:v>56</c:v>
                </c:pt>
                <c:pt idx="318">
                  <c:v>56</c:v>
                </c:pt>
                <c:pt idx="319">
                  <c:v>56</c:v>
                </c:pt>
                <c:pt idx="320">
                  <c:v>56</c:v>
                </c:pt>
                <c:pt idx="321">
                  <c:v>56</c:v>
                </c:pt>
                <c:pt idx="322">
                  <c:v>56</c:v>
                </c:pt>
                <c:pt idx="323">
                  <c:v>56</c:v>
                </c:pt>
                <c:pt idx="324">
                  <c:v>56</c:v>
                </c:pt>
                <c:pt idx="325">
                  <c:v>56</c:v>
                </c:pt>
                <c:pt idx="326">
                  <c:v>56</c:v>
                </c:pt>
                <c:pt idx="327">
                  <c:v>56</c:v>
                </c:pt>
                <c:pt idx="328">
                  <c:v>56</c:v>
                </c:pt>
                <c:pt idx="329">
                  <c:v>56</c:v>
                </c:pt>
                <c:pt idx="330">
                  <c:v>56</c:v>
                </c:pt>
                <c:pt idx="331">
                  <c:v>56</c:v>
                </c:pt>
                <c:pt idx="332">
                  <c:v>56</c:v>
                </c:pt>
                <c:pt idx="333">
                  <c:v>56</c:v>
                </c:pt>
                <c:pt idx="334">
                  <c:v>56</c:v>
                </c:pt>
                <c:pt idx="335">
                  <c:v>56</c:v>
                </c:pt>
                <c:pt idx="336">
                  <c:v>56</c:v>
                </c:pt>
                <c:pt idx="337">
                  <c:v>56</c:v>
                </c:pt>
                <c:pt idx="338">
                  <c:v>56</c:v>
                </c:pt>
                <c:pt idx="339">
                  <c:v>56</c:v>
                </c:pt>
                <c:pt idx="340">
                  <c:v>56</c:v>
                </c:pt>
                <c:pt idx="341">
                  <c:v>56</c:v>
                </c:pt>
                <c:pt idx="342">
                  <c:v>56</c:v>
                </c:pt>
                <c:pt idx="343">
                  <c:v>56</c:v>
                </c:pt>
                <c:pt idx="344">
                  <c:v>56</c:v>
                </c:pt>
                <c:pt idx="345">
                  <c:v>56</c:v>
                </c:pt>
                <c:pt idx="346">
                  <c:v>56</c:v>
                </c:pt>
                <c:pt idx="347">
                  <c:v>56</c:v>
                </c:pt>
                <c:pt idx="348">
                  <c:v>56</c:v>
                </c:pt>
                <c:pt idx="349">
                  <c:v>56</c:v>
                </c:pt>
                <c:pt idx="350">
                  <c:v>56</c:v>
                </c:pt>
                <c:pt idx="351">
                  <c:v>56</c:v>
                </c:pt>
                <c:pt idx="352">
                  <c:v>56</c:v>
                </c:pt>
                <c:pt idx="353">
                  <c:v>56</c:v>
                </c:pt>
                <c:pt idx="354">
                  <c:v>56</c:v>
                </c:pt>
                <c:pt idx="355">
                  <c:v>56</c:v>
                </c:pt>
                <c:pt idx="356">
                  <c:v>56</c:v>
                </c:pt>
                <c:pt idx="357">
                  <c:v>56</c:v>
                </c:pt>
                <c:pt idx="358">
                  <c:v>56</c:v>
                </c:pt>
                <c:pt idx="359">
                  <c:v>56</c:v>
                </c:pt>
                <c:pt idx="360">
                  <c:v>56</c:v>
                </c:pt>
                <c:pt idx="361">
                  <c:v>56</c:v>
                </c:pt>
                <c:pt idx="362">
                  <c:v>56</c:v>
                </c:pt>
                <c:pt idx="363">
                  <c:v>56</c:v>
                </c:pt>
                <c:pt idx="364">
                  <c:v>56</c:v>
                </c:pt>
                <c:pt idx="365">
                  <c:v>56</c:v>
                </c:pt>
                <c:pt idx="366">
                  <c:v>56</c:v>
                </c:pt>
                <c:pt idx="367">
                  <c:v>56</c:v>
                </c:pt>
                <c:pt idx="368">
                  <c:v>56</c:v>
                </c:pt>
                <c:pt idx="369">
                  <c:v>56</c:v>
                </c:pt>
                <c:pt idx="370">
                  <c:v>56</c:v>
                </c:pt>
                <c:pt idx="371">
                  <c:v>56</c:v>
                </c:pt>
                <c:pt idx="372">
                  <c:v>56</c:v>
                </c:pt>
                <c:pt idx="373">
                  <c:v>56</c:v>
                </c:pt>
                <c:pt idx="374">
                  <c:v>56</c:v>
                </c:pt>
                <c:pt idx="375">
                  <c:v>56</c:v>
                </c:pt>
                <c:pt idx="376">
                  <c:v>56</c:v>
                </c:pt>
                <c:pt idx="377">
                  <c:v>56</c:v>
                </c:pt>
                <c:pt idx="378">
                  <c:v>56</c:v>
                </c:pt>
                <c:pt idx="379">
                  <c:v>56</c:v>
                </c:pt>
                <c:pt idx="380">
                  <c:v>56</c:v>
                </c:pt>
                <c:pt idx="381">
                  <c:v>56</c:v>
                </c:pt>
                <c:pt idx="382">
                  <c:v>56</c:v>
                </c:pt>
                <c:pt idx="383">
                  <c:v>56</c:v>
                </c:pt>
                <c:pt idx="384">
                  <c:v>56</c:v>
                </c:pt>
                <c:pt idx="385">
                  <c:v>56</c:v>
                </c:pt>
                <c:pt idx="386">
                  <c:v>56</c:v>
                </c:pt>
                <c:pt idx="387">
                  <c:v>56</c:v>
                </c:pt>
                <c:pt idx="388">
                  <c:v>56</c:v>
                </c:pt>
                <c:pt idx="389">
                  <c:v>56</c:v>
                </c:pt>
                <c:pt idx="390">
                  <c:v>56</c:v>
                </c:pt>
                <c:pt idx="391">
                  <c:v>56</c:v>
                </c:pt>
                <c:pt idx="392">
                  <c:v>56</c:v>
                </c:pt>
                <c:pt idx="393">
                  <c:v>56</c:v>
                </c:pt>
                <c:pt idx="394">
                  <c:v>56</c:v>
                </c:pt>
                <c:pt idx="395">
                  <c:v>56</c:v>
                </c:pt>
                <c:pt idx="396">
                  <c:v>56</c:v>
                </c:pt>
                <c:pt idx="397">
                  <c:v>56</c:v>
                </c:pt>
                <c:pt idx="398">
                  <c:v>56</c:v>
                </c:pt>
                <c:pt idx="399">
                  <c:v>56</c:v>
                </c:pt>
                <c:pt idx="400">
                  <c:v>56</c:v>
                </c:pt>
                <c:pt idx="401">
                  <c:v>56</c:v>
                </c:pt>
                <c:pt idx="402">
                  <c:v>56</c:v>
                </c:pt>
                <c:pt idx="403">
                  <c:v>56</c:v>
                </c:pt>
                <c:pt idx="404">
                  <c:v>56</c:v>
                </c:pt>
                <c:pt idx="405">
                  <c:v>56</c:v>
                </c:pt>
                <c:pt idx="406">
                  <c:v>56</c:v>
                </c:pt>
                <c:pt idx="407">
                  <c:v>56</c:v>
                </c:pt>
                <c:pt idx="408">
                  <c:v>56</c:v>
                </c:pt>
                <c:pt idx="409">
                  <c:v>56</c:v>
                </c:pt>
                <c:pt idx="410">
                  <c:v>56</c:v>
                </c:pt>
                <c:pt idx="411">
                  <c:v>56</c:v>
                </c:pt>
                <c:pt idx="412">
                  <c:v>56</c:v>
                </c:pt>
                <c:pt idx="413">
                  <c:v>56</c:v>
                </c:pt>
                <c:pt idx="414">
                  <c:v>56</c:v>
                </c:pt>
                <c:pt idx="415">
                  <c:v>56</c:v>
                </c:pt>
                <c:pt idx="416">
                  <c:v>56</c:v>
                </c:pt>
                <c:pt idx="417">
                  <c:v>56</c:v>
                </c:pt>
                <c:pt idx="418">
                  <c:v>56</c:v>
                </c:pt>
                <c:pt idx="419">
                  <c:v>56</c:v>
                </c:pt>
                <c:pt idx="420">
                  <c:v>56</c:v>
                </c:pt>
                <c:pt idx="421">
                  <c:v>56</c:v>
                </c:pt>
                <c:pt idx="422">
                  <c:v>56</c:v>
                </c:pt>
                <c:pt idx="423">
                  <c:v>56</c:v>
                </c:pt>
                <c:pt idx="424">
                  <c:v>56</c:v>
                </c:pt>
                <c:pt idx="425">
                  <c:v>56</c:v>
                </c:pt>
                <c:pt idx="426">
                  <c:v>56</c:v>
                </c:pt>
                <c:pt idx="427">
                  <c:v>56</c:v>
                </c:pt>
                <c:pt idx="428">
                  <c:v>56</c:v>
                </c:pt>
                <c:pt idx="429">
                  <c:v>56</c:v>
                </c:pt>
                <c:pt idx="430">
                  <c:v>56</c:v>
                </c:pt>
                <c:pt idx="431">
                  <c:v>56</c:v>
                </c:pt>
                <c:pt idx="432">
                  <c:v>56</c:v>
                </c:pt>
                <c:pt idx="433">
                  <c:v>56</c:v>
                </c:pt>
                <c:pt idx="434">
                  <c:v>56</c:v>
                </c:pt>
                <c:pt idx="435">
                  <c:v>56</c:v>
                </c:pt>
                <c:pt idx="436">
                  <c:v>56</c:v>
                </c:pt>
                <c:pt idx="437">
                  <c:v>56</c:v>
                </c:pt>
                <c:pt idx="438">
                  <c:v>56</c:v>
                </c:pt>
                <c:pt idx="439">
                  <c:v>56</c:v>
                </c:pt>
                <c:pt idx="440">
                  <c:v>56</c:v>
                </c:pt>
                <c:pt idx="441">
                  <c:v>56</c:v>
                </c:pt>
                <c:pt idx="442">
                  <c:v>56</c:v>
                </c:pt>
                <c:pt idx="443">
                  <c:v>56</c:v>
                </c:pt>
                <c:pt idx="444">
                  <c:v>56</c:v>
                </c:pt>
                <c:pt idx="445">
                  <c:v>56</c:v>
                </c:pt>
                <c:pt idx="446">
                  <c:v>56</c:v>
                </c:pt>
                <c:pt idx="447">
                  <c:v>56</c:v>
                </c:pt>
                <c:pt idx="448">
                  <c:v>56</c:v>
                </c:pt>
                <c:pt idx="449">
                  <c:v>56</c:v>
                </c:pt>
                <c:pt idx="450">
                  <c:v>56</c:v>
                </c:pt>
                <c:pt idx="451">
                  <c:v>56</c:v>
                </c:pt>
                <c:pt idx="452">
                  <c:v>56</c:v>
                </c:pt>
                <c:pt idx="453">
                  <c:v>56</c:v>
                </c:pt>
                <c:pt idx="454">
                  <c:v>56</c:v>
                </c:pt>
                <c:pt idx="455">
                  <c:v>56</c:v>
                </c:pt>
                <c:pt idx="456">
                  <c:v>56</c:v>
                </c:pt>
                <c:pt idx="457">
                  <c:v>56</c:v>
                </c:pt>
                <c:pt idx="458">
                  <c:v>56</c:v>
                </c:pt>
                <c:pt idx="459">
                  <c:v>56</c:v>
                </c:pt>
                <c:pt idx="460">
                  <c:v>56</c:v>
                </c:pt>
                <c:pt idx="461">
                  <c:v>56</c:v>
                </c:pt>
                <c:pt idx="462">
                  <c:v>56</c:v>
                </c:pt>
                <c:pt idx="463">
                  <c:v>56</c:v>
                </c:pt>
                <c:pt idx="464">
                  <c:v>56</c:v>
                </c:pt>
                <c:pt idx="465">
                  <c:v>56</c:v>
                </c:pt>
                <c:pt idx="466">
                  <c:v>56</c:v>
                </c:pt>
                <c:pt idx="467">
                  <c:v>56</c:v>
                </c:pt>
                <c:pt idx="468">
                  <c:v>56</c:v>
                </c:pt>
                <c:pt idx="469">
                  <c:v>56</c:v>
                </c:pt>
                <c:pt idx="470">
                  <c:v>56</c:v>
                </c:pt>
                <c:pt idx="471">
                  <c:v>56</c:v>
                </c:pt>
                <c:pt idx="472">
                  <c:v>56</c:v>
                </c:pt>
                <c:pt idx="473">
                  <c:v>56</c:v>
                </c:pt>
                <c:pt idx="474">
                  <c:v>56</c:v>
                </c:pt>
                <c:pt idx="475">
                  <c:v>56</c:v>
                </c:pt>
                <c:pt idx="476">
                  <c:v>56</c:v>
                </c:pt>
                <c:pt idx="477">
                  <c:v>56</c:v>
                </c:pt>
                <c:pt idx="478">
                  <c:v>56</c:v>
                </c:pt>
                <c:pt idx="479">
                  <c:v>56</c:v>
                </c:pt>
                <c:pt idx="480">
                  <c:v>56</c:v>
                </c:pt>
                <c:pt idx="481">
                  <c:v>56</c:v>
                </c:pt>
                <c:pt idx="482">
                  <c:v>56</c:v>
                </c:pt>
                <c:pt idx="483">
                  <c:v>56</c:v>
                </c:pt>
                <c:pt idx="484">
                  <c:v>56</c:v>
                </c:pt>
                <c:pt idx="485">
                  <c:v>56</c:v>
                </c:pt>
                <c:pt idx="486">
                  <c:v>56</c:v>
                </c:pt>
                <c:pt idx="487">
                  <c:v>56</c:v>
                </c:pt>
                <c:pt idx="488">
                  <c:v>56</c:v>
                </c:pt>
                <c:pt idx="489">
                  <c:v>56</c:v>
                </c:pt>
                <c:pt idx="490">
                  <c:v>57</c:v>
                </c:pt>
                <c:pt idx="491">
                  <c:v>57</c:v>
                </c:pt>
                <c:pt idx="492">
                  <c:v>57</c:v>
                </c:pt>
                <c:pt idx="493">
                  <c:v>57</c:v>
                </c:pt>
                <c:pt idx="494">
                  <c:v>57</c:v>
                </c:pt>
                <c:pt idx="495">
                  <c:v>57</c:v>
                </c:pt>
                <c:pt idx="496">
                  <c:v>57</c:v>
                </c:pt>
                <c:pt idx="497">
                  <c:v>57</c:v>
                </c:pt>
                <c:pt idx="498">
                  <c:v>57</c:v>
                </c:pt>
                <c:pt idx="499">
                  <c:v>57</c:v>
                </c:pt>
                <c:pt idx="500">
                  <c:v>57</c:v>
                </c:pt>
                <c:pt idx="501">
                  <c:v>57</c:v>
                </c:pt>
                <c:pt idx="502">
                  <c:v>57</c:v>
                </c:pt>
                <c:pt idx="503">
                  <c:v>57</c:v>
                </c:pt>
                <c:pt idx="504">
                  <c:v>57</c:v>
                </c:pt>
                <c:pt idx="505">
                  <c:v>57</c:v>
                </c:pt>
                <c:pt idx="506">
                  <c:v>57</c:v>
                </c:pt>
                <c:pt idx="507">
                  <c:v>57</c:v>
                </c:pt>
                <c:pt idx="508">
                  <c:v>57</c:v>
                </c:pt>
                <c:pt idx="509">
                  <c:v>57</c:v>
                </c:pt>
                <c:pt idx="510">
                  <c:v>57</c:v>
                </c:pt>
                <c:pt idx="511">
                  <c:v>57</c:v>
                </c:pt>
                <c:pt idx="512">
                  <c:v>57</c:v>
                </c:pt>
                <c:pt idx="513">
                  <c:v>57</c:v>
                </c:pt>
                <c:pt idx="514">
                  <c:v>57</c:v>
                </c:pt>
                <c:pt idx="515">
                  <c:v>57</c:v>
                </c:pt>
                <c:pt idx="516">
                  <c:v>57</c:v>
                </c:pt>
                <c:pt idx="517">
                  <c:v>57</c:v>
                </c:pt>
                <c:pt idx="518">
                  <c:v>57</c:v>
                </c:pt>
                <c:pt idx="519">
                  <c:v>57</c:v>
                </c:pt>
                <c:pt idx="520">
                  <c:v>57</c:v>
                </c:pt>
                <c:pt idx="521">
                  <c:v>57</c:v>
                </c:pt>
                <c:pt idx="522">
                  <c:v>57</c:v>
                </c:pt>
                <c:pt idx="523">
                  <c:v>57</c:v>
                </c:pt>
                <c:pt idx="524">
                  <c:v>57</c:v>
                </c:pt>
                <c:pt idx="525">
                  <c:v>57</c:v>
                </c:pt>
                <c:pt idx="526">
                  <c:v>57</c:v>
                </c:pt>
                <c:pt idx="527">
                  <c:v>57</c:v>
                </c:pt>
                <c:pt idx="528">
                  <c:v>57</c:v>
                </c:pt>
                <c:pt idx="529">
                  <c:v>57</c:v>
                </c:pt>
                <c:pt idx="530">
                  <c:v>57</c:v>
                </c:pt>
                <c:pt idx="531">
                  <c:v>57</c:v>
                </c:pt>
                <c:pt idx="532">
                  <c:v>57</c:v>
                </c:pt>
                <c:pt idx="533">
                  <c:v>57</c:v>
                </c:pt>
                <c:pt idx="534">
                  <c:v>57</c:v>
                </c:pt>
                <c:pt idx="535">
                  <c:v>57</c:v>
                </c:pt>
                <c:pt idx="536">
                  <c:v>57</c:v>
                </c:pt>
                <c:pt idx="537">
                  <c:v>57</c:v>
                </c:pt>
                <c:pt idx="538">
                  <c:v>57</c:v>
                </c:pt>
                <c:pt idx="539">
                  <c:v>57</c:v>
                </c:pt>
                <c:pt idx="540">
                  <c:v>57</c:v>
                </c:pt>
                <c:pt idx="541">
                  <c:v>57</c:v>
                </c:pt>
                <c:pt idx="542">
                  <c:v>57</c:v>
                </c:pt>
                <c:pt idx="543">
                  <c:v>57</c:v>
                </c:pt>
                <c:pt idx="544">
                  <c:v>57</c:v>
                </c:pt>
                <c:pt idx="545">
                  <c:v>57</c:v>
                </c:pt>
                <c:pt idx="546">
                  <c:v>57</c:v>
                </c:pt>
                <c:pt idx="547">
                  <c:v>57</c:v>
                </c:pt>
                <c:pt idx="548">
                  <c:v>57</c:v>
                </c:pt>
                <c:pt idx="549">
                  <c:v>57</c:v>
                </c:pt>
                <c:pt idx="550">
                  <c:v>57</c:v>
                </c:pt>
                <c:pt idx="551">
                  <c:v>57</c:v>
                </c:pt>
                <c:pt idx="552">
                  <c:v>57</c:v>
                </c:pt>
                <c:pt idx="553">
                  <c:v>57</c:v>
                </c:pt>
                <c:pt idx="554">
                  <c:v>57</c:v>
                </c:pt>
                <c:pt idx="555">
                  <c:v>57</c:v>
                </c:pt>
                <c:pt idx="556">
                  <c:v>57</c:v>
                </c:pt>
                <c:pt idx="557">
                  <c:v>57</c:v>
                </c:pt>
                <c:pt idx="558">
                  <c:v>57</c:v>
                </c:pt>
                <c:pt idx="559">
                  <c:v>57</c:v>
                </c:pt>
                <c:pt idx="560">
                  <c:v>57</c:v>
                </c:pt>
                <c:pt idx="561">
                  <c:v>57</c:v>
                </c:pt>
                <c:pt idx="562">
                  <c:v>57</c:v>
                </c:pt>
                <c:pt idx="563">
                  <c:v>57</c:v>
                </c:pt>
                <c:pt idx="564">
                  <c:v>57</c:v>
                </c:pt>
                <c:pt idx="565">
                  <c:v>57</c:v>
                </c:pt>
                <c:pt idx="566">
                  <c:v>57</c:v>
                </c:pt>
                <c:pt idx="567">
                  <c:v>57</c:v>
                </c:pt>
                <c:pt idx="568">
                  <c:v>57</c:v>
                </c:pt>
                <c:pt idx="569">
                  <c:v>57</c:v>
                </c:pt>
                <c:pt idx="570">
                  <c:v>57</c:v>
                </c:pt>
                <c:pt idx="571">
                  <c:v>57</c:v>
                </c:pt>
                <c:pt idx="572">
                  <c:v>57</c:v>
                </c:pt>
                <c:pt idx="573">
                  <c:v>57</c:v>
                </c:pt>
                <c:pt idx="574">
                  <c:v>57</c:v>
                </c:pt>
                <c:pt idx="575">
                  <c:v>57</c:v>
                </c:pt>
                <c:pt idx="576">
                  <c:v>57</c:v>
                </c:pt>
                <c:pt idx="577">
                  <c:v>57</c:v>
                </c:pt>
                <c:pt idx="578">
                  <c:v>57</c:v>
                </c:pt>
                <c:pt idx="579">
                  <c:v>57</c:v>
                </c:pt>
                <c:pt idx="580">
                  <c:v>57</c:v>
                </c:pt>
                <c:pt idx="581">
                  <c:v>57</c:v>
                </c:pt>
                <c:pt idx="582">
                  <c:v>57</c:v>
                </c:pt>
                <c:pt idx="583">
                  <c:v>57</c:v>
                </c:pt>
                <c:pt idx="584">
                  <c:v>57</c:v>
                </c:pt>
                <c:pt idx="585">
                  <c:v>57</c:v>
                </c:pt>
                <c:pt idx="586">
                  <c:v>57</c:v>
                </c:pt>
                <c:pt idx="587">
                  <c:v>57</c:v>
                </c:pt>
                <c:pt idx="588">
                  <c:v>57</c:v>
                </c:pt>
                <c:pt idx="589">
                  <c:v>57</c:v>
                </c:pt>
                <c:pt idx="590">
                  <c:v>57</c:v>
                </c:pt>
                <c:pt idx="591">
                  <c:v>57</c:v>
                </c:pt>
                <c:pt idx="592">
                  <c:v>57</c:v>
                </c:pt>
                <c:pt idx="593">
                  <c:v>57</c:v>
                </c:pt>
                <c:pt idx="594">
                  <c:v>57</c:v>
                </c:pt>
                <c:pt idx="595">
                  <c:v>57</c:v>
                </c:pt>
                <c:pt idx="596">
                  <c:v>57</c:v>
                </c:pt>
                <c:pt idx="597">
                  <c:v>57</c:v>
                </c:pt>
                <c:pt idx="598">
                  <c:v>57</c:v>
                </c:pt>
                <c:pt idx="599">
                  <c:v>57</c:v>
                </c:pt>
                <c:pt idx="600">
                  <c:v>57</c:v>
                </c:pt>
                <c:pt idx="601">
                  <c:v>57</c:v>
                </c:pt>
                <c:pt idx="602">
                  <c:v>57</c:v>
                </c:pt>
                <c:pt idx="603">
                  <c:v>57</c:v>
                </c:pt>
                <c:pt idx="604">
                  <c:v>57</c:v>
                </c:pt>
                <c:pt idx="605">
                  <c:v>57</c:v>
                </c:pt>
                <c:pt idx="606">
                  <c:v>57</c:v>
                </c:pt>
                <c:pt idx="607">
                  <c:v>57</c:v>
                </c:pt>
                <c:pt idx="608">
                  <c:v>57</c:v>
                </c:pt>
                <c:pt idx="609">
                  <c:v>57</c:v>
                </c:pt>
                <c:pt idx="610">
                  <c:v>57</c:v>
                </c:pt>
                <c:pt idx="611">
                  <c:v>57</c:v>
                </c:pt>
                <c:pt idx="612">
                  <c:v>57</c:v>
                </c:pt>
                <c:pt idx="613">
                  <c:v>57</c:v>
                </c:pt>
                <c:pt idx="614">
                  <c:v>57</c:v>
                </c:pt>
                <c:pt idx="615">
                  <c:v>57</c:v>
                </c:pt>
                <c:pt idx="616">
                  <c:v>57</c:v>
                </c:pt>
                <c:pt idx="617">
                  <c:v>57</c:v>
                </c:pt>
                <c:pt idx="618">
                  <c:v>57</c:v>
                </c:pt>
                <c:pt idx="619">
                  <c:v>57</c:v>
                </c:pt>
                <c:pt idx="620">
                  <c:v>57</c:v>
                </c:pt>
                <c:pt idx="621">
                  <c:v>57</c:v>
                </c:pt>
                <c:pt idx="622">
                  <c:v>57</c:v>
                </c:pt>
                <c:pt idx="623">
                  <c:v>57</c:v>
                </c:pt>
                <c:pt idx="624">
                  <c:v>57</c:v>
                </c:pt>
                <c:pt idx="625">
                  <c:v>57</c:v>
                </c:pt>
                <c:pt idx="626">
                  <c:v>57</c:v>
                </c:pt>
                <c:pt idx="627">
                  <c:v>57</c:v>
                </c:pt>
                <c:pt idx="628">
                  <c:v>57</c:v>
                </c:pt>
                <c:pt idx="629">
                  <c:v>57</c:v>
                </c:pt>
                <c:pt idx="630">
                  <c:v>57</c:v>
                </c:pt>
                <c:pt idx="631">
                  <c:v>57</c:v>
                </c:pt>
                <c:pt idx="632">
                  <c:v>57</c:v>
                </c:pt>
                <c:pt idx="633">
                  <c:v>57</c:v>
                </c:pt>
                <c:pt idx="634">
                  <c:v>57</c:v>
                </c:pt>
                <c:pt idx="635">
                  <c:v>57</c:v>
                </c:pt>
                <c:pt idx="636">
                  <c:v>57</c:v>
                </c:pt>
                <c:pt idx="637">
                  <c:v>57</c:v>
                </c:pt>
                <c:pt idx="638">
                  <c:v>57</c:v>
                </c:pt>
                <c:pt idx="639">
                  <c:v>57</c:v>
                </c:pt>
                <c:pt idx="640">
                  <c:v>57</c:v>
                </c:pt>
                <c:pt idx="641">
                  <c:v>57</c:v>
                </c:pt>
                <c:pt idx="642">
                  <c:v>57</c:v>
                </c:pt>
                <c:pt idx="643">
                  <c:v>57</c:v>
                </c:pt>
                <c:pt idx="644">
                  <c:v>57</c:v>
                </c:pt>
                <c:pt idx="645">
                  <c:v>57</c:v>
                </c:pt>
                <c:pt idx="646">
                  <c:v>57</c:v>
                </c:pt>
                <c:pt idx="647">
                  <c:v>57</c:v>
                </c:pt>
                <c:pt idx="648">
                  <c:v>57</c:v>
                </c:pt>
                <c:pt idx="649">
                  <c:v>57</c:v>
                </c:pt>
                <c:pt idx="650">
                  <c:v>58</c:v>
                </c:pt>
                <c:pt idx="651">
                  <c:v>58</c:v>
                </c:pt>
                <c:pt idx="652">
                  <c:v>58</c:v>
                </c:pt>
                <c:pt idx="653">
                  <c:v>58</c:v>
                </c:pt>
                <c:pt idx="654">
                  <c:v>58</c:v>
                </c:pt>
                <c:pt idx="655">
                  <c:v>58</c:v>
                </c:pt>
                <c:pt idx="656">
                  <c:v>58</c:v>
                </c:pt>
                <c:pt idx="657">
                  <c:v>58</c:v>
                </c:pt>
                <c:pt idx="658">
                  <c:v>58</c:v>
                </c:pt>
                <c:pt idx="659">
                  <c:v>58</c:v>
                </c:pt>
                <c:pt idx="660">
                  <c:v>58</c:v>
                </c:pt>
                <c:pt idx="661">
                  <c:v>58</c:v>
                </c:pt>
                <c:pt idx="662">
                  <c:v>58</c:v>
                </c:pt>
                <c:pt idx="663">
                  <c:v>58</c:v>
                </c:pt>
                <c:pt idx="664">
                  <c:v>58</c:v>
                </c:pt>
                <c:pt idx="665">
                  <c:v>58</c:v>
                </c:pt>
                <c:pt idx="666">
                  <c:v>58</c:v>
                </c:pt>
                <c:pt idx="667">
                  <c:v>58</c:v>
                </c:pt>
                <c:pt idx="668">
                  <c:v>58</c:v>
                </c:pt>
                <c:pt idx="669">
                  <c:v>58</c:v>
                </c:pt>
                <c:pt idx="670">
                  <c:v>58</c:v>
                </c:pt>
                <c:pt idx="671">
                  <c:v>58</c:v>
                </c:pt>
                <c:pt idx="672">
                  <c:v>58</c:v>
                </c:pt>
                <c:pt idx="673">
                  <c:v>58</c:v>
                </c:pt>
                <c:pt idx="674">
                  <c:v>58</c:v>
                </c:pt>
                <c:pt idx="675">
                  <c:v>58</c:v>
                </c:pt>
                <c:pt idx="676">
                  <c:v>58</c:v>
                </c:pt>
                <c:pt idx="677">
                  <c:v>58</c:v>
                </c:pt>
                <c:pt idx="678">
                  <c:v>58</c:v>
                </c:pt>
                <c:pt idx="679">
                  <c:v>58</c:v>
                </c:pt>
                <c:pt idx="680">
                  <c:v>58</c:v>
                </c:pt>
                <c:pt idx="681">
                  <c:v>58</c:v>
                </c:pt>
                <c:pt idx="682">
                  <c:v>58</c:v>
                </c:pt>
                <c:pt idx="683">
                  <c:v>58</c:v>
                </c:pt>
                <c:pt idx="684">
                  <c:v>58</c:v>
                </c:pt>
                <c:pt idx="685">
                  <c:v>58</c:v>
                </c:pt>
                <c:pt idx="686">
                  <c:v>58</c:v>
                </c:pt>
                <c:pt idx="687">
                  <c:v>58</c:v>
                </c:pt>
                <c:pt idx="688">
                  <c:v>58</c:v>
                </c:pt>
                <c:pt idx="689">
                  <c:v>58</c:v>
                </c:pt>
                <c:pt idx="690">
                  <c:v>58</c:v>
                </c:pt>
                <c:pt idx="691">
                  <c:v>58</c:v>
                </c:pt>
                <c:pt idx="692">
                  <c:v>58</c:v>
                </c:pt>
                <c:pt idx="693">
                  <c:v>58</c:v>
                </c:pt>
                <c:pt idx="694">
                  <c:v>58</c:v>
                </c:pt>
                <c:pt idx="695">
                  <c:v>58</c:v>
                </c:pt>
                <c:pt idx="696">
                  <c:v>58</c:v>
                </c:pt>
                <c:pt idx="697">
                  <c:v>58</c:v>
                </c:pt>
                <c:pt idx="698">
                  <c:v>58</c:v>
                </c:pt>
                <c:pt idx="699">
                  <c:v>58</c:v>
                </c:pt>
                <c:pt idx="700">
                  <c:v>58</c:v>
                </c:pt>
                <c:pt idx="701">
                  <c:v>58</c:v>
                </c:pt>
                <c:pt idx="702">
                  <c:v>58</c:v>
                </c:pt>
                <c:pt idx="703">
                  <c:v>58</c:v>
                </c:pt>
                <c:pt idx="704">
                  <c:v>58</c:v>
                </c:pt>
                <c:pt idx="705">
                  <c:v>58</c:v>
                </c:pt>
                <c:pt idx="706">
                  <c:v>58</c:v>
                </c:pt>
                <c:pt idx="707">
                  <c:v>58</c:v>
                </c:pt>
                <c:pt idx="708">
                  <c:v>58</c:v>
                </c:pt>
                <c:pt idx="709">
                  <c:v>58</c:v>
                </c:pt>
                <c:pt idx="710">
                  <c:v>58</c:v>
                </c:pt>
                <c:pt idx="711">
                  <c:v>58</c:v>
                </c:pt>
                <c:pt idx="712">
                  <c:v>58</c:v>
                </c:pt>
                <c:pt idx="713">
                  <c:v>58</c:v>
                </c:pt>
                <c:pt idx="714">
                  <c:v>58</c:v>
                </c:pt>
                <c:pt idx="715">
                  <c:v>58</c:v>
                </c:pt>
                <c:pt idx="716">
                  <c:v>58</c:v>
                </c:pt>
                <c:pt idx="717">
                  <c:v>58</c:v>
                </c:pt>
                <c:pt idx="718">
                  <c:v>58</c:v>
                </c:pt>
                <c:pt idx="719">
                  <c:v>58</c:v>
                </c:pt>
                <c:pt idx="720">
                  <c:v>58</c:v>
                </c:pt>
                <c:pt idx="721">
                  <c:v>58</c:v>
                </c:pt>
                <c:pt idx="722">
                  <c:v>58</c:v>
                </c:pt>
                <c:pt idx="723">
                  <c:v>58</c:v>
                </c:pt>
                <c:pt idx="724">
                  <c:v>58</c:v>
                </c:pt>
                <c:pt idx="725">
                  <c:v>58</c:v>
                </c:pt>
                <c:pt idx="726">
                  <c:v>58</c:v>
                </c:pt>
                <c:pt idx="727">
                  <c:v>58</c:v>
                </c:pt>
                <c:pt idx="728">
                  <c:v>58</c:v>
                </c:pt>
                <c:pt idx="729">
                  <c:v>58</c:v>
                </c:pt>
                <c:pt idx="730">
                  <c:v>58</c:v>
                </c:pt>
                <c:pt idx="731">
                  <c:v>58</c:v>
                </c:pt>
                <c:pt idx="732">
                  <c:v>58</c:v>
                </c:pt>
                <c:pt idx="733">
                  <c:v>58</c:v>
                </c:pt>
                <c:pt idx="734">
                  <c:v>58</c:v>
                </c:pt>
                <c:pt idx="735">
                  <c:v>58</c:v>
                </c:pt>
                <c:pt idx="736">
                  <c:v>58</c:v>
                </c:pt>
                <c:pt idx="737">
                  <c:v>58</c:v>
                </c:pt>
                <c:pt idx="738">
                  <c:v>58</c:v>
                </c:pt>
                <c:pt idx="739">
                  <c:v>58</c:v>
                </c:pt>
                <c:pt idx="740">
                  <c:v>58</c:v>
                </c:pt>
                <c:pt idx="741">
                  <c:v>58</c:v>
                </c:pt>
                <c:pt idx="742">
                  <c:v>58</c:v>
                </c:pt>
                <c:pt idx="743">
                  <c:v>58</c:v>
                </c:pt>
                <c:pt idx="744">
                  <c:v>58</c:v>
                </c:pt>
                <c:pt idx="745">
                  <c:v>58</c:v>
                </c:pt>
                <c:pt idx="746">
                  <c:v>58</c:v>
                </c:pt>
                <c:pt idx="747">
                  <c:v>58</c:v>
                </c:pt>
                <c:pt idx="748">
                  <c:v>58</c:v>
                </c:pt>
                <c:pt idx="749">
                  <c:v>58</c:v>
                </c:pt>
                <c:pt idx="750">
                  <c:v>58</c:v>
                </c:pt>
                <c:pt idx="751">
                  <c:v>58</c:v>
                </c:pt>
                <c:pt idx="752">
                  <c:v>58</c:v>
                </c:pt>
                <c:pt idx="753">
                  <c:v>58</c:v>
                </c:pt>
                <c:pt idx="754">
                  <c:v>58</c:v>
                </c:pt>
                <c:pt idx="755">
                  <c:v>58</c:v>
                </c:pt>
                <c:pt idx="756">
                  <c:v>58</c:v>
                </c:pt>
                <c:pt idx="757">
                  <c:v>58</c:v>
                </c:pt>
                <c:pt idx="758">
                  <c:v>58</c:v>
                </c:pt>
                <c:pt idx="759">
                  <c:v>58</c:v>
                </c:pt>
                <c:pt idx="760">
                  <c:v>58</c:v>
                </c:pt>
                <c:pt idx="761">
                  <c:v>58</c:v>
                </c:pt>
                <c:pt idx="762">
                  <c:v>58</c:v>
                </c:pt>
                <c:pt idx="763">
                  <c:v>58</c:v>
                </c:pt>
                <c:pt idx="764">
                  <c:v>58</c:v>
                </c:pt>
                <c:pt idx="765">
                  <c:v>58</c:v>
                </c:pt>
                <c:pt idx="766">
                  <c:v>58</c:v>
                </c:pt>
                <c:pt idx="767">
                  <c:v>58</c:v>
                </c:pt>
                <c:pt idx="768">
                  <c:v>58</c:v>
                </c:pt>
                <c:pt idx="769">
                  <c:v>58</c:v>
                </c:pt>
                <c:pt idx="770">
                  <c:v>58</c:v>
                </c:pt>
                <c:pt idx="771">
                  <c:v>58</c:v>
                </c:pt>
                <c:pt idx="772">
                  <c:v>58</c:v>
                </c:pt>
                <c:pt idx="773">
                  <c:v>58</c:v>
                </c:pt>
                <c:pt idx="774">
                  <c:v>58</c:v>
                </c:pt>
                <c:pt idx="775">
                  <c:v>58</c:v>
                </c:pt>
                <c:pt idx="776">
                  <c:v>58</c:v>
                </c:pt>
                <c:pt idx="777">
                  <c:v>58</c:v>
                </c:pt>
                <c:pt idx="778">
                  <c:v>58</c:v>
                </c:pt>
                <c:pt idx="779">
                  <c:v>58</c:v>
                </c:pt>
                <c:pt idx="780">
                  <c:v>58</c:v>
                </c:pt>
                <c:pt idx="781">
                  <c:v>58</c:v>
                </c:pt>
                <c:pt idx="782">
                  <c:v>58</c:v>
                </c:pt>
                <c:pt idx="783">
                  <c:v>58</c:v>
                </c:pt>
                <c:pt idx="784">
                  <c:v>58</c:v>
                </c:pt>
                <c:pt idx="785">
                  <c:v>58</c:v>
                </c:pt>
                <c:pt idx="786">
                  <c:v>58</c:v>
                </c:pt>
                <c:pt idx="787">
                  <c:v>58</c:v>
                </c:pt>
                <c:pt idx="788">
                  <c:v>58</c:v>
                </c:pt>
                <c:pt idx="789">
                  <c:v>58</c:v>
                </c:pt>
                <c:pt idx="790">
                  <c:v>58</c:v>
                </c:pt>
                <c:pt idx="791">
                  <c:v>58</c:v>
                </c:pt>
                <c:pt idx="792">
                  <c:v>58</c:v>
                </c:pt>
                <c:pt idx="793">
                  <c:v>58</c:v>
                </c:pt>
                <c:pt idx="794">
                  <c:v>58</c:v>
                </c:pt>
                <c:pt idx="795">
                  <c:v>58</c:v>
                </c:pt>
                <c:pt idx="796">
                  <c:v>58</c:v>
                </c:pt>
                <c:pt idx="797">
                  <c:v>58</c:v>
                </c:pt>
                <c:pt idx="798">
                  <c:v>58</c:v>
                </c:pt>
                <c:pt idx="799">
                  <c:v>58</c:v>
                </c:pt>
                <c:pt idx="800">
                  <c:v>58</c:v>
                </c:pt>
                <c:pt idx="801">
                  <c:v>58</c:v>
                </c:pt>
                <c:pt idx="802">
                  <c:v>58</c:v>
                </c:pt>
                <c:pt idx="803">
                  <c:v>58</c:v>
                </c:pt>
                <c:pt idx="804">
                  <c:v>58</c:v>
                </c:pt>
                <c:pt idx="805">
                  <c:v>58</c:v>
                </c:pt>
                <c:pt idx="806">
                  <c:v>58</c:v>
                </c:pt>
                <c:pt idx="807">
                  <c:v>58</c:v>
                </c:pt>
                <c:pt idx="808">
                  <c:v>58</c:v>
                </c:pt>
                <c:pt idx="809">
                  <c:v>58</c:v>
                </c:pt>
                <c:pt idx="810">
                  <c:v>58</c:v>
                </c:pt>
                <c:pt idx="811">
                  <c:v>58</c:v>
                </c:pt>
                <c:pt idx="812">
                  <c:v>58</c:v>
                </c:pt>
                <c:pt idx="813">
                  <c:v>58</c:v>
                </c:pt>
                <c:pt idx="814">
                  <c:v>58</c:v>
                </c:pt>
                <c:pt idx="815">
                  <c:v>58</c:v>
                </c:pt>
                <c:pt idx="816">
                  <c:v>58</c:v>
                </c:pt>
                <c:pt idx="817">
                  <c:v>58</c:v>
                </c:pt>
                <c:pt idx="818">
                  <c:v>58</c:v>
                </c:pt>
                <c:pt idx="819">
                  <c:v>58</c:v>
                </c:pt>
                <c:pt idx="820">
                  <c:v>58</c:v>
                </c:pt>
                <c:pt idx="821">
                  <c:v>58</c:v>
                </c:pt>
                <c:pt idx="822">
                  <c:v>58</c:v>
                </c:pt>
                <c:pt idx="823">
                  <c:v>58</c:v>
                </c:pt>
                <c:pt idx="824">
                  <c:v>58</c:v>
                </c:pt>
                <c:pt idx="825">
                  <c:v>58</c:v>
                </c:pt>
                <c:pt idx="826">
                  <c:v>58</c:v>
                </c:pt>
                <c:pt idx="827">
                  <c:v>58</c:v>
                </c:pt>
                <c:pt idx="828">
                  <c:v>58</c:v>
                </c:pt>
                <c:pt idx="829">
                  <c:v>58</c:v>
                </c:pt>
                <c:pt idx="830">
                  <c:v>58</c:v>
                </c:pt>
                <c:pt idx="831">
                  <c:v>58</c:v>
                </c:pt>
                <c:pt idx="832">
                  <c:v>58</c:v>
                </c:pt>
                <c:pt idx="833">
                  <c:v>58</c:v>
                </c:pt>
                <c:pt idx="834">
                  <c:v>58</c:v>
                </c:pt>
                <c:pt idx="835">
                  <c:v>58</c:v>
                </c:pt>
                <c:pt idx="836">
                  <c:v>58</c:v>
                </c:pt>
                <c:pt idx="837">
                  <c:v>58</c:v>
                </c:pt>
                <c:pt idx="838">
                  <c:v>58</c:v>
                </c:pt>
                <c:pt idx="839">
                  <c:v>58</c:v>
                </c:pt>
                <c:pt idx="840">
                  <c:v>58</c:v>
                </c:pt>
                <c:pt idx="841">
                  <c:v>58</c:v>
                </c:pt>
                <c:pt idx="842">
                  <c:v>58</c:v>
                </c:pt>
                <c:pt idx="843">
                  <c:v>58</c:v>
                </c:pt>
                <c:pt idx="844">
                  <c:v>58</c:v>
                </c:pt>
                <c:pt idx="845">
                  <c:v>58</c:v>
                </c:pt>
                <c:pt idx="846">
                  <c:v>58</c:v>
                </c:pt>
                <c:pt idx="847">
                  <c:v>58</c:v>
                </c:pt>
                <c:pt idx="848">
                  <c:v>58</c:v>
                </c:pt>
                <c:pt idx="849">
                  <c:v>58</c:v>
                </c:pt>
                <c:pt idx="850">
                  <c:v>58</c:v>
                </c:pt>
                <c:pt idx="851">
                  <c:v>58</c:v>
                </c:pt>
                <c:pt idx="852">
                  <c:v>58</c:v>
                </c:pt>
                <c:pt idx="853">
                  <c:v>58</c:v>
                </c:pt>
                <c:pt idx="854">
                  <c:v>58</c:v>
                </c:pt>
                <c:pt idx="855">
                  <c:v>58</c:v>
                </c:pt>
                <c:pt idx="856">
                  <c:v>58</c:v>
                </c:pt>
                <c:pt idx="857">
                  <c:v>58</c:v>
                </c:pt>
                <c:pt idx="858">
                  <c:v>58</c:v>
                </c:pt>
                <c:pt idx="859">
                  <c:v>58</c:v>
                </c:pt>
                <c:pt idx="860">
                  <c:v>58</c:v>
                </c:pt>
                <c:pt idx="861">
                  <c:v>58</c:v>
                </c:pt>
                <c:pt idx="862">
                  <c:v>58</c:v>
                </c:pt>
                <c:pt idx="863">
                  <c:v>58</c:v>
                </c:pt>
                <c:pt idx="864">
                  <c:v>58</c:v>
                </c:pt>
                <c:pt idx="865">
                  <c:v>58</c:v>
                </c:pt>
                <c:pt idx="866">
                  <c:v>58</c:v>
                </c:pt>
                <c:pt idx="867">
                  <c:v>58</c:v>
                </c:pt>
                <c:pt idx="868">
                  <c:v>58</c:v>
                </c:pt>
                <c:pt idx="869">
                  <c:v>58</c:v>
                </c:pt>
                <c:pt idx="870">
                  <c:v>58</c:v>
                </c:pt>
                <c:pt idx="871">
                  <c:v>58</c:v>
                </c:pt>
                <c:pt idx="872">
                  <c:v>58</c:v>
                </c:pt>
                <c:pt idx="873">
                  <c:v>58</c:v>
                </c:pt>
                <c:pt idx="874">
                  <c:v>58</c:v>
                </c:pt>
                <c:pt idx="875">
                  <c:v>58</c:v>
                </c:pt>
                <c:pt idx="876">
                  <c:v>58</c:v>
                </c:pt>
                <c:pt idx="877">
                  <c:v>58</c:v>
                </c:pt>
                <c:pt idx="878">
                  <c:v>58</c:v>
                </c:pt>
                <c:pt idx="879">
                  <c:v>58</c:v>
                </c:pt>
                <c:pt idx="880">
                  <c:v>58</c:v>
                </c:pt>
                <c:pt idx="881">
                  <c:v>58</c:v>
                </c:pt>
                <c:pt idx="882">
                  <c:v>58</c:v>
                </c:pt>
                <c:pt idx="883">
                  <c:v>58</c:v>
                </c:pt>
                <c:pt idx="884">
                  <c:v>58</c:v>
                </c:pt>
                <c:pt idx="885">
                  <c:v>58</c:v>
                </c:pt>
                <c:pt idx="886">
                  <c:v>58</c:v>
                </c:pt>
                <c:pt idx="887">
                  <c:v>58</c:v>
                </c:pt>
                <c:pt idx="888">
                  <c:v>58</c:v>
                </c:pt>
                <c:pt idx="889">
                  <c:v>58</c:v>
                </c:pt>
                <c:pt idx="890">
                  <c:v>58</c:v>
                </c:pt>
                <c:pt idx="891">
                  <c:v>58</c:v>
                </c:pt>
                <c:pt idx="892">
                  <c:v>58</c:v>
                </c:pt>
                <c:pt idx="893">
                  <c:v>58</c:v>
                </c:pt>
                <c:pt idx="894">
                  <c:v>58</c:v>
                </c:pt>
                <c:pt idx="895">
                  <c:v>58</c:v>
                </c:pt>
                <c:pt idx="896">
                  <c:v>58</c:v>
                </c:pt>
                <c:pt idx="897">
                  <c:v>58</c:v>
                </c:pt>
                <c:pt idx="898">
                  <c:v>58</c:v>
                </c:pt>
                <c:pt idx="899">
                  <c:v>58</c:v>
                </c:pt>
                <c:pt idx="900">
                  <c:v>58</c:v>
                </c:pt>
                <c:pt idx="901">
                  <c:v>58</c:v>
                </c:pt>
                <c:pt idx="902">
                  <c:v>58</c:v>
                </c:pt>
                <c:pt idx="903">
                  <c:v>58</c:v>
                </c:pt>
                <c:pt idx="904">
                  <c:v>58</c:v>
                </c:pt>
                <c:pt idx="905">
                  <c:v>58</c:v>
                </c:pt>
                <c:pt idx="906">
                  <c:v>58</c:v>
                </c:pt>
                <c:pt idx="907">
                  <c:v>58</c:v>
                </c:pt>
                <c:pt idx="908">
                  <c:v>58</c:v>
                </c:pt>
                <c:pt idx="909">
                  <c:v>58</c:v>
                </c:pt>
                <c:pt idx="910">
                  <c:v>58</c:v>
                </c:pt>
                <c:pt idx="911">
                  <c:v>58</c:v>
                </c:pt>
                <c:pt idx="912">
                  <c:v>58</c:v>
                </c:pt>
                <c:pt idx="913">
                  <c:v>58</c:v>
                </c:pt>
                <c:pt idx="914">
                  <c:v>58</c:v>
                </c:pt>
                <c:pt idx="915">
                  <c:v>58</c:v>
                </c:pt>
                <c:pt idx="916">
                  <c:v>58</c:v>
                </c:pt>
                <c:pt idx="917">
                  <c:v>58</c:v>
                </c:pt>
                <c:pt idx="918">
                  <c:v>58</c:v>
                </c:pt>
                <c:pt idx="919">
                  <c:v>58</c:v>
                </c:pt>
                <c:pt idx="920">
                  <c:v>58</c:v>
                </c:pt>
                <c:pt idx="921">
                  <c:v>58</c:v>
                </c:pt>
                <c:pt idx="922">
                  <c:v>58</c:v>
                </c:pt>
                <c:pt idx="923">
                  <c:v>58</c:v>
                </c:pt>
                <c:pt idx="924">
                  <c:v>58</c:v>
                </c:pt>
                <c:pt idx="925">
                  <c:v>58</c:v>
                </c:pt>
                <c:pt idx="926">
                  <c:v>58</c:v>
                </c:pt>
                <c:pt idx="927">
                  <c:v>58</c:v>
                </c:pt>
                <c:pt idx="928">
                  <c:v>58</c:v>
                </c:pt>
                <c:pt idx="929">
                  <c:v>58</c:v>
                </c:pt>
                <c:pt idx="930">
                  <c:v>58</c:v>
                </c:pt>
                <c:pt idx="931">
                  <c:v>58</c:v>
                </c:pt>
                <c:pt idx="932">
                  <c:v>58</c:v>
                </c:pt>
                <c:pt idx="933">
                  <c:v>58</c:v>
                </c:pt>
                <c:pt idx="934">
                  <c:v>58</c:v>
                </c:pt>
                <c:pt idx="935">
                  <c:v>58</c:v>
                </c:pt>
                <c:pt idx="936">
                  <c:v>58</c:v>
                </c:pt>
                <c:pt idx="937">
                  <c:v>58</c:v>
                </c:pt>
                <c:pt idx="938">
                  <c:v>58</c:v>
                </c:pt>
                <c:pt idx="939">
                  <c:v>58</c:v>
                </c:pt>
                <c:pt idx="940">
                  <c:v>58</c:v>
                </c:pt>
                <c:pt idx="941">
                  <c:v>58</c:v>
                </c:pt>
                <c:pt idx="942">
                  <c:v>58</c:v>
                </c:pt>
                <c:pt idx="943">
                  <c:v>58</c:v>
                </c:pt>
                <c:pt idx="944">
                  <c:v>58</c:v>
                </c:pt>
                <c:pt idx="945">
                  <c:v>58</c:v>
                </c:pt>
                <c:pt idx="946">
                  <c:v>58</c:v>
                </c:pt>
                <c:pt idx="947">
                  <c:v>58</c:v>
                </c:pt>
                <c:pt idx="948">
                  <c:v>58</c:v>
                </c:pt>
                <c:pt idx="949">
                  <c:v>58</c:v>
                </c:pt>
                <c:pt idx="950">
                  <c:v>58</c:v>
                </c:pt>
                <c:pt idx="951">
                  <c:v>58</c:v>
                </c:pt>
                <c:pt idx="952">
                  <c:v>58</c:v>
                </c:pt>
                <c:pt idx="953">
                  <c:v>58</c:v>
                </c:pt>
                <c:pt idx="954">
                  <c:v>58</c:v>
                </c:pt>
                <c:pt idx="955">
                  <c:v>58</c:v>
                </c:pt>
                <c:pt idx="956">
                  <c:v>58</c:v>
                </c:pt>
                <c:pt idx="957">
                  <c:v>58</c:v>
                </c:pt>
                <c:pt idx="958">
                  <c:v>58</c:v>
                </c:pt>
                <c:pt idx="959">
                  <c:v>58</c:v>
                </c:pt>
                <c:pt idx="960">
                  <c:v>58</c:v>
                </c:pt>
                <c:pt idx="961">
                  <c:v>58</c:v>
                </c:pt>
                <c:pt idx="962">
                  <c:v>58</c:v>
                </c:pt>
                <c:pt idx="963">
                  <c:v>58</c:v>
                </c:pt>
                <c:pt idx="964">
                  <c:v>58</c:v>
                </c:pt>
                <c:pt idx="965">
                  <c:v>58</c:v>
                </c:pt>
                <c:pt idx="966">
                  <c:v>58</c:v>
                </c:pt>
                <c:pt idx="967">
                  <c:v>58</c:v>
                </c:pt>
                <c:pt idx="968">
                  <c:v>58</c:v>
                </c:pt>
                <c:pt idx="969">
                  <c:v>58</c:v>
                </c:pt>
                <c:pt idx="970">
                  <c:v>58</c:v>
                </c:pt>
                <c:pt idx="971">
                  <c:v>58</c:v>
                </c:pt>
                <c:pt idx="972">
                  <c:v>58</c:v>
                </c:pt>
                <c:pt idx="973">
                  <c:v>58</c:v>
                </c:pt>
                <c:pt idx="974">
                  <c:v>58</c:v>
                </c:pt>
                <c:pt idx="975">
                  <c:v>58</c:v>
                </c:pt>
                <c:pt idx="976">
                  <c:v>58</c:v>
                </c:pt>
                <c:pt idx="977">
                  <c:v>58</c:v>
                </c:pt>
                <c:pt idx="978">
                  <c:v>58</c:v>
                </c:pt>
                <c:pt idx="979">
                  <c:v>58</c:v>
                </c:pt>
                <c:pt idx="980">
                  <c:v>58</c:v>
                </c:pt>
                <c:pt idx="981">
                  <c:v>58</c:v>
                </c:pt>
                <c:pt idx="982">
                  <c:v>58</c:v>
                </c:pt>
                <c:pt idx="983">
                  <c:v>58</c:v>
                </c:pt>
                <c:pt idx="984">
                  <c:v>58</c:v>
                </c:pt>
                <c:pt idx="985">
                  <c:v>58</c:v>
                </c:pt>
                <c:pt idx="986">
                  <c:v>58</c:v>
                </c:pt>
                <c:pt idx="987">
                  <c:v>58</c:v>
                </c:pt>
                <c:pt idx="988">
                  <c:v>58</c:v>
                </c:pt>
                <c:pt idx="989">
                  <c:v>58</c:v>
                </c:pt>
                <c:pt idx="990">
                  <c:v>58</c:v>
                </c:pt>
                <c:pt idx="991">
                  <c:v>58</c:v>
                </c:pt>
                <c:pt idx="992">
                  <c:v>58</c:v>
                </c:pt>
                <c:pt idx="993">
                  <c:v>58</c:v>
                </c:pt>
                <c:pt idx="994">
                  <c:v>58</c:v>
                </c:pt>
                <c:pt idx="995">
                  <c:v>58</c:v>
                </c:pt>
                <c:pt idx="996">
                  <c:v>58</c:v>
                </c:pt>
                <c:pt idx="997">
                  <c:v>58</c:v>
                </c:pt>
                <c:pt idx="998">
                  <c:v>58</c:v>
                </c:pt>
                <c:pt idx="999">
                  <c:v>58</c:v>
                </c:pt>
                <c:pt idx="1000">
                  <c:v>58</c:v>
                </c:pt>
                <c:pt idx="1001">
                  <c:v>58</c:v>
                </c:pt>
                <c:pt idx="1002">
                  <c:v>58</c:v>
                </c:pt>
                <c:pt idx="1003">
                  <c:v>58</c:v>
                </c:pt>
                <c:pt idx="1004">
                  <c:v>58</c:v>
                </c:pt>
                <c:pt idx="1005">
                  <c:v>58</c:v>
                </c:pt>
                <c:pt idx="1006">
                  <c:v>58</c:v>
                </c:pt>
                <c:pt idx="1007">
                  <c:v>58</c:v>
                </c:pt>
                <c:pt idx="1008">
                  <c:v>58</c:v>
                </c:pt>
                <c:pt idx="1009">
                  <c:v>58</c:v>
                </c:pt>
                <c:pt idx="1010">
                  <c:v>58</c:v>
                </c:pt>
                <c:pt idx="1011">
                  <c:v>58</c:v>
                </c:pt>
                <c:pt idx="1012">
                  <c:v>58</c:v>
                </c:pt>
                <c:pt idx="1013">
                  <c:v>58</c:v>
                </c:pt>
                <c:pt idx="1014">
                  <c:v>58</c:v>
                </c:pt>
                <c:pt idx="1015">
                  <c:v>58</c:v>
                </c:pt>
                <c:pt idx="1016">
                  <c:v>58</c:v>
                </c:pt>
                <c:pt idx="1017">
                  <c:v>58</c:v>
                </c:pt>
                <c:pt idx="1018">
                  <c:v>58</c:v>
                </c:pt>
                <c:pt idx="1019">
                  <c:v>58</c:v>
                </c:pt>
                <c:pt idx="1020">
                  <c:v>58</c:v>
                </c:pt>
                <c:pt idx="1021">
                  <c:v>58</c:v>
                </c:pt>
                <c:pt idx="1022">
                  <c:v>58</c:v>
                </c:pt>
                <c:pt idx="1023">
                  <c:v>58</c:v>
                </c:pt>
                <c:pt idx="1024">
                  <c:v>58</c:v>
                </c:pt>
                <c:pt idx="1025">
                  <c:v>58</c:v>
                </c:pt>
                <c:pt idx="1026">
                  <c:v>58</c:v>
                </c:pt>
                <c:pt idx="1027">
                  <c:v>58</c:v>
                </c:pt>
                <c:pt idx="1028">
                  <c:v>58</c:v>
                </c:pt>
                <c:pt idx="1029">
                  <c:v>58</c:v>
                </c:pt>
                <c:pt idx="1030">
                  <c:v>58</c:v>
                </c:pt>
                <c:pt idx="1031">
                  <c:v>58</c:v>
                </c:pt>
                <c:pt idx="1032">
                  <c:v>58</c:v>
                </c:pt>
                <c:pt idx="1033">
                  <c:v>58</c:v>
                </c:pt>
                <c:pt idx="1034">
                  <c:v>58</c:v>
                </c:pt>
                <c:pt idx="1035">
                  <c:v>58</c:v>
                </c:pt>
                <c:pt idx="1036">
                  <c:v>58</c:v>
                </c:pt>
                <c:pt idx="1037">
                  <c:v>58</c:v>
                </c:pt>
                <c:pt idx="1038">
                  <c:v>58</c:v>
                </c:pt>
                <c:pt idx="1039">
                  <c:v>58</c:v>
                </c:pt>
                <c:pt idx="1040">
                  <c:v>58</c:v>
                </c:pt>
                <c:pt idx="1041">
                  <c:v>58</c:v>
                </c:pt>
                <c:pt idx="1042">
                  <c:v>58</c:v>
                </c:pt>
                <c:pt idx="1043">
                  <c:v>58</c:v>
                </c:pt>
                <c:pt idx="1044">
                  <c:v>58</c:v>
                </c:pt>
                <c:pt idx="1045">
                  <c:v>58</c:v>
                </c:pt>
                <c:pt idx="1046">
                  <c:v>58</c:v>
                </c:pt>
                <c:pt idx="1047">
                  <c:v>58</c:v>
                </c:pt>
                <c:pt idx="1048">
                  <c:v>58</c:v>
                </c:pt>
                <c:pt idx="1049">
                  <c:v>58</c:v>
                </c:pt>
                <c:pt idx="1050">
                  <c:v>58</c:v>
                </c:pt>
                <c:pt idx="1051">
                  <c:v>58</c:v>
                </c:pt>
                <c:pt idx="1052">
                  <c:v>58</c:v>
                </c:pt>
                <c:pt idx="1053">
                  <c:v>58</c:v>
                </c:pt>
                <c:pt idx="1054">
                  <c:v>58</c:v>
                </c:pt>
                <c:pt idx="1055">
                  <c:v>58</c:v>
                </c:pt>
                <c:pt idx="1056">
                  <c:v>58</c:v>
                </c:pt>
                <c:pt idx="1057">
                  <c:v>58</c:v>
                </c:pt>
                <c:pt idx="1058">
                  <c:v>58</c:v>
                </c:pt>
                <c:pt idx="1059">
                  <c:v>58</c:v>
                </c:pt>
                <c:pt idx="1060">
                  <c:v>58</c:v>
                </c:pt>
                <c:pt idx="1061">
                  <c:v>58</c:v>
                </c:pt>
                <c:pt idx="1062">
                  <c:v>58</c:v>
                </c:pt>
                <c:pt idx="1063">
                  <c:v>58</c:v>
                </c:pt>
                <c:pt idx="1064">
                  <c:v>58</c:v>
                </c:pt>
                <c:pt idx="1065">
                  <c:v>58</c:v>
                </c:pt>
                <c:pt idx="1066">
                  <c:v>58</c:v>
                </c:pt>
                <c:pt idx="1067">
                  <c:v>58</c:v>
                </c:pt>
                <c:pt idx="1068">
                  <c:v>58</c:v>
                </c:pt>
                <c:pt idx="1069">
                  <c:v>58</c:v>
                </c:pt>
                <c:pt idx="1070">
                  <c:v>58</c:v>
                </c:pt>
                <c:pt idx="1071">
                  <c:v>58</c:v>
                </c:pt>
                <c:pt idx="1072">
                  <c:v>58</c:v>
                </c:pt>
                <c:pt idx="1073">
                  <c:v>58</c:v>
                </c:pt>
                <c:pt idx="1074">
                  <c:v>58</c:v>
                </c:pt>
                <c:pt idx="1075">
                  <c:v>58</c:v>
                </c:pt>
                <c:pt idx="1076">
                  <c:v>58</c:v>
                </c:pt>
                <c:pt idx="1077">
                  <c:v>58</c:v>
                </c:pt>
                <c:pt idx="1078">
                  <c:v>58</c:v>
                </c:pt>
                <c:pt idx="1079">
                  <c:v>58</c:v>
                </c:pt>
                <c:pt idx="1080">
                  <c:v>58</c:v>
                </c:pt>
                <c:pt idx="1081">
                  <c:v>58</c:v>
                </c:pt>
                <c:pt idx="1082">
                  <c:v>58</c:v>
                </c:pt>
                <c:pt idx="1083">
                  <c:v>58</c:v>
                </c:pt>
                <c:pt idx="1084">
                  <c:v>58</c:v>
                </c:pt>
                <c:pt idx="1085">
                  <c:v>58</c:v>
                </c:pt>
                <c:pt idx="1086">
                  <c:v>58</c:v>
                </c:pt>
                <c:pt idx="1087">
                  <c:v>58</c:v>
                </c:pt>
                <c:pt idx="1088">
                  <c:v>58</c:v>
                </c:pt>
                <c:pt idx="1089">
                  <c:v>58</c:v>
                </c:pt>
                <c:pt idx="1090">
                  <c:v>58</c:v>
                </c:pt>
                <c:pt idx="1091">
                  <c:v>58</c:v>
                </c:pt>
                <c:pt idx="1092">
                  <c:v>58</c:v>
                </c:pt>
                <c:pt idx="1093">
                  <c:v>58</c:v>
                </c:pt>
                <c:pt idx="1094">
                  <c:v>58</c:v>
                </c:pt>
                <c:pt idx="1095">
                  <c:v>58</c:v>
                </c:pt>
                <c:pt idx="1096">
                  <c:v>58</c:v>
                </c:pt>
                <c:pt idx="1097">
                  <c:v>58</c:v>
                </c:pt>
                <c:pt idx="1098">
                  <c:v>58</c:v>
                </c:pt>
                <c:pt idx="1099">
                  <c:v>58</c:v>
                </c:pt>
                <c:pt idx="1100">
                  <c:v>58</c:v>
                </c:pt>
                <c:pt idx="1101">
                  <c:v>58</c:v>
                </c:pt>
                <c:pt idx="1102">
                  <c:v>58</c:v>
                </c:pt>
                <c:pt idx="1103">
                  <c:v>58</c:v>
                </c:pt>
                <c:pt idx="1104">
                  <c:v>58</c:v>
                </c:pt>
                <c:pt idx="1105">
                  <c:v>58</c:v>
                </c:pt>
                <c:pt idx="1106">
                  <c:v>58</c:v>
                </c:pt>
                <c:pt idx="1107">
                  <c:v>58</c:v>
                </c:pt>
                <c:pt idx="1108">
                  <c:v>58</c:v>
                </c:pt>
                <c:pt idx="1109">
                  <c:v>58</c:v>
                </c:pt>
                <c:pt idx="1110">
                  <c:v>58</c:v>
                </c:pt>
                <c:pt idx="1111">
                  <c:v>58</c:v>
                </c:pt>
                <c:pt idx="1112">
                  <c:v>58</c:v>
                </c:pt>
                <c:pt idx="1113">
                  <c:v>58</c:v>
                </c:pt>
                <c:pt idx="1114">
                  <c:v>58</c:v>
                </c:pt>
                <c:pt idx="1115">
                  <c:v>58</c:v>
                </c:pt>
                <c:pt idx="1116">
                  <c:v>58</c:v>
                </c:pt>
                <c:pt idx="1117">
                  <c:v>58</c:v>
                </c:pt>
                <c:pt idx="1118">
                  <c:v>58</c:v>
                </c:pt>
                <c:pt idx="1119">
                  <c:v>58</c:v>
                </c:pt>
                <c:pt idx="1120">
                  <c:v>58</c:v>
                </c:pt>
                <c:pt idx="1121">
                  <c:v>58</c:v>
                </c:pt>
                <c:pt idx="1122">
                  <c:v>58</c:v>
                </c:pt>
                <c:pt idx="1123">
                  <c:v>58</c:v>
                </c:pt>
                <c:pt idx="1124">
                  <c:v>58</c:v>
                </c:pt>
                <c:pt idx="1125">
                  <c:v>58</c:v>
                </c:pt>
                <c:pt idx="1126">
                  <c:v>58</c:v>
                </c:pt>
                <c:pt idx="1127">
                  <c:v>58</c:v>
                </c:pt>
                <c:pt idx="1128">
                  <c:v>58</c:v>
                </c:pt>
                <c:pt idx="1129">
                  <c:v>58</c:v>
                </c:pt>
                <c:pt idx="1130">
                  <c:v>58</c:v>
                </c:pt>
                <c:pt idx="1131">
                  <c:v>58</c:v>
                </c:pt>
                <c:pt idx="1132">
                  <c:v>58</c:v>
                </c:pt>
                <c:pt idx="1133">
                  <c:v>58</c:v>
                </c:pt>
                <c:pt idx="1134">
                  <c:v>58</c:v>
                </c:pt>
                <c:pt idx="1135">
                  <c:v>58</c:v>
                </c:pt>
                <c:pt idx="1136">
                  <c:v>58</c:v>
                </c:pt>
                <c:pt idx="1137">
                  <c:v>58</c:v>
                </c:pt>
                <c:pt idx="1138">
                  <c:v>58</c:v>
                </c:pt>
                <c:pt idx="1139">
                  <c:v>58</c:v>
                </c:pt>
                <c:pt idx="1140">
                  <c:v>58</c:v>
                </c:pt>
                <c:pt idx="1141">
                  <c:v>58</c:v>
                </c:pt>
                <c:pt idx="1142">
                  <c:v>58</c:v>
                </c:pt>
                <c:pt idx="1143">
                  <c:v>58</c:v>
                </c:pt>
                <c:pt idx="1144">
                  <c:v>58</c:v>
                </c:pt>
                <c:pt idx="1145">
                  <c:v>58</c:v>
                </c:pt>
                <c:pt idx="1146">
                  <c:v>58</c:v>
                </c:pt>
                <c:pt idx="1147">
                  <c:v>58</c:v>
                </c:pt>
                <c:pt idx="1148">
                  <c:v>58</c:v>
                </c:pt>
                <c:pt idx="1149">
                  <c:v>58</c:v>
                </c:pt>
                <c:pt idx="1150">
                  <c:v>58</c:v>
                </c:pt>
                <c:pt idx="1151">
                  <c:v>58</c:v>
                </c:pt>
                <c:pt idx="1152">
                  <c:v>58</c:v>
                </c:pt>
                <c:pt idx="1153">
                  <c:v>58</c:v>
                </c:pt>
                <c:pt idx="1154">
                  <c:v>58</c:v>
                </c:pt>
                <c:pt idx="1155">
                  <c:v>58</c:v>
                </c:pt>
                <c:pt idx="1156">
                  <c:v>58</c:v>
                </c:pt>
                <c:pt idx="1157">
                  <c:v>58</c:v>
                </c:pt>
                <c:pt idx="1158">
                  <c:v>58</c:v>
                </c:pt>
                <c:pt idx="1159">
                  <c:v>58</c:v>
                </c:pt>
                <c:pt idx="1160">
                  <c:v>58</c:v>
                </c:pt>
                <c:pt idx="1161">
                  <c:v>58</c:v>
                </c:pt>
                <c:pt idx="1162">
                  <c:v>58</c:v>
                </c:pt>
                <c:pt idx="1163">
                  <c:v>58</c:v>
                </c:pt>
                <c:pt idx="1164">
                  <c:v>58</c:v>
                </c:pt>
                <c:pt idx="1165">
                  <c:v>58</c:v>
                </c:pt>
                <c:pt idx="1166">
                  <c:v>58</c:v>
                </c:pt>
                <c:pt idx="1167">
                  <c:v>58</c:v>
                </c:pt>
                <c:pt idx="1168">
                  <c:v>58</c:v>
                </c:pt>
                <c:pt idx="1169">
                  <c:v>58</c:v>
                </c:pt>
                <c:pt idx="1170">
                  <c:v>58</c:v>
                </c:pt>
                <c:pt idx="1171">
                  <c:v>58</c:v>
                </c:pt>
                <c:pt idx="1172">
                  <c:v>58</c:v>
                </c:pt>
                <c:pt idx="1173">
                  <c:v>58</c:v>
                </c:pt>
                <c:pt idx="1174">
                  <c:v>58</c:v>
                </c:pt>
                <c:pt idx="1175">
                  <c:v>58</c:v>
                </c:pt>
                <c:pt idx="1176">
                  <c:v>58</c:v>
                </c:pt>
                <c:pt idx="1177">
                  <c:v>58</c:v>
                </c:pt>
                <c:pt idx="1178">
                  <c:v>58</c:v>
                </c:pt>
                <c:pt idx="1179">
                  <c:v>58</c:v>
                </c:pt>
                <c:pt idx="1180">
                  <c:v>58</c:v>
                </c:pt>
                <c:pt idx="1181">
                  <c:v>58</c:v>
                </c:pt>
                <c:pt idx="1182">
                  <c:v>58</c:v>
                </c:pt>
                <c:pt idx="1183">
                  <c:v>58</c:v>
                </c:pt>
                <c:pt idx="1184">
                  <c:v>58</c:v>
                </c:pt>
                <c:pt idx="1185">
                  <c:v>58</c:v>
                </c:pt>
                <c:pt idx="1186">
                  <c:v>58</c:v>
                </c:pt>
                <c:pt idx="1187">
                  <c:v>58</c:v>
                </c:pt>
                <c:pt idx="1188">
                  <c:v>58</c:v>
                </c:pt>
                <c:pt idx="1189">
                  <c:v>58</c:v>
                </c:pt>
                <c:pt idx="1190">
                  <c:v>58</c:v>
                </c:pt>
                <c:pt idx="1191">
                  <c:v>58</c:v>
                </c:pt>
                <c:pt idx="1192">
                  <c:v>58</c:v>
                </c:pt>
                <c:pt idx="1193">
                  <c:v>58</c:v>
                </c:pt>
                <c:pt idx="1194">
                  <c:v>58</c:v>
                </c:pt>
                <c:pt idx="1195">
                  <c:v>58</c:v>
                </c:pt>
                <c:pt idx="1196">
                  <c:v>58</c:v>
                </c:pt>
                <c:pt idx="1197">
                  <c:v>58</c:v>
                </c:pt>
                <c:pt idx="1198">
                  <c:v>58</c:v>
                </c:pt>
                <c:pt idx="1199">
                  <c:v>58</c:v>
                </c:pt>
                <c:pt idx="1200">
                  <c:v>58</c:v>
                </c:pt>
                <c:pt idx="1201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F-4F67-BCBF-E5C47BE6CBC7}"/>
            </c:ext>
          </c:extLst>
        </c:ser>
        <c:ser>
          <c:idx val="1"/>
          <c:order val="1"/>
          <c:tx>
            <c:strRef>
              <c:f>'Analyse satisfiabilité'!$AM$1</c:f>
              <c:strCache>
                <c:ptCount val="1"/>
                <c:pt idx="0">
                  <c:v>DS sans clique 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'Analyse satisfiabilité'!$AK$2:$AK$1203</c:f>
              <c:numCache>
                <c:formatCode>General</c:formatCode>
                <c:ptCount val="12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</c:numCache>
            </c:numRef>
          </c:xVal>
          <c:yVal>
            <c:numRef>
              <c:f>'Analyse satisfiabilité'!$AM$2:$AM$1203</c:f>
              <c:numCache>
                <c:formatCode>General</c:formatCode>
                <c:ptCount val="1202"/>
                <c:pt idx="0">
                  <c:v>0</c:v>
                </c:pt>
                <c:pt idx="1">
                  <c:v>21</c:v>
                </c:pt>
                <c:pt idx="2">
                  <c:v>26</c:v>
                </c:pt>
                <c:pt idx="3">
                  <c:v>30</c:v>
                </c:pt>
                <c:pt idx="4">
                  <c:v>35</c:v>
                </c:pt>
                <c:pt idx="5">
                  <c:v>39</c:v>
                </c:pt>
                <c:pt idx="6">
                  <c:v>39</c:v>
                </c:pt>
                <c:pt idx="7">
                  <c:v>40</c:v>
                </c:pt>
                <c:pt idx="8">
                  <c:v>40</c:v>
                </c:pt>
                <c:pt idx="9">
                  <c:v>42</c:v>
                </c:pt>
                <c:pt idx="10">
                  <c:v>46</c:v>
                </c:pt>
                <c:pt idx="11">
                  <c:v>47</c:v>
                </c:pt>
                <c:pt idx="12">
                  <c:v>47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50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51</c:v>
                </c:pt>
                <c:pt idx="24">
                  <c:v>52</c:v>
                </c:pt>
                <c:pt idx="25">
                  <c:v>52</c:v>
                </c:pt>
                <c:pt idx="26">
                  <c:v>52</c:v>
                </c:pt>
                <c:pt idx="27">
                  <c:v>52</c:v>
                </c:pt>
                <c:pt idx="28">
                  <c:v>52</c:v>
                </c:pt>
                <c:pt idx="29">
                  <c:v>52</c:v>
                </c:pt>
                <c:pt idx="30">
                  <c:v>52</c:v>
                </c:pt>
                <c:pt idx="31">
                  <c:v>52</c:v>
                </c:pt>
                <c:pt idx="32">
                  <c:v>52</c:v>
                </c:pt>
                <c:pt idx="33">
                  <c:v>52</c:v>
                </c:pt>
                <c:pt idx="34">
                  <c:v>52</c:v>
                </c:pt>
                <c:pt idx="35">
                  <c:v>53</c:v>
                </c:pt>
                <c:pt idx="36">
                  <c:v>53</c:v>
                </c:pt>
                <c:pt idx="37">
                  <c:v>53</c:v>
                </c:pt>
                <c:pt idx="38">
                  <c:v>53</c:v>
                </c:pt>
                <c:pt idx="39">
                  <c:v>53</c:v>
                </c:pt>
                <c:pt idx="40">
                  <c:v>53</c:v>
                </c:pt>
                <c:pt idx="41">
                  <c:v>53</c:v>
                </c:pt>
                <c:pt idx="42">
                  <c:v>53</c:v>
                </c:pt>
                <c:pt idx="43">
                  <c:v>53</c:v>
                </c:pt>
                <c:pt idx="44">
                  <c:v>53</c:v>
                </c:pt>
                <c:pt idx="45">
                  <c:v>53</c:v>
                </c:pt>
                <c:pt idx="46">
                  <c:v>53</c:v>
                </c:pt>
                <c:pt idx="47">
                  <c:v>53</c:v>
                </c:pt>
                <c:pt idx="48">
                  <c:v>53</c:v>
                </c:pt>
                <c:pt idx="49">
                  <c:v>53</c:v>
                </c:pt>
                <c:pt idx="50">
                  <c:v>53</c:v>
                </c:pt>
                <c:pt idx="51">
                  <c:v>53</c:v>
                </c:pt>
                <c:pt idx="52">
                  <c:v>54</c:v>
                </c:pt>
                <c:pt idx="53">
                  <c:v>54</c:v>
                </c:pt>
                <c:pt idx="54">
                  <c:v>54</c:v>
                </c:pt>
                <c:pt idx="55">
                  <c:v>54</c:v>
                </c:pt>
                <c:pt idx="56">
                  <c:v>54</c:v>
                </c:pt>
                <c:pt idx="57">
                  <c:v>54</c:v>
                </c:pt>
                <c:pt idx="58">
                  <c:v>54</c:v>
                </c:pt>
                <c:pt idx="59">
                  <c:v>54</c:v>
                </c:pt>
                <c:pt idx="60">
                  <c:v>54</c:v>
                </c:pt>
                <c:pt idx="61">
                  <c:v>54</c:v>
                </c:pt>
                <c:pt idx="62">
                  <c:v>54</c:v>
                </c:pt>
                <c:pt idx="63">
                  <c:v>54</c:v>
                </c:pt>
                <c:pt idx="64">
                  <c:v>54</c:v>
                </c:pt>
                <c:pt idx="65">
                  <c:v>54</c:v>
                </c:pt>
                <c:pt idx="66">
                  <c:v>54</c:v>
                </c:pt>
                <c:pt idx="67">
                  <c:v>54</c:v>
                </c:pt>
                <c:pt idx="68">
                  <c:v>54</c:v>
                </c:pt>
                <c:pt idx="69">
                  <c:v>54</c:v>
                </c:pt>
                <c:pt idx="70">
                  <c:v>54</c:v>
                </c:pt>
                <c:pt idx="71">
                  <c:v>54</c:v>
                </c:pt>
                <c:pt idx="72">
                  <c:v>54</c:v>
                </c:pt>
                <c:pt idx="73">
                  <c:v>54</c:v>
                </c:pt>
                <c:pt idx="74">
                  <c:v>54</c:v>
                </c:pt>
                <c:pt idx="75">
                  <c:v>54</c:v>
                </c:pt>
                <c:pt idx="76">
                  <c:v>54</c:v>
                </c:pt>
                <c:pt idx="77">
                  <c:v>54</c:v>
                </c:pt>
                <c:pt idx="78">
                  <c:v>54</c:v>
                </c:pt>
                <c:pt idx="79">
                  <c:v>54</c:v>
                </c:pt>
                <c:pt idx="80">
                  <c:v>54</c:v>
                </c:pt>
                <c:pt idx="81">
                  <c:v>54</c:v>
                </c:pt>
                <c:pt idx="82">
                  <c:v>54</c:v>
                </c:pt>
                <c:pt idx="83">
                  <c:v>54</c:v>
                </c:pt>
                <c:pt idx="84">
                  <c:v>54</c:v>
                </c:pt>
                <c:pt idx="85">
                  <c:v>54</c:v>
                </c:pt>
                <c:pt idx="86">
                  <c:v>54</c:v>
                </c:pt>
                <c:pt idx="87">
                  <c:v>54</c:v>
                </c:pt>
                <c:pt idx="88">
                  <c:v>54</c:v>
                </c:pt>
                <c:pt idx="89">
                  <c:v>54</c:v>
                </c:pt>
                <c:pt idx="90">
                  <c:v>54</c:v>
                </c:pt>
                <c:pt idx="91">
                  <c:v>54</c:v>
                </c:pt>
                <c:pt idx="92">
                  <c:v>54</c:v>
                </c:pt>
                <c:pt idx="93">
                  <c:v>54</c:v>
                </c:pt>
                <c:pt idx="94">
                  <c:v>54</c:v>
                </c:pt>
                <c:pt idx="95">
                  <c:v>54</c:v>
                </c:pt>
                <c:pt idx="96">
                  <c:v>54</c:v>
                </c:pt>
                <c:pt idx="97">
                  <c:v>54</c:v>
                </c:pt>
                <c:pt idx="98">
                  <c:v>54</c:v>
                </c:pt>
                <c:pt idx="99">
                  <c:v>54</c:v>
                </c:pt>
                <c:pt idx="100">
                  <c:v>54</c:v>
                </c:pt>
                <c:pt idx="101">
                  <c:v>54</c:v>
                </c:pt>
                <c:pt idx="102">
                  <c:v>55</c:v>
                </c:pt>
                <c:pt idx="103">
                  <c:v>55</c:v>
                </c:pt>
                <c:pt idx="104">
                  <c:v>56</c:v>
                </c:pt>
                <c:pt idx="105">
                  <c:v>56</c:v>
                </c:pt>
                <c:pt idx="106">
                  <c:v>56</c:v>
                </c:pt>
                <c:pt idx="107">
                  <c:v>56</c:v>
                </c:pt>
                <c:pt idx="108">
                  <c:v>56</c:v>
                </c:pt>
                <c:pt idx="109">
                  <c:v>56</c:v>
                </c:pt>
                <c:pt idx="110">
                  <c:v>56</c:v>
                </c:pt>
                <c:pt idx="111">
                  <c:v>56</c:v>
                </c:pt>
                <c:pt idx="112">
                  <c:v>56</c:v>
                </c:pt>
                <c:pt idx="113">
                  <c:v>56</c:v>
                </c:pt>
                <c:pt idx="114">
                  <c:v>56</c:v>
                </c:pt>
                <c:pt idx="115">
                  <c:v>56</c:v>
                </c:pt>
                <c:pt idx="116">
                  <c:v>56</c:v>
                </c:pt>
                <c:pt idx="117">
                  <c:v>56</c:v>
                </c:pt>
                <c:pt idx="118">
                  <c:v>56</c:v>
                </c:pt>
                <c:pt idx="119">
                  <c:v>56</c:v>
                </c:pt>
                <c:pt idx="120">
                  <c:v>56</c:v>
                </c:pt>
                <c:pt idx="121">
                  <c:v>56</c:v>
                </c:pt>
                <c:pt idx="122">
                  <c:v>56</c:v>
                </c:pt>
                <c:pt idx="123">
                  <c:v>56</c:v>
                </c:pt>
                <c:pt idx="124">
                  <c:v>56</c:v>
                </c:pt>
                <c:pt idx="125">
                  <c:v>56</c:v>
                </c:pt>
                <c:pt idx="126">
                  <c:v>56</c:v>
                </c:pt>
                <c:pt idx="127">
                  <c:v>56</c:v>
                </c:pt>
                <c:pt idx="128">
                  <c:v>56</c:v>
                </c:pt>
                <c:pt idx="129">
                  <c:v>56</c:v>
                </c:pt>
                <c:pt idx="130">
                  <c:v>56</c:v>
                </c:pt>
                <c:pt idx="131">
                  <c:v>56</c:v>
                </c:pt>
                <c:pt idx="132">
                  <c:v>56</c:v>
                </c:pt>
                <c:pt idx="133">
                  <c:v>56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56</c:v>
                </c:pt>
                <c:pt idx="138">
                  <c:v>56</c:v>
                </c:pt>
                <c:pt idx="139">
                  <c:v>56</c:v>
                </c:pt>
                <c:pt idx="140">
                  <c:v>56</c:v>
                </c:pt>
                <c:pt idx="141">
                  <c:v>56</c:v>
                </c:pt>
                <c:pt idx="142">
                  <c:v>56</c:v>
                </c:pt>
                <c:pt idx="143">
                  <c:v>56</c:v>
                </c:pt>
                <c:pt idx="144">
                  <c:v>56</c:v>
                </c:pt>
                <c:pt idx="145">
                  <c:v>56</c:v>
                </c:pt>
                <c:pt idx="146">
                  <c:v>56</c:v>
                </c:pt>
                <c:pt idx="147">
                  <c:v>56</c:v>
                </c:pt>
                <c:pt idx="148">
                  <c:v>56</c:v>
                </c:pt>
                <c:pt idx="149">
                  <c:v>56</c:v>
                </c:pt>
                <c:pt idx="150">
                  <c:v>56</c:v>
                </c:pt>
                <c:pt idx="151">
                  <c:v>56</c:v>
                </c:pt>
                <c:pt idx="152">
                  <c:v>56</c:v>
                </c:pt>
                <c:pt idx="153">
                  <c:v>56</c:v>
                </c:pt>
                <c:pt idx="154">
                  <c:v>56</c:v>
                </c:pt>
                <c:pt idx="155">
                  <c:v>56</c:v>
                </c:pt>
                <c:pt idx="156">
                  <c:v>56</c:v>
                </c:pt>
                <c:pt idx="157">
                  <c:v>56</c:v>
                </c:pt>
                <c:pt idx="158">
                  <c:v>56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56</c:v>
                </c:pt>
                <c:pt idx="166">
                  <c:v>56</c:v>
                </c:pt>
                <c:pt idx="167">
                  <c:v>56</c:v>
                </c:pt>
                <c:pt idx="168">
                  <c:v>56</c:v>
                </c:pt>
                <c:pt idx="169">
                  <c:v>56</c:v>
                </c:pt>
                <c:pt idx="170">
                  <c:v>56</c:v>
                </c:pt>
                <c:pt idx="171">
                  <c:v>56</c:v>
                </c:pt>
                <c:pt idx="172">
                  <c:v>56</c:v>
                </c:pt>
                <c:pt idx="173">
                  <c:v>56</c:v>
                </c:pt>
                <c:pt idx="174">
                  <c:v>56</c:v>
                </c:pt>
                <c:pt idx="175">
                  <c:v>56</c:v>
                </c:pt>
                <c:pt idx="176">
                  <c:v>56</c:v>
                </c:pt>
                <c:pt idx="177">
                  <c:v>56</c:v>
                </c:pt>
                <c:pt idx="178">
                  <c:v>56</c:v>
                </c:pt>
                <c:pt idx="179">
                  <c:v>56</c:v>
                </c:pt>
                <c:pt idx="180">
                  <c:v>56</c:v>
                </c:pt>
                <c:pt idx="181">
                  <c:v>56</c:v>
                </c:pt>
                <c:pt idx="182">
                  <c:v>56</c:v>
                </c:pt>
                <c:pt idx="183">
                  <c:v>56</c:v>
                </c:pt>
                <c:pt idx="184">
                  <c:v>56</c:v>
                </c:pt>
                <c:pt idx="185">
                  <c:v>56</c:v>
                </c:pt>
                <c:pt idx="186">
                  <c:v>56</c:v>
                </c:pt>
                <c:pt idx="187">
                  <c:v>56</c:v>
                </c:pt>
                <c:pt idx="188">
                  <c:v>56</c:v>
                </c:pt>
                <c:pt idx="189">
                  <c:v>56</c:v>
                </c:pt>
                <c:pt idx="190">
                  <c:v>56</c:v>
                </c:pt>
                <c:pt idx="191">
                  <c:v>56</c:v>
                </c:pt>
                <c:pt idx="192">
                  <c:v>56</c:v>
                </c:pt>
                <c:pt idx="193">
                  <c:v>56</c:v>
                </c:pt>
                <c:pt idx="194">
                  <c:v>56</c:v>
                </c:pt>
                <c:pt idx="195">
                  <c:v>56</c:v>
                </c:pt>
                <c:pt idx="196">
                  <c:v>56</c:v>
                </c:pt>
                <c:pt idx="197">
                  <c:v>56</c:v>
                </c:pt>
                <c:pt idx="198">
                  <c:v>56</c:v>
                </c:pt>
                <c:pt idx="199">
                  <c:v>56</c:v>
                </c:pt>
                <c:pt idx="200">
                  <c:v>56</c:v>
                </c:pt>
                <c:pt idx="201">
                  <c:v>56</c:v>
                </c:pt>
                <c:pt idx="202">
                  <c:v>56</c:v>
                </c:pt>
                <c:pt idx="203">
                  <c:v>56</c:v>
                </c:pt>
                <c:pt idx="204">
                  <c:v>56</c:v>
                </c:pt>
                <c:pt idx="205">
                  <c:v>56</c:v>
                </c:pt>
                <c:pt idx="206">
                  <c:v>56</c:v>
                </c:pt>
                <c:pt idx="207">
                  <c:v>56</c:v>
                </c:pt>
                <c:pt idx="208">
                  <c:v>56</c:v>
                </c:pt>
                <c:pt idx="209">
                  <c:v>56</c:v>
                </c:pt>
                <c:pt idx="210">
                  <c:v>56</c:v>
                </c:pt>
                <c:pt idx="211">
                  <c:v>56</c:v>
                </c:pt>
                <c:pt idx="212">
                  <c:v>56</c:v>
                </c:pt>
                <c:pt idx="213">
                  <c:v>56</c:v>
                </c:pt>
                <c:pt idx="214">
                  <c:v>56</c:v>
                </c:pt>
                <c:pt idx="215">
                  <c:v>56</c:v>
                </c:pt>
                <c:pt idx="216">
                  <c:v>56</c:v>
                </c:pt>
                <c:pt idx="217">
                  <c:v>56</c:v>
                </c:pt>
                <c:pt idx="218">
                  <c:v>56</c:v>
                </c:pt>
                <c:pt idx="219">
                  <c:v>56</c:v>
                </c:pt>
                <c:pt idx="220">
                  <c:v>56</c:v>
                </c:pt>
                <c:pt idx="221">
                  <c:v>56</c:v>
                </c:pt>
                <c:pt idx="222">
                  <c:v>56</c:v>
                </c:pt>
                <c:pt idx="223">
                  <c:v>56</c:v>
                </c:pt>
                <c:pt idx="224">
                  <c:v>56</c:v>
                </c:pt>
                <c:pt idx="225">
                  <c:v>56</c:v>
                </c:pt>
                <c:pt idx="226">
                  <c:v>56</c:v>
                </c:pt>
                <c:pt idx="227">
                  <c:v>56</c:v>
                </c:pt>
                <c:pt idx="228">
                  <c:v>56</c:v>
                </c:pt>
                <c:pt idx="229">
                  <c:v>56</c:v>
                </c:pt>
                <c:pt idx="230">
                  <c:v>56</c:v>
                </c:pt>
                <c:pt idx="231">
                  <c:v>56</c:v>
                </c:pt>
                <c:pt idx="232">
                  <c:v>56</c:v>
                </c:pt>
                <c:pt idx="233">
                  <c:v>56</c:v>
                </c:pt>
                <c:pt idx="234">
                  <c:v>56</c:v>
                </c:pt>
                <c:pt idx="235">
                  <c:v>56</c:v>
                </c:pt>
                <c:pt idx="236">
                  <c:v>56</c:v>
                </c:pt>
                <c:pt idx="237">
                  <c:v>56</c:v>
                </c:pt>
                <c:pt idx="238">
                  <c:v>56</c:v>
                </c:pt>
                <c:pt idx="239">
                  <c:v>56</c:v>
                </c:pt>
                <c:pt idx="240">
                  <c:v>56</c:v>
                </c:pt>
                <c:pt idx="241">
                  <c:v>56</c:v>
                </c:pt>
                <c:pt idx="242">
                  <c:v>56</c:v>
                </c:pt>
                <c:pt idx="243">
                  <c:v>56</c:v>
                </c:pt>
                <c:pt idx="244">
                  <c:v>56</c:v>
                </c:pt>
                <c:pt idx="245">
                  <c:v>56</c:v>
                </c:pt>
                <c:pt idx="246">
                  <c:v>56</c:v>
                </c:pt>
                <c:pt idx="247">
                  <c:v>56</c:v>
                </c:pt>
                <c:pt idx="248">
                  <c:v>56</c:v>
                </c:pt>
                <c:pt idx="249">
                  <c:v>56</c:v>
                </c:pt>
                <c:pt idx="250">
                  <c:v>56</c:v>
                </c:pt>
                <c:pt idx="251">
                  <c:v>56</c:v>
                </c:pt>
                <c:pt idx="252">
                  <c:v>56</c:v>
                </c:pt>
                <c:pt idx="253">
                  <c:v>56</c:v>
                </c:pt>
                <c:pt idx="254">
                  <c:v>56</c:v>
                </c:pt>
                <c:pt idx="255">
                  <c:v>56</c:v>
                </c:pt>
                <c:pt idx="256">
                  <c:v>56</c:v>
                </c:pt>
                <c:pt idx="257">
                  <c:v>56</c:v>
                </c:pt>
                <c:pt idx="258">
                  <c:v>56</c:v>
                </c:pt>
                <c:pt idx="259">
                  <c:v>56</c:v>
                </c:pt>
                <c:pt idx="260">
                  <c:v>56</c:v>
                </c:pt>
                <c:pt idx="261">
                  <c:v>56</c:v>
                </c:pt>
                <c:pt idx="262">
                  <c:v>56</c:v>
                </c:pt>
                <c:pt idx="263">
                  <c:v>56</c:v>
                </c:pt>
                <c:pt idx="264">
                  <c:v>56</c:v>
                </c:pt>
                <c:pt idx="265">
                  <c:v>56</c:v>
                </c:pt>
                <c:pt idx="266">
                  <c:v>56</c:v>
                </c:pt>
                <c:pt idx="267">
                  <c:v>56</c:v>
                </c:pt>
                <c:pt idx="268">
                  <c:v>56</c:v>
                </c:pt>
                <c:pt idx="269">
                  <c:v>56</c:v>
                </c:pt>
                <c:pt idx="270">
                  <c:v>56</c:v>
                </c:pt>
                <c:pt idx="271">
                  <c:v>56</c:v>
                </c:pt>
                <c:pt idx="272">
                  <c:v>56</c:v>
                </c:pt>
                <c:pt idx="273">
                  <c:v>56</c:v>
                </c:pt>
                <c:pt idx="274">
                  <c:v>56</c:v>
                </c:pt>
                <c:pt idx="275">
                  <c:v>56</c:v>
                </c:pt>
                <c:pt idx="276">
                  <c:v>56</c:v>
                </c:pt>
                <c:pt idx="277">
                  <c:v>56</c:v>
                </c:pt>
                <c:pt idx="278">
                  <c:v>56</c:v>
                </c:pt>
                <c:pt idx="279">
                  <c:v>56</c:v>
                </c:pt>
                <c:pt idx="280">
                  <c:v>56</c:v>
                </c:pt>
                <c:pt idx="281">
                  <c:v>56</c:v>
                </c:pt>
                <c:pt idx="282">
                  <c:v>56</c:v>
                </c:pt>
                <c:pt idx="283">
                  <c:v>56</c:v>
                </c:pt>
                <c:pt idx="284">
                  <c:v>56</c:v>
                </c:pt>
                <c:pt idx="285">
                  <c:v>56</c:v>
                </c:pt>
                <c:pt idx="286">
                  <c:v>56</c:v>
                </c:pt>
                <c:pt idx="287">
                  <c:v>56</c:v>
                </c:pt>
                <c:pt idx="288">
                  <c:v>56</c:v>
                </c:pt>
                <c:pt idx="289">
                  <c:v>56</c:v>
                </c:pt>
                <c:pt idx="290">
                  <c:v>56</c:v>
                </c:pt>
                <c:pt idx="291">
                  <c:v>56</c:v>
                </c:pt>
                <c:pt idx="292">
                  <c:v>56</c:v>
                </c:pt>
                <c:pt idx="293">
                  <c:v>56</c:v>
                </c:pt>
                <c:pt idx="294">
                  <c:v>56</c:v>
                </c:pt>
                <c:pt idx="295">
                  <c:v>56</c:v>
                </c:pt>
                <c:pt idx="296">
                  <c:v>56</c:v>
                </c:pt>
                <c:pt idx="297">
                  <c:v>56</c:v>
                </c:pt>
                <c:pt idx="298">
                  <c:v>56</c:v>
                </c:pt>
                <c:pt idx="299">
                  <c:v>56</c:v>
                </c:pt>
                <c:pt idx="300">
                  <c:v>56</c:v>
                </c:pt>
                <c:pt idx="301">
                  <c:v>56</c:v>
                </c:pt>
                <c:pt idx="302">
                  <c:v>56</c:v>
                </c:pt>
                <c:pt idx="303">
                  <c:v>56</c:v>
                </c:pt>
                <c:pt idx="304">
                  <c:v>56</c:v>
                </c:pt>
                <c:pt idx="305">
                  <c:v>56</c:v>
                </c:pt>
                <c:pt idx="306">
                  <c:v>56</c:v>
                </c:pt>
                <c:pt idx="307">
                  <c:v>56</c:v>
                </c:pt>
                <c:pt idx="308">
                  <c:v>56</c:v>
                </c:pt>
                <c:pt idx="309">
                  <c:v>56</c:v>
                </c:pt>
                <c:pt idx="310">
                  <c:v>56</c:v>
                </c:pt>
                <c:pt idx="311">
                  <c:v>56</c:v>
                </c:pt>
                <c:pt idx="312">
                  <c:v>56</c:v>
                </c:pt>
                <c:pt idx="313">
                  <c:v>56</c:v>
                </c:pt>
                <c:pt idx="314">
                  <c:v>56</c:v>
                </c:pt>
                <c:pt idx="315">
                  <c:v>56</c:v>
                </c:pt>
                <c:pt idx="316">
                  <c:v>56</c:v>
                </c:pt>
                <c:pt idx="317">
                  <c:v>56</c:v>
                </c:pt>
                <c:pt idx="318">
                  <c:v>56</c:v>
                </c:pt>
                <c:pt idx="319">
                  <c:v>56</c:v>
                </c:pt>
                <c:pt idx="320">
                  <c:v>56</c:v>
                </c:pt>
                <c:pt idx="321">
                  <c:v>56</c:v>
                </c:pt>
                <c:pt idx="322">
                  <c:v>56</c:v>
                </c:pt>
                <c:pt idx="323">
                  <c:v>56</c:v>
                </c:pt>
                <c:pt idx="324">
                  <c:v>56</c:v>
                </c:pt>
                <c:pt idx="325">
                  <c:v>56</c:v>
                </c:pt>
                <c:pt idx="326">
                  <c:v>56</c:v>
                </c:pt>
                <c:pt idx="327">
                  <c:v>56</c:v>
                </c:pt>
                <c:pt idx="328">
                  <c:v>56</c:v>
                </c:pt>
                <c:pt idx="329">
                  <c:v>56</c:v>
                </c:pt>
                <c:pt idx="330">
                  <c:v>56</c:v>
                </c:pt>
                <c:pt idx="331">
                  <c:v>56</c:v>
                </c:pt>
                <c:pt idx="332">
                  <c:v>56</c:v>
                </c:pt>
                <c:pt idx="333">
                  <c:v>56</c:v>
                </c:pt>
                <c:pt idx="334">
                  <c:v>56</c:v>
                </c:pt>
                <c:pt idx="335">
                  <c:v>56</c:v>
                </c:pt>
                <c:pt idx="336">
                  <c:v>56</c:v>
                </c:pt>
                <c:pt idx="337">
                  <c:v>56</c:v>
                </c:pt>
                <c:pt idx="338">
                  <c:v>56</c:v>
                </c:pt>
                <c:pt idx="339">
                  <c:v>56</c:v>
                </c:pt>
                <c:pt idx="340">
                  <c:v>56</c:v>
                </c:pt>
                <c:pt idx="341">
                  <c:v>56</c:v>
                </c:pt>
                <c:pt idx="342">
                  <c:v>56</c:v>
                </c:pt>
                <c:pt idx="343">
                  <c:v>56</c:v>
                </c:pt>
                <c:pt idx="344">
                  <c:v>56</c:v>
                </c:pt>
                <c:pt idx="345">
                  <c:v>56</c:v>
                </c:pt>
                <c:pt idx="346">
                  <c:v>56</c:v>
                </c:pt>
                <c:pt idx="347">
                  <c:v>56</c:v>
                </c:pt>
                <c:pt idx="348">
                  <c:v>56</c:v>
                </c:pt>
                <c:pt idx="349">
                  <c:v>56</c:v>
                </c:pt>
                <c:pt idx="350">
                  <c:v>56</c:v>
                </c:pt>
                <c:pt idx="351">
                  <c:v>56</c:v>
                </c:pt>
                <c:pt idx="352">
                  <c:v>56</c:v>
                </c:pt>
                <c:pt idx="353">
                  <c:v>56</c:v>
                </c:pt>
                <c:pt idx="354">
                  <c:v>56</c:v>
                </c:pt>
                <c:pt idx="355">
                  <c:v>56</c:v>
                </c:pt>
                <c:pt idx="356">
                  <c:v>56</c:v>
                </c:pt>
                <c:pt idx="357">
                  <c:v>56</c:v>
                </c:pt>
                <c:pt idx="358">
                  <c:v>56</c:v>
                </c:pt>
                <c:pt idx="359">
                  <c:v>56</c:v>
                </c:pt>
                <c:pt idx="360">
                  <c:v>56</c:v>
                </c:pt>
                <c:pt idx="361">
                  <c:v>56</c:v>
                </c:pt>
                <c:pt idx="362">
                  <c:v>56</c:v>
                </c:pt>
                <c:pt idx="363">
                  <c:v>56</c:v>
                </c:pt>
                <c:pt idx="364">
                  <c:v>56</c:v>
                </c:pt>
                <c:pt idx="365">
                  <c:v>56</c:v>
                </c:pt>
                <c:pt idx="366">
                  <c:v>56</c:v>
                </c:pt>
                <c:pt idx="367">
                  <c:v>56</c:v>
                </c:pt>
                <c:pt idx="368">
                  <c:v>56</c:v>
                </c:pt>
                <c:pt idx="369">
                  <c:v>56</c:v>
                </c:pt>
                <c:pt idx="370">
                  <c:v>56</c:v>
                </c:pt>
                <c:pt idx="371">
                  <c:v>56</c:v>
                </c:pt>
                <c:pt idx="372">
                  <c:v>56</c:v>
                </c:pt>
                <c:pt idx="373">
                  <c:v>56</c:v>
                </c:pt>
                <c:pt idx="374">
                  <c:v>56</c:v>
                </c:pt>
                <c:pt idx="375">
                  <c:v>56</c:v>
                </c:pt>
                <c:pt idx="376">
                  <c:v>56</c:v>
                </c:pt>
                <c:pt idx="377">
                  <c:v>56</c:v>
                </c:pt>
                <c:pt idx="378">
                  <c:v>56</c:v>
                </c:pt>
                <c:pt idx="379">
                  <c:v>56</c:v>
                </c:pt>
                <c:pt idx="380">
                  <c:v>56</c:v>
                </c:pt>
                <c:pt idx="381">
                  <c:v>56</c:v>
                </c:pt>
                <c:pt idx="382">
                  <c:v>56</c:v>
                </c:pt>
                <c:pt idx="383">
                  <c:v>56</c:v>
                </c:pt>
                <c:pt idx="384">
                  <c:v>56</c:v>
                </c:pt>
                <c:pt idx="385">
                  <c:v>56</c:v>
                </c:pt>
                <c:pt idx="386">
                  <c:v>56</c:v>
                </c:pt>
                <c:pt idx="387">
                  <c:v>56</c:v>
                </c:pt>
                <c:pt idx="388">
                  <c:v>56</c:v>
                </c:pt>
                <c:pt idx="389">
                  <c:v>56</c:v>
                </c:pt>
                <c:pt idx="390">
                  <c:v>56</c:v>
                </c:pt>
                <c:pt idx="391">
                  <c:v>56</c:v>
                </c:pt>
                <c:pt idx="392">
                  <c:v>56</c:v>
                </c:pt>
                <c:pt idx="393">
                  <c:v>56</c:v>
                </c:pt>
                <c:pt idx="394">
                  <c:v>56</c:v>
                </c:pt>
                <c:pt idx="395">
                  <c:v>56</c:v>
                </c:pt>
                <c:pt idx="396">
                  <c:v>56</c:v>
                </c:pt>
                <c:pt idx="397">
                  <c:v>56</c:v>
                </c:pt>
                <c:pt idx="398">
                  <c:v>56</c:v>
                </c:pt>
                <c:pt idx="399">
                  <c:v>56</c:v>
                </c:pt>
                <c:pt idx="400">
                  <c:v>56</c:v>
                </c:pt>
                <c:pt idx="401">
                  <c:v>56</c:v>
                </c:pt>
                <c:pt idx="402">
                  <c:v>56</c:v>
                </c:pt>
                <c:pt idx="403">
                  <c:v>56</c:v>
                </c:pt>
                <c:pt idx="404">
                  <c:v>56</c:v>
                </c:pt>
                <c:pt idx="405">
                  <c:v>56</c:v>
                </c:pt>
                <c:pt idx="406">
                  <c:v>57</c:v>
                </c:pt>
                <c:pt idx="407">
                  <c:v>57</c:v>
                </c:pt>
                <c:pt idx="408">
                  <c:v>57</c:v>
                </c:pt>
                <c:pt idx="409">
                  <c:v>57</c:v>
                </c:pt>
                <c:pt idx="410">
                  <c:v>57</c:v>
                </c:pt>
                <c:pt idx="411">
                  <c:v>57</c:v>
                </c:pt>
                <c:pt idx="412">
                  <c:v>57</c:v>
                </c:pt>
                <c:pt idx="413">
                  <c:v>57</c:v>
                </c:pt>
                <c:pt idx="414">
                  <c:v>57</c:v>
                </c:pt>
                <c:pt idx="415">
                  <c:v>57</c:v>
                </c:pt>
                <c:pt idx="416">
                  <c:v>57</c:v>
                </c:pt>
                <c:pt idx="417">
                  <c:v>57</c:v>
                </c:pt>
                <c:pt idx="418">
                  <c:v>57</c:v>
                </c:pt>
                <c:pt idx="419">
                  <c:v>57</c:v>
                </c:pt>
                <c:pt idx="420">
                  <c:v>57</c:v>
                </c:pt>
                <c:pt idx="421">
                  <c:v>57</c:v>
                </c:pt>
                <c:pt idx="422">
                  <c:v>57</c:v>
                </c:pt>
                <c:pt idx="423">
                  <c:v>57</c:v>
                </c:pt>
                <c:pt idx="424">
                  <c:v>57</c:v>
                </c:pt>
                <c:pt idx="425">
                  <c:v>58</c:v>
                </c:pt>
                <c:pt idx="426">
                  <c:v>58</c:v>
                </c:pt>
                <c:pt idx="427">
                  <c:v>58</c:v>
                </c:pt>
                <c:pt idx="428">
                  <c:v>58</c:v>
                </c:pt>
                <c:pt idx="429">
                  <c:v>58</c:v>
                </c:pt>
                <c:pt idx="430">
                  <c:v>58</c:v>
                </c:pt>
                <c:pt idx="431">
                  <c:v>58</c:v>
                </c:pt>
                <c:pt idx="432">
                  <c:v>58</c:v>
                </c:pt>
                <c:pt idx="433">
                  <c:v>58</c:v>
                </c:pt>
                <c:pt idx="434">
                  <c:v>58</c:v>
                </c:pt>
                <c:pt idx="435">
                  <c:v>58</c:v>
                </c:pt>
                <c:pt idx="436">
                  <c:v>58</c:v>
                </c:pt>
                <c:pt idx="437">
                  <c:v>58</c:v>
                </c:pt>
                <c:pt idx="438">
                  <c:v>58</c:v>
                </c:pt>
                <c:pt idx="439">
                  <c:v>58</c:v>
                </c:pt>
                <c:pt idx="440">
                  <c:v>58</c:v>
                </c:pt>
                <c:pt idx="441">
                  <c:v>58</c:v>
                </c:pt>
                <c:pt idx="442">
                  <c:v>58</c:v>
                </c:pt>
                <c:pt idx="443">
                  <c:v>58</c:v>
                </c:pt>
                <c:pt idx="444">
                  <c:v>58</c:v>
                </c:pt>
                <c:pt idx="445">
                  <c:v>58</c:v>
                </c:pt>
                <c:pt idx="446">
                  <c:v>58</c:v>
                </c:pt>
                <c:pt idx="447">
                  <c:v>58</c:v>
                </c:pt>
                <c:pt idx="448">
                  <c:v>58</c:v>
                </c:pt>
                <c:pt idx="449">
                  <c:v>58</c:v>
                </c:pt>
                <c:pt idx="450">
                  <c:v>58</c:v>
                </c:pt>
                <c:pt idx="451">
                  <c:v>58</c:v>
                </c:pt>
                <c:pt idx="452">
                  <c:v>58</c:v>
                </c:pt>
                <c:pt idx="453">
                  <c:v>58</c:v>
                </c:pt>
                <c:pt idx="454">
                  <c:v>58</c:v>
                </c:pt>
                <c:pt idx="455">
                  <c:v>58</c:v>
                </c:pt>
                <c:pt idx="456">
                  <c:v>58</c:v>
                </c:pt>
                <c:pt idx="457">
                  <c:v>58</c:v>
                </c:pt>
                <c:pt idx="458">
                  <c:v>58</c:v>
                </c:pt>
                <c:pt idx="459">
                  <c:v>58</c:v>
                </c:pt>
                <c:pt idx="460">
                  <c:v>58</c:v>
                </c:pt>
                <c:pt idx="461">
                  <c:v>58</c:v>
                </c:pt>
                <c:pt idx="462">
                  <c:v>58</c:v>
                </c:pt>
                <c:pt idx="463">
                  <c:v>58</c:v>
                </c:pt>
                <c:pt idx="464">
                  <c:v>58</c:v>
                </c:pt>
                <c:pt idx="465">
                  <c:v>58</c:v>
                </c:pt>
                <c:pt idx="466">
                  <c:v>58</c:v>
                </c:pt>
                <c:pt idx="467">
                  <c:v>58</c:v>
                </c:pt>
                <c:pt idx="468">
                  <c:v>58</c:v>
                </c:pt>
                <c:pt idx="469">
                  <c:v>58</c:v>
                </c:pt>
                <c:pt idx="470">
                  <c:v>58</c:v>
                </c:pt>
                <c:pt idx="471">
                  <c:v>58</c:v>
                </c:pt>
                <c:pt idx="472">
                  <c:v>58</c:v>
                </c:pt>
                <c:pt idx="473">
                  <c:v>58</c:v>
                </c:pt>
                <c:pt idx="474">
                  <c:v>58</c:v>
                </c:pt>
                <c:pt idx="475">
                  <c:v>58</c:v>
                </c:pt>
                <c:pt idx="476">
                  <c:v>58</c:v>
                </c:pt>
                <c:pt idx="477">
                  <c:v>58</c:v>
                </c:pt>
                <c:pt idx="478">
                  <c:v>58</c:v>
                </c:pt>
                <c:pt idx="479">
                  <c:v>58</c:v>
                </c:pt>
                <c:pt idx="480">
                  <c:v>58</c:v>
                </c:pt>
                <c:pt idx="481">
                  <c:v>58</c:v>
                </c:pt>
                <c:pt idx="482">
                  <c:v>58</c:v>
                </c:pt>
                <c:pt idx="483">
                  <c:v>58</c:v>
                </c:pt>
                <c:pt idx="484">
                  <c:v>58</c:v>
                </c:pt>
                <c:pt idx="485">
                  <c:v>58</c:v>
                </c:pt>
                <c:pt idx="486">
                  <c:v>58</c:v>
                </c:pt>
                <c:pt idx="487">
                  <c:v>58</c:v>
                </c:pt>
                <c:pt idx="488">
                  <c:v>58</c:v>
                </c:pt>
                <c:pt idx="489">
                  <c:v>58</c:v>
                </c:pt>
                <c:pt idx="490">
                  <c:v>58</c:v>
                </c:pt>
                <c:pt idx="491">
                  <c:v>58</c:v>
                </c:pt>
                <c:pt idx="492">
                  <c:v>58</c:v>
                </c:pt>
                <c:pt idx="493">
                  <c:v>58</c:v>
                </c:pt>
                <c:pt idx="494">
                  <c:v>58</c:v>
                </c:pt>
                <c:pt idx="495">
                  <c:v>58</c:v>
                </c:pt>
                <c:pt idx="496">
                  <c:v>58</c:v>
                </c:pt>
                <c:pt idx="497">
                  <c:v>58</c:v>
                </c:pt>
                <c:pt idx="498">
                  <c:v>58</c:v>
                </c:pt>
                <c:pt idx="499">
                  <c:v>58</c:v>
                </c:pt>
                <c:pt idx="500">
                  <c:v>58</c:v>
                </c:pt>
                <c:pt idx="501">
                  <c:v>58</c:v>
                </c:pt>
                <c:pt idx="502">
                  <c:v>58</c:v>
                </c:pt>
                <c:pt idx="503">
                  <c:v>58</c:v>
                </c:pt>
                <c:pt idx="504">
                  <c:v>58</c:v>
                </c:pt>
                <c:pt idx="505">
                  <c:v>58</c:v>
                </c:pt>
                <c:pt idx="506">
                  <c:v>58</c:v>
                </c:pt>
                <c:pt idx="507">
                  <c:v>58</c:v>
                </c:pt>
                <c:pt idx="508">
                  <c:v>58</c:v>
                </c:pt>
                <c:pt idx="509">
                  <c:v>58</c:v>
                </c:pt>
                <c:pt idx="510">
                  <c:v>58</c:v>
                </c:pt>
                <c:pt idx="511">
                  <c:v>58</c:v>
                </c:pt>
                <c:pt idx="512">
                  <c:v>58</c:v>
                </c:pt>
                <c:pt idx="513">
                  <c:v>58</c:v>
                </c:pt>
                <c:pt idx="514">
                  <c:v>58</c:v>
                </c:pt>
                <c:pt idx="515">
                  <c:v>58</c:v>
                </c:pt>
                <c:pt idx="516">
                  <c:v>58</c:v>
                </c:pt>
                <c:pt idx="517">
                  <c:v>58</c:v>
                </c:pt>
                <c:pt idx="518">
                  <c:v>58</c:v>
                </c:pt>
                <c:pt idx="519">
                  <c:v>58</c:v>
                </c:pt>
                <c:pt idx="520">
                  <c:v>58</c:v>
                </c:pt>
                <c:pt idx="521">
                  <c:v>58</c:v>
                </c:pt>
                <c:pt idx="522">
                  <c:v>58</c:v>
                </c:pt>
                <c:pt idx="523">
                  <c:v>58</c:v>
                </c:pt>
                <c:pt idx="524">
                  <c:v>58</c:v>
                </c:pt>
                <c:pt idx="525">
                  <c:v>58</c:v>
                </c:pt>
                <c:pt idx="526">
                  <c:v>58</c:v>
                </c:pt>
                <c:pt idx="527">
                  <c:v>58</c:v>
                </c:pt>
                <c:pt idx="528">
                  <c:v>58</c:v>
                </c:pt>
                <c:pt idx="529">
                  <c:v>58</c:v>
                </c:pt>
                <c:pt idx="530">
                  <c:v>58</c:v>
                </c:pt>
                <c:pt idx="531">
                  <c:v>58</c:v>
                </c:pt>
                <c:pt idx="532">
                  <c:v>58</c:v>
                </c:pt>
                <c:pt idx="533">
                  <c:v>58</c:v>
                </c:pt>
                <c:pt idx="534">
                  <c:v>58</c:v>
                </c:pt>
                <c:pt idx="535">
                  <c:v>58</c:v>
                </c:pt>
                <c:pt idx="536">
                  <c:v>58</c:v>
                </c:pt>
                <c:pt idx="537">
                  <c:v>58</c:v>
                </c:pt>
                <c:pt idx="538">
                  <c:v>58</c:v>
                </c:pt>
                <c:pt idx="539">
                  <c:v>58</c:v>
                </c:pt>
                <c:pt idx="540">
                  <c:v>58</c:v>
                </c:pt>
                <c:pt idx="541">
                  <c:v>58</c:v>
                </c:pt>
                <c:pt idx="542">
                  <c:v>58</c:v>
                </c:pt>
                <c:pt idx="543">
                  <c:v>58</c:v>
                </c:pt>
                <c:pt idx="544">
                  <c:v>58</c:v>
                </c:pt>
                <c:pt idx="545">
                  <c:v>58</c:v>
                </c:pt>
                <c:pt idx="546">
                  <c:v>58</c:v>
                </c:pt>
                <c:pt idx="547">
                  <c:v>58</c:v>
                </c:pt>
                <c:pt idx="548">
                  <c:v>58</c:v>
                </c:pt>
                <c:pt idx="549">
                  <c:v>58</c:v>
                </c:pt>
                <c:pt idx="550">
                  <c:v>58</c:v>
                </c:pt>
                <c:pt idx="551">
                  <c:v>58</c:v>
                </c:pt>
                <c:pt idx="552">
                  <c:v>58</c:v>
                </c:pt>
                <c:pt idx="553">
                  <c:v>58</c:v>
                </c:pt>
                <c:pt idx="554">
                  <c:v>58</c:v>
                </c:pt>
                <c:pt idx="555">
                  <c:v>58</c:v>
                </c:pt>
                <c:pt idx="556">
                  <c:v>58</c:v>
                </c:pt>
                <c:pt idx="557">
                  <c:v>58</c:v>
                </c:pt>
                <c:pt idx="558">
                  <c:v>58</c:v>
                </c:pt>
                <c:pt idx="559">
                  <c:v>58</c:v>
                </c:pt>
                <c:pt idx="560">
                  <c:v>58</c:v>
                </c:pt>
                <c:pt idx="561">
                  <c:v>58</c:v>
                </c:pt>
                <c:pt idx="562">
                  <c:v>58</c:v>
                </c:pt>
                <c:pt idx="563">
                  <c:v>58</c:v>
                </c:pt>
                <c:pt idx="564">
                  <c:v>58</c:v>
                </c:pt>
                <c:pt idx="565">
                  <c:v>58</c:v>
                </c:pt>
                <c:pt idx="566">
                  <c:v>58</c:v>
                </c:pt>
                <c:pt idx="567">
                  <c:v>58</c:v>
                </c:pt>
                <c:pt idx="568">
                  <c:v>58</c:v>
                </c:pt>
                <c:pt idx="569">
                  <c:v>58</c:v>
                </c:pt>
                <c:pt idx="570">
                  <c:v>58</c:v>
                </c:pt>
                <c:pt idx="571">
                  <c:v>58</c:v>
                </c:pt>
                <c:pt idx="572">
                  <c:v>58</c:v>
                </c:pt>
                <c:pt idx="573">
                  <c:v>58</c:v>
                </c:pt>
                <c:pt idx="574">
                  <c:v>58</c:v>
                </c:pt>
                <c:pt idx="575">
                  <c:v>58</c:v>
                </c:pt>
                <c:pt idx="576">
                  <c:v>58</c:v>
                </c:pt>
                <c:pt idx="577">
                  <c:v>58</c:v>
                </c:pt>
                <c:pt idx="578">
                  <c:v>58</c:v>
                </c:pt>
                <c:pt idx="579">
                  <c:v>58</c:v>
                </c:pt>
                <c:pt idx="580">
                  <c:v>58</c:v>
                </c:pt>
                <c:pt idx="581">
                  <c:v>58</c:v>
                </c:pt>
                <c:pt idx="582">
                  <c:v>58</c:v>
                </c:pt>
                <c:pt idx="583">
                  <c:v>58</c:v>
                </c:pt>
                <c:pt idx="584">
                  <c:v>58</c:v>
                </c:pt>
                <c:pt idx="585">
                  <c:v>58</c:v>
                </c:pt>
                <c:pt idx="586">
                  <c:v>58</c:v>
                </c:pt>
                <c:pt idx="587">
                  <c:v>58</c:v>
                </c:pt>
                <c:pt idx="588">
                  <c:v>58</c:v>
                </c:pt>
                <c:pt idx="589">
                  <c:v>58</c:v>
                </c:pt>
                <c:pt idx="590">
                  <c:v>58</c:v>
                </c:pt>
                <c:pt idx="591">
                  <c:v>58</c:v>
                </c:pt>
                <c:pt idx="592">
                  <c:v>58</c:v>
                </c:pt>
                <c:pt idx="593">
                  <c:v>58</c:v>
                </c:pt>
                <c:pt idx="594">
                  <c:v>58</c:v>
                </c:pt>
                <c:pt idx="595">
                  <c:v>58</c:v>
                </c:pt>
                <c:pt idx="596">
                  <c:v>58</c:v>
                </c:pt>
                <c:pt idx="597">
                  <c:v>58</c:v>
                </c:pt>
                <c:pt idx="598">
                  <c:v>58</c:v>
                </c:pt>
                <c:pt idx="599">
                  <c:v>58</c:v>
                </c:pt>
                <c:pt idx="600">
                  <c:v>58</c:v>
                </c:pt>
                <c:pt idx="601">
                  <c:v>58</c:v>
                </c:pt>
                <c:pt idx="602">
                  <c:v>58</c:v>
                </c:pt>
                <c:pt idx="603">
                  <c:v>58</c:v>
                </c:pt>
                <c:pt idx="604">
                  <c:v>58</c:v>
                </c:pt>
                <c:pt idx="605">
                  <c:v>58</c:v>
                </c:pt>
                <c:pt idx="606">
                  <c:v>58</c:v>
                </c:pt>
                <c:pt idx="607">
                  <c:v>58</c:v>
                </c:pt>
                <c:pt idx="608">
                  <c:v>58</c:v>
                </c:pt>
                <c:pt idx="609">
                  <c:v>58</c:v>
                </c:pt>
                <c:pt idx="610">
                  <c:v>58</c:v>
                </c:pt>
                <c:pt idx="611">
                  <c:v>58</c:v>
                </c:pt>
                <c:pt idx="612">
                  <c:v>58</c:v>
                </c:pt>
                <c:pt idx="613">
                  <c:v>58</c:v>
                </c:pt>
                <c:pt idx="614">
                  <c:v>58</c:v>
                </c:pt>
                <c:pt idx="615">
                  <c:v>58</c:v>
                </c:pt>
                <c:pt idx="616">
                  <c:v>58</c:v>
                </c:pt>
                <c:pt idx="617">
                  <c:v>58</c:v>
                </c:pt>
                <c:pt idx="618">
                  <c:v>58</c:v>
                </c:pt>
                <c:pt idx="619">
                  <c:v>58</c:v>
                </c:pt>
                <c:pt idx="620">
                  <c:v>58</c:v>
                </c:pt>
                <c:pt idx="621">
                  <c:v>58</c:v>
                </c:pt>
                <c:pt idx="622">
                  <c:v>58</c:v>
                </c:pt>
                <c:pt idx="623">
                  <c:v>58</c:v>
                </c:pt>
                <c:pt idx="624">
                  <c:v>58</c:v>
                </c:pt>
                <c:pt idx="625">
                  <c:v>58</c:v>
                </c:pt>
                <c:pt idx="626">
                  <c:v>58</c:v>
                </c:pt>
                <c:pt idx="627">
                  <c:v>58</c:v>
                </c:pt>
                <c:pt idx="628">
                  <c:v>58</c:v>
                </c:pt>
                <c:pt idx="629">
                  <c:v>58</c:v>
                </c:pt>
                <c:pt idx="630">
                  <c:v>58</c:v>
                </c:pt>
                <c:pt idx="631">
                  <c:v>58</c:v>
                </c:pt>
                <c:pt idx="632">
                  <c:v>58</c:v>
                </c:pt>
                <c:pt idx="633">
                  <c:v>58</c:v>
                </c:pt>
                <c:pt idx="634">
                  <c:v>58</c:v>
                </c:pt>
                <c:pt idx="635">
                  <c:v>58</c:v>
                </c:pt>
                <c:pt idx="636">
                  <c:v>58</c:v>
                </c:pt>
                <c:pt idx="637">
                  <c:v>58</c:v>
                </c:pt>
                <c:pt idx="638">
                  <c:v>58</c:v>
                </c:pt>
                <c:pt idx="639">
                  <c:v>58</c:v>
                </c:pt>
                <c:pt idx="640">
                  <c:v>58</c:v>
                </c:pt>
                <c:pt idx="641">
                  <c:v>58</c:v>
                </c:pt>
                <c:pt idx="642">
                  <c:v>58</c:v>
                </c:pt>
                <c:pt idx="643">
                  <c:v>58</c:v>
                </c:pt>
                <c:pt idx="644">
                  <c:v>58</c:v>
                </c:pt>
                <c:pt idx="645">
                  <c:v>58</c:v>
                </c:pt>
                <c:pt idx="646">
                  <c:v>58</c:v>
                </c:pt>
                <c:pt idx="647">
                  <c:v>58</c:v>
                </c:pt>
                <c:pt idx="648">
                  <c:v>58</c:v>
                </c:pt>
                <c:pt idx="649">
                  <c:v>58</c:v>
                </c:pt>
                <c:pt idx="650">
                  <c:v>58</c:v>
                </c:pt>
                <c:pt idx="651">
                  <c:v>58</c:v>
                </c:pt>
                <c:pt idx="652">
                  <c:v>58</c:v>
                </c:pt>
                <c:pt idx="653">
                  <c:v>58</c:v>
                </c:pt>
                <c:pt idx="654">
                  <c:v>58</c:v>
                </c:pt>
                <c:pt idx="655">
                  <c:v>58</c:v>
                </c:pt>
                <c:pt idx="656">
                  <c:v>58</c:v>
                </c:pt>
                <c:pt idx="657">
                  <c:v>58</c:v>
                </c:pt>
                <c:pt idx="658">
                  <c:v>58</c:v>
                </c:pt>
                <c:pt idx="659">
                  <c:v>58</c:v>
                </c:pt>
                <c:pt idx="660">
                  <c:v>58</c:v>
                </c:pt>
                <c:pt idx="661">
                  <c:v>58</c:v>
                </c:pt>
                <c:pt idx="662">
                  <c:v>58</c:v>
                </c:pt>
                <c:pt idx="663">
                  <c:v>58</c:v>
                </c:pt>
                <c:pt idx="664">
                  <c:v>58</c:v>
                </c:pt>
                <c:pt idx="665">
                  <c:v>58</c:v>
                </c:pt>
                <c:pt idx="666">
                  <c:v>58</c:v>
                </c:pt>
                <c:pt idx="667">
                  <c:v>58</c:v>
                </c:pt>
                <c:pt idx="668">
                  <c:v>58</c:v>
                </c:pt>
                <c:pt idx="669">
                  <c:v>58</c:v>
                </c:pt>
                <c:pt idx="670">
                  <c:v>58</c:v>
                </c:pt>
                <c:pt idx="671">
                  <c:v>58</c:v>
                </c:pt>
                <c:pt idx="672">
                  <c:v>58</c:v>
                </c:pt>
                <c:pt idx="673">
                  <c:v>58</c:v>
                </c:pt>
                <c:pt idx="674">
                  <c:v>58</c:v>
                </c:pt>
                <c:pt idx="675">
                  <c:v>58</c:v>
                </c:pt>
                <c:pt idx="676">
                  <c:v>58</c:v>
                </c:pt>
                <c:pt idx="677">
                  <c:v>58</c:v>
                </c:pt>
                <c:pt idx="678">
                  <c:v>58</c:v>
                </c:pt>
                <c:pt idx="679">
                  <c:v>58</c:v>
                </c:pt>
                <c:pt idx="680">
                  <c:v>58</c:v>
                </c:pt>
                <c:pt idx="681">
                  <c:v>58</c:v>
                </c:pt>
                <c:pt idx="682">
                  <c:v>58</c:v>
                </c:pt>
                <c:pt idx="683">
                  <c:v>58</c:v>
                </c:pt>
                <c:pt idx="684">
                  <c:v>58</c:v>
                </c:pt>
                <c:pt idx="685">
                  <c:v>58</c:v>
                </c:pt>
                <c:pt idx="686">
                  <c:v>58</c:v>
                </c:pt>
                <c:pt idx="687">
                  <c:v>58</c:v>
                </c:pt>
                <c:pt idx="688">
                  <c:v>58</c:v>
                </c:pt>
                <c:pt idx="689">
                  <c:v>58</c:v>
                </c:pt>
                <c:pt idx="690">
                  <c:v>58</c:v>
                </c:pt>
                <c:pt idx="691">
                  <c:v>58</c:v>
                </c:pt>
                <c:pt idx="692">
                  <c:v>58</c:v>
                </c:pt>
                <c:pt idx="693">
                  <c:v>58</c:v>
                </c:pt>
                <c:pt idx="694">
                  <c:v>58</c:v>
                </c:pt>
                <c:pt idx="695">
                  <c:v>58</c:v>
                </c:pt>
                <c:pt idx="696">
                  <c:v>58</c:v>
                </c:pt>
                <c:pt idx="697">
                  <c:v>58</c:v>
                </c:pt>
                <c:pt idx="698">
                  <c:v>58</c:v>
                </c:pt>
                <c:pt idx="699">
                  <c:v>58</c:v>
                </c:pt>
                <c:pt idx="700">
                  <c:v>58</c:v>
                </c:pt>
                <c:pt idx="701">
                  <c:v>58</c:v>
                </c:pt>
                <c:pt idx="702">
                  <c:v>58</c:v>
                </c:pt>
                <c:pt idx="703">
                  <c:v>58</c:v>
                </c:pt>
                <c:pt idx="704">
                  <c:v>58</c:v>
                </c:pt>
                <c:pt idx="705">
                  <c:v>58</c:v>
                </c:pt>
                <c:pt idx="706">
                  <c:v>58</c:v>
                </c:pt>
                <c:pt idx="707">
                  <c:v>58</c:v>
                </c:pt>
                <c:pt idx="708">
                  <c:v>58</c:v>
                </c:pt>
                <c:pt idx="709">
                  <c:v>58</c:v>
                </c:pt>
                <c:pt idx="710">
                  <c:v>58</c:v>
                </c:pt>
                <c:pt idx="711">
                  <c:v>58</c:v>
                </c:pt>
                <c:pt idx="712">
                  <c:v>58</c:v>
                </c:pt>
                <c:pt idx="713">
                  <c:v>58</c:v>
                </c:pt>
                <c:pt idx="714">
                  <c:v>58</c:v>
                </c:pt>
                <c:pt idx="715">
                  <c:v>58</c:v>
                </c:pt>
                <c:pt idx="716">
                  <c:v>58</c:v>
                </c:pt>
                <c:pt idx="717">
                  <c:v>58</c:v>
                </c:pt>
                <c:pt idx="718">
                  <c:v>58</c:v>
                </c:pt>
                <c:pt idx="719">
                  <c:v>58</c:v>
                </c:pt>
                <c:pt idx="720">
                  <c:v>58</c:v>
                </c:pt>
                <c:pt idx="721">
                  <c:v>58</c:v>
                </c:pt>
                <c:pt idx="722">
                  <c:v>58</c:v>
                </c:pt>
                <c:pt idx="723">
                  <c:v>58</c:v>
                </c:pt>
                <c:pt idx="724">
                  <c:v>58</c:v>
                </c:pt>
                <c:pt idx="725">
                  <c:v>58</c:v>
                </c:pt>
                <c:pt idx="726">
                  <c:v>58</c:v>
                </c:pt>
                <c:pt idx="727">
                  <c:v>58</c:v>
                </c:pt>
                <c:pt idx="728">
                  <c:v>58</c:v>
                </c:pt>
                <c:pt idx="729">
                  <c:v>58</c:v>
                </c:pt>
                <c:pt idx="730">
                  <c:v>58</c:v>
                </c:pt>
                <c:pt idx="731">
                  <c:v>58</c:v>
                </c:pt>
                <c:pt idx="732">
                  <c:v>58</c:v>
                </c:pt>
                <c:pt idx="733">
                  <c:v>58</c:v>
                </c:pt>
                <c:pt idx="734">
                  <c:v>58</c:v>
                </c:pt>
                <c:pt idx="735">
                  <c:v>58</c:v>
                </c:pt>
                <c:pt idx="736">
                  <c:v>58</c:v>
                </c:pt>
                <c:pt idx="737">
                  <c:v>58</c:v>
                </c:pt>
                <c:pt idx="738">
                  <c:v>58</c:v>
                </c:pt>
                <c:pt idx="739">
                  <c:v>58</c:v>
                </c:pt>
                <c:pt idx="740">
                  <c:v>58</c:v>
                </c:pt>
                <c:pt idx="741">
                  <c:v>58</c:v>
                </c:pt>
                <c:pt idx="742">
                  <c:v>58</c:v>
                </c:pt>
                <c:pt idx="743">
                  <c:v>58</c:v>
                </c:pt>
                <c:pt idx="744">
                  <c:v>58</c:v>
                </c:pt>
                <c:pt idx="745">
                  <c:v>58</c:v>
                </c:pt>
                <c:pt idx="746">
                  <c:v>58</c:v>
                </c:pt>
                <c:pt idx="747">
                  <c:v>58</c:v>
                </c:pt>
                <c:pt idx="748">
                  <c:v>58</c:v>
                </c:pt>
                <c:pt idx="749">
                  <c:v>58</c:v>
                </c:pt>
                <c:pt idx="750">
                  <c:v>58</c:v>
                </c:pt>
                <c:pt idx="751">
                  <c:v>58</c:v>
                </c:pt>
                <c:pt idx="752">
                  <c:v>58</c:v>
                </c:pt>
                <c:pt idx="753">
                  <c:v>58</c:v>
                </c:pt>
                <c:pt idx="754">
                  <c:v>58</c:v>
                </c:pt>
                <c:pt idx="755">
                  <c:v>58</c:v>
                </c:pt>
                <c:pt idx="756">
                  <c:v>58</c:v>
                </c:pt>
                <c:pt idx="757">
                  <c:v>58</c:v>
                </c:pt>
                <c:pt idx="758">
                  <c:v>58</c:v>
                </c:pt>
                <c:pt idx="759">
                  <c:v>58</c:v>
                </c:pt>
                <c:pt idx="760">
                  <c:v>58</c:v>
                </c:pt>
                <c:pt idx="761">
                  <c:v>58</c:v>
                </c:pt>
                <c:pt idx="762">
                  <c:v>58</c:v>
                </c:pt>
                <c:pt idx="763">
                  <c:v>58</c:v>
                </c:pt>
                <c:pt idx="764">
                  <c:v>58</c:v>
                </c:pt>
                <c:pt idx="765">
                  <c:v>58</c:v>
                </c:pt>
                <c:pt idx="766">
                  <c:v>58</c:v>
                </c:pt>
                <c:pt idx="767">
                  <c:v>58</c:v>
                </c:pt>
                <c:pt idx="768">
                  <c:v>58</c:v>
                </c:pt>
                <c:pt idx="769">
                  <c:v>58</c:v>
                </c:pt>
                <c:pt idx="770">
                  <c:v>58</c:v>
                </c:pt>
                <c:pt idx="771">
                  <c:v>58</c:v>
                </c:pt>
                <c:pt idx="772">
                  <c:v>58</c:v>
                </c:pt>
                <c:pt idx="773">
                  <c:v>58</c:v>
                </c:pt>
                <c:pt idx="774">
                  <c:v>58</c:v>
                </c:pt>
                <c:pt idx="775">
                  <c:v>58</c:v>
                </c:pt>
                <c:pt idx="776">
                  <c:v>58</c:v>
                </c:pt>
                <c:pt idx="777">
                  <c:v>58</c:v>
                </c:pt>
                <c:pt idx="778">
                  <c:v>58</c:v>
                </c:pt>
                <c:pt idx="779">
                  <c:v>58</c:v>
                </c:pt>
                <c:pt idx="780">
                  <c:v>58</c:v>
                </c:pt>
                <c:pt idx="781">
                  <c:v>58</c:v>
                </c:pt>
                <c:pt idx="782">
                  <c:v>58</c:v>
                </c:pt>
                <c:pt idx="783">
                  <c:v>58</c:v>
                </c:pt>
                <c:pt idx="784">
                  <c:v>58</c:v>
                </c:pt>
                <c:pt idx="785">
                  <c:v>58</c:v>
                </c:pt>
                <c:pt idx="786">
                  <c:v>58</c:v>
                </c:pt>
                <c:pt idx="787">
                  <c:v>58</c:v>
                </c:pt>
                <c:pt idx="788">
                  <c:v>58</c:v>
                </c:pt>
                <c:pt idx="789">
                  <c:v>58</c:v>
                </c:pt>
                <c:pt idx="790">
                  <c:v>58</c:v>
                </c:pt>
                <c:pt idx="791">
                  <c:v>58</c:v>
                </c:pt>
                <c:pt idx="792">
                  <c:v>58</c:v>
                </c:pt>
                <c:pt idx="793">
                  <c:v>58</c:v>
                </c:pt>
                <c:pt idx="794">
                  <c:v>58</c:v>
                </c:pt>
                <c:pt idx="795">
                  <c:v>58</c:v>
                </c:pt>
                <c:pt idx="796">
                  <c:v>58</c:v>
                </c:pt>
                <c:pt idx="797">
                  <c:v>58</c:v>
                </c:pt>
                <c:pt idx="798">
                  <c:v>58</c:v>
                </c:pt>
                <c:pt idx="799">
                  <c:v>58</c:v>
                </c:pt>
                <c:pt idx="800">
                  <c:v>58</c:v>
                </c:pt>
                <c:pt idx="801">
                  <c:v>58</c:v>
                </c:pt>
                <c:pt idx="802">
                  <c:v>58</c:v>
                </c:pt>
                <c:pt idx="803">
                  <c:v>58</c:v>
                </c:pt>
                <c:pt idx="804">
                  <c:v>58</c:v>
                </c:pt>
                <c:pt idx="805">
                  <c:v>58</c:v>
                </c:pt>
                <c:pt idx="806">
                  <c:v>58</c:v>
                </c:pt>
                <c:pt idx="807">
                  <c:v>58</c:v>
                </c:pt>
                <c:pt idx="808">
                  <c:v>58</c:v>
                </c:pt>
                <c:pt idx="809">
                  <c:v>58</c:v>
                </c:pt>
                <c:pt idx="810">
                  <c:v>58</c:v>
                </c:pt>
                <c:pt idx="811">
                  <c:v>58</c:v>
                </c:pt>
                <c:pt idx="812">
                  <c:v>58</c:v>
                </c:pt>
                <c:pt idx="813">
                  <c:v>58</c:v>
                </c:pt>
                <c:pt idx="814">
                  <c:v>58</c:v>
                </c:pt>
                <c:pt idx="815">
                  <c:v>58</c:v>
                </c:pt>
                <c:pt idx="816">
                  <c:v>58</c:v>
                </c:pt>
                <c:pt idx="817">
                  <c:v>58</c:v>
                </c:pt>
                <c:pt idx="818">
                  <c:v>58</c:v>
                </c:pt>
                <c:pt idx="819">
                  <c:v>58</c:v>
                </c:pt>
                <c:pt idx="820">
                  <c:v>58</c:v>
                </c:pt>
                <c:pt idx="821">
                  <c:v>58</c:v>
                </c:pt>
                <c:pt idx="822">
                  <c:v>58</c:v>
                </c:pt>
                <c:pt idx="823">
                  <c:v>58</c:v>
                </c:pt>
                <c:pt idx="824">
                  <c:v>58</c:v>
                </c:pt>
                <c:pt idx="825">
                  <c:v>58</c:v>
                </c:pt>
                <c:pt idx="826">
                  <c:v>58</c:v>
                </c:pt>
                <c:pt idx="827">
                  <c:v>58</c:v>
                </c:pt>
                <c:pt idx="828">
                  <c:v>58</c:v>
                </c:pt>
                <c:pt idx="829">
                  <c:v>58</c:v>
                </c:pt>
                <c:pt idx="830">
                  <c:v>58</c:v>
                </c:pt>
                <c:pt idx="831">
                  <c:v>58</c:v>
                </c:pt>
                <c:pt idx="832">
                  <c:v>58</c:v>
                </c:pt>
                <c:pt idx="833">
                  <c:v>58</c:v>
                </c:pt>
                <c:pt idx="834">
                  <c:v>58</c:v>
                </c:pt>
                <c:pt idx="835">
                  <c:v>58</c:v>
                </c:pt>
                <c:pt idx="836">
                  <c:v>58</c:v>
                </c:pt>
                <c:pt idx="837">
                  <c:v>58</c:v>
                </c:pt>
                <c:pt idx="838">
                  <c:v>58</c:v>
                </c:pt>
                <c:pt idx="839">
                  <c:v>58</c:v>
                </c:pt>
                <c:pt idx="840">
                  <c:v>58</c:v>
                </c:pt>
                <c:pt idx="841">
                  <c:v>58</c:v>
                </c:pt>
                <c:pt idx="842">
                  <c:v>58</c:v>
                </c:pt>
                <c:pt idx="843">
                  <c:v>58</c:v>
                </c:pt>
                <c:pt idx="844">
                  <c:v>58</c:v>
                </c:pt>
                <c:pt idx="845">
                  <c:v>58</c:v>
                </c:pt>
                <c:pt idx="846">
                  <c:v>58</c:v>
                </c:pt>
                <c:pt idx="847">
                  <c:v>58</c:v>
                </c:pt>
                <c:pt idx="848">
                  <c:v>58</c:v>
                </c:pt>
                <c:pt idx="849">
                  <c:v>58</c:v>
                </c:pt>
                <c:pt idx="850">
                  <c:v>58</c:v>
                </c:pt>
                <c:pt idx="851">
                  <c:v>58</c:v>
                </c:pt>
                <c:pt idx="852">
                  <c:v>58</c:v>
                </c:pt>
                <c:pt idx="853">
                  <c:v>58</c:v>
                </c:pt>
                <c:pt idx="854">
                  <c:v>58</c:v>
                </c:pt>
                <c:pt idx="855">
                  <c:v>58</c:v>
                </c:pt>
                <c:pt idx="856">
                  <c:v>58</c:v>
                </c:pt>
                <c:pt idx="857">
                  <c:v>58</c:v>
                </c:pt>
                <c:pt idx="858">
                  <c:v>58</c:v>
                </c:pt>
                <c:pt idx="859">
                  <c:v>58</c:v>
                </c:pt>
                <c:pt idx="860">
                  <c:v>58</c:v>
                </c:pt>
                <c:pt idx="861">
                  <c:v>58</c:v>
                </c:pt>
                <c:pt idx="862">
                  <c:v>58</c:v>
                </c:pt>
                <c:pt idx="863">
                  <c:v>58</c:v>
                </c:pt>
                <c:pt idx="864">
                  <c:v>58</c:v>
                </c:pt>
                <c:pt idx="865">
                  <c:v>58</c:v>
                </c:pt>
                <c:pt idx="866">
                  <c:v>58</c:v>
                </c:pt>
                <c:pt idx="867">
                  <c:v>58</c:v>
                </c:pt>
                <c:pt idx="868">
                  <c:v>58</c:v>
                </c:pt>
                <c:pt idx="869">
                  <c:v>58</c:v>
                </c:pt>
                <c:pt idx="870">
                  <c:v>58</c:v>
                </c:pt>
                <c:pt idx="871">
                  <c:v>58</c:v>
                </c:pt>
                <c:pt idx="872">
                  <c:v>58</c:v>
                </c:pt>
                <c:pt idx="873">
                  <c:v>58</c:v>
                </c:pt>
                <c:pt idx="874">
                  <c:v>58</c:v>
                </c:pt>
                <c:pt idx="875">
                  <c:v>58</c:v>
                </c:pt>
                <c:pt idx="876">
                  <c:v>58</c:v>
                </c:pt>
                <c:pt idx="877">
                  <c:v>58</c:v>
                </c:pt>
                <c:pt idx="878">
                  <c:v>58</c:v>
                </c:pt>
                <c:pt idx="879">
                  <c:v>58</c:v>
                </c:pt>
                <c:pt idx="880">
                  <c:v>58</c:v>
                </c:pt>
                <c:pt idx="881">
                  <c:v>58</c:v>
                </c:pt>
                <c:pt idx="882">
                  <c:v>58</c:v>
                </c:pt>
                <c:pt idx="883">
                  <c:v>58</c:v>
                </c:pt>
                <c:pt idx="884">
                  <c:v>58</c:v>
                </c:pt>
                <c:pt idx="885">
                  <c:v>58</c:v>
                </c:pt>
                <c:pt idx="886">
                  <c:v>58</c:v>
                </c:pt>
                <c:pt idx="887">
                  <c:v>58</c:v>
                </c:pt>
                <c:pt idx="888">
                  <c:v>58</c:v>
                </c:pt>
                <c:pt idx="889">
                  <c:v>58</c:v>
                </c:pt>
                <c:pt idx="890">
                  <c:v>58</c:v>
                </c:pt>
                <c:pt idx="891">
                  <c:v>58</c:v>
                </c:pt>
                <c:pt idx="892">
                  <c:v>58</c:v>
                </c:pt>
                <c:pt idx="893">
                  <c:v>58</c:v>
                </c:pt>
                <c:pt idx="894">
                  <c:v>58</c:v>
                </c:pt>
                <c:pt idx="895">
                  <c:v>58</c:v>
                </c:pt>
                <c:pt idx="896">
                  <c:v>58</c:v>
                </c:pt>
                <c:pt idx="897">
                  <c:v>58</c:v>
                </c:pt>
                <c:pt idx="898">
                  <c:v>58</c:v>
                </c:pt>
                <c:pt idx="899">
                  <c:v>58</c:v>
                </c:pt>
                <c:pt idx="900">
                  <c:v>58</c:v>
                </c:pt>
                <c:pt idx="901">
                  <c:v>58</c:v>
                </c:pt>
                <c:pt idx="902">
                  <c:v>58</c:v>
                </c:pt>
                <c:pt idx="903">
                  <c:v>58</c:v>
                </c:pt>
                <c:pt idx="904">
                  <c:v>58</c:v>
                </c:pt>
                <c:pt idx="905">
                  <c:v>58</c:v>
                </c:pt>
                <c:pt idx="906">
                  <c:v>58</c:v>
                </c:pt>
                <c:pt idx="907">
                  <c:v>58</c:v>
                </c:pt>
                <c:pt idx="908">
                  <c:v>58</c:v>
                </c:pt>
                <c:pt idx="909">
                  <c:v>58</c:v>
                </c:pt>
                <c:pt idx="910">
                  <c:v>58</c:v>
                </c:pt>
                <c:pt idx="911">
                  <c:v>58</c:v>
                </c:pt>
                <c:pt idx="912">
                  <c:v>58</c:v>
                </c:pt>
                <c:pt idx="913">
                  <c:v>58</c:v>
                </c:pt>
                <c:pt idx="914">
                  <c:v>58</c:v>
                </c:pt>
                <c:pt idx="915">
                  <c:v>58</c:v>
                </c:pt>
                <c:pt idx="916">
                  <c:v>58</c:v>
                </c:pt>
                <c:pt idx="917">
                  <c:v>58</c:v>
                </c:pt>
                <c:pt idx="918">
                  <c:v>58</c:v>
                </c:pt>
                <c:pt idx="919">
                  <c:v>58</c:v>
                </c:pt>
                <c:pt idx="920">
                  <c:v>58</c:v>
                </c:pt>
                <c:pt idx="921">
                  <c:v>58</c:v>
                </c:pt>
                <c:pt idx="922">
                  <c:v>58</c:v>
                </c:pt>
                <c:pt idx="923">
                  <c:v>58</c:v>
                </c:pt>
                <c:pt idx="924">
                  <c:v>58</c:v>
                </c:pt>
                <c:pt idx="925">
                  <c:v>58</c:v>
                </c:pt>
                <c:pt idx="926">
                  <c:v>58</c:v>
                </c:pt>
                <c:pt idx="927">
                  <c:v>58</c:v>
                </c:pt>
                <c:pt idx="928">
                  <c:v>58</c:v>
                </c:pt>
                <c:pt idx="929">
                  <c:v>58</c:v>
                </c:pt>
                <c:pt idx="930">
                  <c:v>58</c:v>
                </c:pt>
                <c:pt idx="931">
                  <c:v>58</c:v>
                </c:pt>
                <c:pt idx="932">
                  <c:v>58</c:v>
                </c:pt>
                <c:pt idx="933">
                  <c:v>58</c:v>
                </c:pt>
                <c:pt idx="934">
                  <c:v>58</c:v>
                </c:pt>
                <c:pt idx="935">
                  <c:v>58</c:v>
                </c:pt>
                <c:pt idx="936">
                  <c:v>58</c:v>
                </c:pt>
                <c:pt idx="937">
                  <c:v>58</c:v>
                </c:pt>
                <c:pt idx="938">
                  <c:v>58</c:v>
                </c:pt>
                <c:pt idx="939">
                  <c:v>58</c:v>
                </c:pt>
                <c:pt idx="940">
                  <c:v>58</c:v>
                </c:pt>
                <c:pt idx="941">
                  <c:v>58</c:v>
                </c:pt>
                <c:pt idx="942">
                  <c:v>58</c:v>
                </c:pt>
                <c:pt idx="943">
                  <c:v>58</c:v>
                </c:pt>
                <c:pt idx="944">
                  <c:v>58</c:v>
                </c:pt>
                <c:pt idx="945">
                  <c:v>58</c:v>
                </c:pt>
                <c:pt idx="946">
                  <c:v>58</c:v>
                </c:pt>
                <c:pt idx="947">
                  <c:v>58</c:v>
                </c:pt>
                <c:pt idx="948">
                  <c:v>58</c:v>
                </c:pt>
                <c:pt idx="949">
                  <c:v>58</c:v>
                </c:pt>
                <c:pt idx="950">
                  <c:v>58</c:v>
                </c:pt>
                <c:pt idx="951">
                  <c:v>58</c:v>
                </c:pt>
                <c:pt idx="952">
                  <c:v>58</c:v>
                </c:pt>
                <c:pt idx="953">
                  <c:v>58</c:v>
                </c:pt>
                <c:pt idx="954">
                  <c:v>58</c:v>
                </c:pt>
                <c:pt idx="955">
                  <c:v>58</c:v>
                </c:pt>
                <c:pt idx="956">
                  <c:v>58</c:v>
                </c:pt>
                <c:pt idx="957">
                  <c:v>58</c:v>
                </c:pt>
                <c:pt idx="958">
                  <c:v>58</c:v>
                </c:pt>
                <c:pt idx="959">
                  <c:v>58</c:v>
                </c:pt>
                <c:pt idx="960">
                  <c:v>58</c:v>
                </c:pt>
                <c:pt idx="961">
                  <c:v>58</c:v>
                </c:pt>
                <c:pt idx="962">
                  <c:v>58</c:v>
                </c:pt>
                <c:pt idx="963">
                  <c:v>58</c:v>
                </c:pt>
                <c:pt idx="964">
                  <c:v>58</c:v>
                </c:pt>
                <c:pt idx="965">
                  <c:v>58</c:v>
                </c:pt>
                <c:pt idx="966">
                  <c:v>58</c:v>
                </c:pt>
                <c:pt idx="967">
                  <c:v>58</c:v>
                </c:pt>
                <c:pt idx="968">
                  <c:v>58</c:v>
                </c:pt>
                <c:pt idx="969">
                  <c:v>58</c:v>
                </c:pt>
                <c:pt idx="970">
                  <c:v>58</c:v>
                </c:pt>
                <c:pt idx="971">
                  <c:v>58</c:v>
                </c:pt>
                <c:pt idx="972">
                  <c:v>58</c:v>
                </c:pt>
                <c:pt idx="973">
                  <c:v>58</c:v>
                </c:pt>
                <c:pt idx="974">
                  <c:v>58</c:v>
                </c:pt>
                <c:pt idx="975">
                  <c:v>58</c:v>
                </c:pt>
                <c:pt idx="976">
                  <c:v>58</c:v>
                </c:pt>
                <c:pt idx="977">
                  <c:v>58</c:v>
                </c:pt>
                <c:pt idx="978">
                  <c:v>58</c:v>
                </c:pt>
                <c:pt idx="979">
                  <c:v>58</c:v>
                </c:pt>
                <c:pt idx="980">
                  <c:v>58</c:v>
                </c:pt>
                <c:pt idx="981">
                  <c:v>58</c:v>
                </c:pt>
                <c:pt idx="982">
                  <c:v>58</c:v>
                </c:pt>
                <c:pt idx="983">
                  <c:v>58</c:v>
                </c:pt>
                <c:pt idx="984">
                  <c:v>58</c:v>
                </c:pt>
                <c:pt idx="985">
                  <c:v>58</c:v>
                </c:pt>
                <c:pt idx="986">
                  <c:v>58</c:v>
                </c:pt>
                <c:pt idx="987">
                  <c:v>58</c:v>
                </c:pt>
                <c:pt idx="988">
                  <c:v>58</c:v>
                </c:pt>
                <c:pt idx="989">
                  <c:v>58</c:v>
                </c:pt>
                <c:pt idx="990">
                  <c:v>58</c:v>
                </c:pt>
                <c:pt idx="991">
                  <c:v>58</c:v>
                </c:pt>
                <c:pt idx="992">
                  <c:v>58</c:v>
                </c:pt>
                <c:pt idx="993">
                  <c:v>58</c:v>
                </c:pt>
                <c:pt idx="994">
                  <c:v>58</c:v>
                </c:pt>
                <c:pt idx="995">
                  <c:v>58</c:v>
                </c:pt>
                <c:pt idx="996">
                  <c:v>58</c:v>
                </c:pt>
                <c:pt idx="997">
                  <c:v>58</c:v>
                </c:pt>
                <c:pt idx="998">
                  <c:v>58</c:v>
                </c:pt>
                <c:pt idx="999">
                  <c:v>58</c:v>
                </c:pt>
                <c:pt idx="1000">
                  <c:v>58</c:v>
                </c:pt>
                <c:pt idx="1001">
                  <c:v>58</c:v>
                </c:pt>
                <c:pt idx="1002">
                  <c:v>58</c:v>
                </c:pt>
                <c:pt idx="1003">
                  <c:v>58</c:v>
                </c:pt>
                <c:pt idx="1004">
                  <c:v>58</c:v>
                </c:pt>
                <c:pt idx="1005">
                  <c:v>58</c:v>
                </c:pt>
                <c:pt idx="1006">
                  <c:v>58</c:v>
                </c:pt>
                <c:pt idx="1007">
                  <c:v>58</c:v>
                </c:pt>
                <c:pt idx="1008">
                  <c:v>58</c:v>
                </c:pt>
                <c:pt idx="1009">
                  <c:v>58</c:v>
                </c:pt>
                <c:pt idx="1010">
                  <c:v>58</c:v>
                </c:pt>
                <c:pt idx="1011">
                  <c:v>58</c:v>
                </c:pt>
                <c:pt idx="1012">
                  <c:v>58</c:v>
                </c:pt>
                <c:pt idx="1013">
                  <c:v>58</c:v>
                </c:pt>
                <c:pt idx="1014">
                  <c:v>58</c:v>
                </c:pt>
                <c:pt idx="1015">
                  <c:v>58</c:v>
                </c:pt>
                <c:pt idx="1016">
                  <c:v>58</c:v>
                </c:pt>
                <c:pt idx="1017">
                  <c:v>58</c:v>
                </c:pt>
                <c:pt idx="1018">
                  <c:v>58</c:v>
                </c:pt>
                <c:pt idx="1019">
                  <c:v>58</c:v>
                </c:pt>
                <c:pt idx="1020">
                  <c:v>58</c:v>
                </c:pt>
                <c:pt idx="1021">
                  <c:v>58</c:v>
                </c:pt>
                <c:pt idx="1022">
                  <c:v>58</c:v>
                </c:pt>
                <c:pt idx="1023">
                  <c:v>58</c:v>
                </c:pt>
                <c:pt idx="1024">
                  <c:v>58</c:v>
                </c:pt>
                <c:pt idx="1025">
                  <c:v>58</c:v>
                </c:pt>
                <c:pt idx="1026">
                  <c:v>58</c:v>
                </c:pt>
                <c:pt idx="1027">
                  <c:v>58</c:v>
                </c:pt>
                <c:pt idx="1028">
                  <c:v>58</c:v>
                </c:pt>
                <c:pt idx="1029">
                  <c:v>58</c:v>
                </c:pt>
                <c:pt idx="1030">
                  <c:v>58</c:v>
                </c:pt>
                <c:pt idx="1031">
                  <c:v>58</c:v>
                </c:pt>
                <c:pt idx="1032">
                  <c:v>58</c:v>
                </c:pt>
                <c:pt idx="1033">
                  <c:v>58</c:v>
                </c:pt>
                <c:pt idx="1034">
                  <c:v>58</c:v>
                </c:pt>
                <c:pt idx="1035">
                  <c:v>58</c:v>
                </c:pt>
                <c:pt idx="1036">
                  <c:v>58</c:v>
                </c:pt>
                <c:pt idx="1037">
                  <c:v>58</c:v>
                </c:pt>
                <c:pt idx="1038">
                  <c:v>58</c:v>
                </c:pt>
                <c:pt idx="1039">
                  <c:v>58</c:v>
                </c:pt>
                <c:pt idx="1040">
                  <c:v>58</c:v>
                </c:pt>
                <c:pt idx="1041">
                  <c:v>58</c:v>
                </c:pt>
                <c:pt idx="1042">
                  <c:v>58</c:v>
                </c:pt>
                <c:pt idx="1043">
                  <c:v>58</c:v>
                </c:pt>
                <c:pt idx="1044">
                  <c:v>58</c:v>
                </c:pt>
                <c:pt idx="1045">
                  <c:v>58</c:v>
                </c:pt>
                <c:pt idx="1046">
                  <c:v>58</c:v>
                </c:pt>
                <c:pt idx="1047">
                  <c:v>58</c:v>
                </c:pt>
                <c:pt idx="1048">
                  <c:v>58</c:v>
                </c:pt>
                <c:pt idx="1049">
                  <c:v>58</c:v>
                </c:pt>
                <c:pt idx="1050">
                  <c:v>58</c:v>
                </c:pt>
                <c:pt idx="1051">
                  <c:v>58</c:v>
                </c:pt>
                <c:pt idx="1052">
                  <c:v>58</c:v>
                </c:pt>
                <c:pt idx="1053">
                  <c:v>58</c:v>
                </c:pt>
                <c:pt idx="1054">
                  <c:v>58</c:v>
                </c:pt>
                <c:pt idx="1055">
                  <c:v>58</c:v>
                </c:pt>
                <c:pt idx="1056">
                  <c:v>58</c:v>
                </c:pt>
                <c:pt idx="1057">
                  <c:v>58</c:v>
                </c:pt>
                <c:pt idx="1058">
                  <c:v>58</c:v>
                </c:pt>
                <c:pt idx="1059">
                  <c:v>58</c:v>
                </c:pt>
                <c:pt idx="1060">
                  <c:v>58</c:v>
                </c:pt>
                <c:pt idx="1061">
                  <c:v>58</c:v>
                </c:pt>
                <c:pt idx="1062">
                  <c:v>58</c:v>
                </c:pt>
                <c:pt idx="1063">
                  <c:v>58</c:v>
                </c:pt>
                <c:pt idx="1064">
                  <c:v>58</c:v>
                </c:pt>
                <c:pt idx="1065">
                  <c:v>58</c:v>
                </c:pt>
                <c:pt idx="1066">
                  <c:v>58</c:v>
                </c:pt>
                <c:pt idx="1067">
                  <c:v>58</c:v>
                </c:pt>
                <c:pt idx="1068">
                  <c:v>58</c:v>
                </c:pt>
                <c:pt idx="1069">
                  <c:v>58</c:v>
                </c:pt>
                <c:pt idx="1070">
                  <c:v>58</c:v>
                </c:pt>
                <c:pt idx="1071">
                  <c:v>58</c:v>
                </c:pt>
                <c:pt idx="1072">
                  <c:v>58</c:v>
                </c:pt>
                <c:pt idx="1073">
                  <c:v>58</c:v>
                </c:pt>
                <c:pt idx="1074">
                  <c:v>58</c:v>
                </c:pt>
                <c:pt idx="1075">
                  <c:v>58</c:v>
                </c:pt>
                <c:pt idx="1076">
                  <c:v>58</c:v>
                </c:pt>
                <c:pt idx="1077">
                  <c:v>58</c:v>
                </c:pt>
                <c:pt idx="1078">
                  <c:v>58</c:v>
                </c:pt>
                <c:pt idx="1079">
                  <c:v>58</c:v>
                </c:pt>
                <c:pt idx="1080">
                  <c:v>58</c:v>
                </c:pt>
                <c:pt idx="1081">
                  <c:v>58</c:v>
                </c:pt>
                <c:pt idx="1082">
                  <c:v>58</c:v>
                </c:pt>
                <c:pt idx="1083">
                  <c:v>58</c:v>
                </c:pt>
                <c:pt idx="1084">
                  <c:v>58</c:v>
                </c:pt>
                <c:pt idx="1085">
                  <c:v>58</c:v>
                </c:pt>
                <c:pt idx="1086">
                  <c:v>58</c:v>
                </c:pt>
                <c:pt idx="1087">
                  <c:v>58</c:v>
                </c:pt>
                <c:pt idx="1088">
                  <c:v>58</c:v>
                </c:pt>
                <c:pt idx="1089">
                  <c:v>58</c:v>
                </c:pt>
                <c:pt idx="1090">
                  <c:v>58</c:v>
                </c:pt>
                <c:pt idx="1091">
                  <c:v>58</c:v>
                </c:pt>
                <c:pt idx="1092">
                  <c:v>58</c:v>
                </c:pt>
                <c:pt idx="1093">
                  <c:v>58</c:v>
                </c:pt>
                <c:pt idx="1094">
                  <c:v>58</c:v>
                </c:pt>
                <c:pt idx="1095">
                  <c:v>58</c:v>
                </c:pt>
                <c:pt idx="1096">
                  <c:v>58</c:v>
                </c:pt>
                <c:pt idx="1097">
                  <c:v>58</c:v>
                </c:pt>
                <c:pt idx="1098">
                  <c:v>58</c:v>
                </c:pt>
                <c:pt idx="1099">
                  <c:v>58</c:v>
                </c:pt>
                <c:pt idx="1100">
                  <c:v>58</c:v>
                </c:pt>
                <c:pt idx="1101">
                  <c:v>58</c:v>
                </c:pt>
                <c:pt idx="1102">
                  <c:v>58</c:v>
                </c:pt>
                <c:pt idx="1103">
                  <c:v>58</c:v>
                </c:pt>
                <c:pt idx="1104">
                  <c:v>58</c:v>
                </c:pt>
                <c:pt idx="1105">
                  <c:v>58</c:v>
                </c:pt>
                <c:pt idx="1106">
                  <c:v>58</c:v>
                </c:pt>
                <c:pt idx="1107">
                  <c:v>58</c:v>
                </c:pt>
                <c:pt idx="1108">
                  <c:v>58</c:v>
                </c:pt>
                <c:pt idx="1109">
                  <c:v>58</c:v>
                </c:pt>
                <c:pt idx="1110">
                  <c:v>58</c:v>
                </c:pt>
                <c:pt idx="1111">
                  <c:v>58</c:v>
                </c:pt>
                <c:pt idx="1112">
                  <c:v>58</c:v>
                </c:pt>
                <c:pt idx="1113">
                  <c:v>58</c:v>
                </c:pt>
                <c:pt idx="1114">
                  <c:v>58</c:v>
                </c:pt>
                <c:pt idx="1115">
                  <c:v>58</c:v>
                </c:pt>
                <c:pt idx="1116">
                  <c:v>58</c:v>
                </c:pt>
                <c:pt idx="1117">
                  <c:v>58</c:v>
                </c:pt>
                <c:pt idx="1118">
                  <c:v>58</c:v>
                </c:pt>
                <c:pt idx="1119">
                  <c:v>58</c:v>
                </c:pt>
                <c:pt idx="1120">
                  <c:v>58</c:v>
                </c:pt>
                <c:pt idx="1121">
                  <c:v>58</c:v>
                </c:pt>
                <c:pt idx="1122">
                  <c:v>58</c:v>
                </c:pt>
                <c:pt idx="1123">
                  <c:v>58</c:v>
                </c:pt>
                <c:pt idx="1124">
                  <c:v>58</c:v>
                </c:pt>
                <c:pt idx="1125">
                  <c:v>58</c:v>
                </c:pt>
                <c:pt idx="1126">
                  <c:v>58</c:v>
                </c:pt>
                <c:pt idx="1127">
                  <c:v>58</c:v>
                </c:pt>
                <c:pt idx="1128">
                  <c:v>58</c:v>
                </c:pt>
                <c:pt idx="1129">
                  <c:v>58</c:v>
                </c:pt>
                <c:pt idx="1130">
                  <c:v>58</c:v>
                </c:pt>
                <c:pt idx="1131">
                  <c:v>58</c:v>
                </c:pt>
                <c:pt idx="1132">
                  <c:v>58</c:v>
                </c:pt>
                <c:pt idx="1133">
                  <c:v>58</c:v>
                </c:pt>
                <c:pt idx="1134">
                  <c:v>58</c:v>
                </c:pt>
                <c:pt idx="1135">
                  <c:v>58</c:v>
                </c:pt>
                <c:pt idx="1136">
                  <c:v>58</c:v>
                </c:pt>
                <c:pt idx="1137">
                  <c:v>58</c:v>
                </c:pt>
                <c:pt idx="1138">
                  <c:v>58</c:v>
                </c:pt>
                <c:pt idx="1139">
                  <c:v>58</c:v>
                </c:pt>
                <c:pt idx="1140">
                  <c:v>58</c:v>
                </c:pt>
                <c:pt idx="1141">
                  <c:v>58</c:v>
                </c:pt>
                <c:pt idx="1142">
                  <c:v>58</c:v>
                </c:pt>
                <c:pt idx="1143">
                  <c:v>58</c:v>
                </c:pt>
                <c:pt idx="1144">
                  <c:v>58</c:v>
                </c:pt>
                <c:pt idx="1145">
                  <c:v>58</c:v>
                </c:pt>
                <c:pt idx="1146">
                  <c:v>58</c:v>
                </c:pt>
                <c:pt idx="1147">
                  <c:v>58</c:v>
                </c:pt>
                <c:pt idx="1148">
                  <c:v>58</c:v>
                </c:pt>
                <c:pt idx="1149">
                  <c:v>58</c:v>
                </c:pt>
                <c:pt idx="1150">
                  <c:v>58</c:v>
                </c:pt>
                <c:pt idx="1151">
                  <c:v>58</c:v>
                </c:pt>
                <c:pt idx="1152">
                  <c:v>58</c:v>
                </c:pt>
                <c:pt idx="1153">
                  <c:v>58</c:v>
                </c:pt>
                <c:pt idx="1154">
                  <c:v>58</c:v>
                </c:pt>
                <c:pt idx="1155">
                  <c:v>58</c:v>
                </c:pt>
                <c:pt idx="1156">
                  <c:v>58</c:v>
                </c:pt>
                <c:pt idx="1157">
                  <c:v>58</c:v>
                </c:pt>
                <c:pt idx="1158">
                  <c:v>58</c:v>
                </c:pt>
                <c:pt idx="1159">
                  <c:v>58</c:v>
                </c:pt>
                <c:pt idx="1160">
                  <c:v>58</c:v>
                </c:pt>
                <c:pt idx="1161">
                  <c:v>58</c:v>
                </c:pt>
                <c:pt idx="1162">
                  <c:v>58</c:v>
                </c:pt>
                <c:pt idx="1163">
                  <c:v>58</c:v>
                </c:pt>
                <c:pt idx="1164">
                  <c:v>58</c:v>
                </c:pt>
                <c:pt idx="1165">
                  <c:v>58</c:v>
                </c:pt>
                <c:pt idx="1166">
                  <c:v>58</c:v>
                </c:pt>
                <c:pt idx="1167">
                  <c:v>58</c:v>
                </c:pt>
                <c:pt idx="1168">
                  <c:v>58</c:v>
                </c:pt>
                <c:pt idx="1169">
                  <c:v>58</c:v>
                </c:pt>
                <c:pt idx="1170">
                  <c:v>58</c:v>
                </c:pt>
                <c:pt idx="1171">
                  <c:v>58</c:v>
                </c:pt>
                <c:pt idx="1172">
                  <c:v>58</c:v>
                </c:pt>
                <c:pt idx="1173">
                  <c:v>58</c:v>
                </c:pt>
                <c:pt idx="1174">
                  <c:v>58</c:v>
                </c:pt>
                <c:pt idx="1175">
                  <c:v>58</c:v>
                </c:pt>
                <c:pt idx="1176">
                  <c:v>58</c:v>
                </c:pt>
                <c:pt idx="1177">
                  <c:v>58</c:v>
                </c:pt>
                <c:pt idx="1178">
                  <c:v>58</c:v>
                </c:pt>
                <c:pt idx="1179">
                  <c:v>58</c:v>
                </c:pt>
                <c:pt idx="1180">
                  <c:v>58</c:v>
                </c:pt>
                <c:pt idx="1181">
                  <c:v>58</c:v>
                </c:pt>
                <c:pt idx="1182">
                  <c:v>58</c:v>
                </c:pt>
                <c:pt idx="1183">
                  <c:v>58</c:v>
                </c:pt>
                <c:pt idx="1184">
                  <c:v>58</c:v>
                </c:pt>
                <c:pt idx="1185">
                  <c:v>58</c:v>
                </c:pt>
                <c:pt idx="1186">
                  <c:v>58</c:v>
                </c:pt>
                <c:pt idx="1187">
                  <c:v>58</c:v>
                </c:pt>
                <c:pt idx="1188">
                  <c:v>58</c:v>
                </c:pt>
                <c:pt idx="1189">
                  <c:v>58</c:v>
                </c:pt>
                <c:pt idx="1190">
                  <c:v>58</c:v>
                </c:pt>
                <c:pt idx="1191">
                  <c:v>58</c:v>
                </c:pt>
                <c:pt idx="1192">
                  <c:v>58</c:v>
                </c:pt>
                <c:pt idx="1193">
                  <c:v>58</c:v>
                </c:pt>
                <c:pt idx="1194">
                  <c:v>58</c:v>
                </c:pt>
                <c:pt idx="1195">
                  <c:v>58</c:v>
                </c:pt>
                <c:pt idx="1196">
                  <c:v>58</c:v>
                </c:pt>
                <c:pt idx="1197">
                  <c:v>58</c:v>
                </c:pt>
                <c:pt idx="1198">
                  <c:v>58</c:v>
                </c:pt>
                <c:pt idx="1199">
                  <c:v>58</c:v>
                </c:pt>
                <c:pt idx="1200">
                  <c:v>58</c:v>
                </c:pt>
                <c:pt idx="1201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F-4F67-BCBF-E5C47BE6C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766831"/>
        <c:axId val="546936127"/>
      </c:scatterChart>
      <c:valAx>
        <c:axId val="1914766831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6936127"/>
        <c:crosses val="autoZero"/>
        <c:crossBetween val="midCat"/>
      </c:valAx>
      <c:valAx>
        <c:axId val="54693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Nombre d'instances résolues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4766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Graphique de performance : minimisation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optimisation'!$B$2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'Analyse optimisation'!$A$3:$A$39</c:f>
              <c:numCache>
                <c:formatCode>General</c:formatCode>
                <c:ptCount val="3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0.7</c:v>
                </c:pt>
                <c:pt idx="7">
                  <c:v>1.1000000000000001</c:v>
                </c:pt>
                <c:pt idx="8">
                  <c:v>1.3</c:v>
                </c:pt>
                <c:pt idx="9">
                  <c:v>1.5</c:v>
                </c:pt>
                <c:pt idx="10">
                  <c:v>1.7</c:v>
                </c:pt>
                <c:pt idx="11">
                  <c:v>2.2999999999999998</c:v>
                </c:pt>
                <c:pt idx="12">
                  <c:v>2.6</c:v>
                </c:pt>
                <c:pt idx="13">
                  <c:v>2.7</c:v>
                </c:pt>
                <c:pt idx="14">
                  <c:v>3</c:v>
                </c:pt>
                <c:pt idx="15">
                  <c:v>3.6</c:v>
                </c:pt>
                <c:pt idx="16">
                  <c:v>4.0999999999999996</c:v>
                </c:pt>
                <c:pt idx="17">
                  <c:v>4.5</c:v>
                </c:pt>
                <c:pt idx="18">
                  <c:v>5.4</c:v>
                </c:pt>
                <c:pt idx="19">
                  <c:v>6.5</c:v>
                </c:pt>
                <c:pt idx="20">
                  <c:v>7.5</c:v>
                </c:pt>
                <c:pt idx="21">
                  <c:v>7.7</c:v>
                </c:pt>
                <c:pt idx="22">
                  <c:v>8.3000000000000007</c:v>
                </c:pt>
                <c:pt idx="23">
                  <c:v>9.6999999999999993</c:v>
                </c:pt>
                <c:pt idx="24">
                  <c:v>11</c:v>
                </c:pt>
                <c:pt idx="25">
                  <c:v>12.9</c:v>
                </c:pt>
                <c:pt idx="26">
                  <c:v>13.4</c:v>
                </c:pt>
                <c:pt idx="27">
                  <c:v>14</c:v>
                </c:pt>
                <c:pt idx="28">
                  <c:v>17.899999999999999</c:v>
                </c:pt>
                <c:pt idx="29">
                  <c:v>21.4</c:v>
                </c:pt>
                <c:pt idx="30">
                  <c:v>22.9</c:v>
                </c:pt>
                <c:pt idx="31">
                  <c:v>65</c:v>
                </c:pt>
                <c:pt idx="32">
                  <c:v>87.4</c:v>
                </c:pt>
                <c:pt idx="33">
                  <c:v>96.3</c:v>
                </c:pt>
                <c:pt idx="34">
                  <c:v>134.9</c:v>
                </c:pt>
                <c:pt idx="35">
                  <c:v>151.9</c:v>
                </c:pt>
                <c:pt idx="36">
                  <c:v>160</c:v>
                </c:pt>
              </c:numCache>
            </c:numRef>
          </c:xVal>
          <c:yVal>
            <c:numRef>
              <c:f>'Analyse optimisation'!$B$3:$B$39</c:f>
              <c:numCache>
                <c:formatCode>General</c:formatCode>
                <c:ptCount val="37"/>
                <c:pt idx="0">
                  <c:v>1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2-458D-8BC4-3DB63450F89D}"/>
            </c:ext>
          </c:extLst>
        </c:ser>
        <c:ser>
          <c:idx val="1"/>
          <c:order val="1"/>
          <c:tx>
            <c:strRef>
              <c:f>'Analyse optimisation'!$C$2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'Analyse optimisation'!$A$3:$A$39</c:f>
              <c:numCache>
                <c:formatCode>General</c:formatCode>
                <c:ptCount val="3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0.7</c:v>
                </c:pt>
                <c:pt idx="7">
                  <c:v>1.1000000000000001</c:v>
                </c:pt>
                <c:pt idx="8">
                  <c:v>1.3</c:v>
                </c:pt>
                <c:pt idx="9">
                  <c:v>1.5</c:v>
                </c:pt>
                <c:pt idx="10">
                  <c:v>1.7</c:v>
                </c:pt>
                <c:pt idx="11">
                  <c:v>2.2999999999999998</c:v>
                </c:pt>
                <c:pt idx="12">
                  <c:v>2.6</c:v>
                </c:pt>
                <c:pt idx="13">
                  <c:v>2.7</c:v>
                </c:pt>
                <c:pt idx="14">
                  <c:v>3</c:v>
                </c:pt>
                <c:pt idx="15">
                  <c:v>3.6</c:v>
                </c:pt>
                <c:pt idx="16">
                  <c:v>4.0999999999999996</c:v>
                </c:pt>
                <c:pt idx="17">
                  <c:v>4.5</c:v>
                </c:pt>
                <c:pt idx="18">
                  <c:v>5.4</c:v>
                </c:pt>
                <c:pt idx="19">
                  <c:v>6.5</c:v>
                </c:pt>
                <c:pt idx="20">
                  <c:v>7.5</c:v>
                </c:pt>
                <c:pt idx="21">
                  <c:v>7.7</c:v>
                </c:pt>
                <c:pt idx="22">
                  <c:v>8.3000000000000007</c:v>
                </c:pt>
                <c:pt idx="23">
                  <c:v>9.6999999999999993</c:v>
                </c:pt>
                <c:pt idx="24">
                  <c:v>11</c:v>
                </c:pt>
                <c:pt idx="25">
                  <c:v>12.9</c:v>
                </c:pt>
                <c:pt idx="26">
                  <c:v>13.4</c:v>
                </c:pt>
                <c:pt idx="27">
                  <c:v>14</c:v>
                </c:pt>
                <c:pt idx="28">
                  <c:v>17.899999999999999</c:v>
                </c:pt>
                <c:pt idx="29">
                  <c:v>21.4</c:v>
                </c:pt>
                <c:pt idx="30">
                  <c:v>22.9</c:v>
                </c:pt>
                <c:pt idx="31">
                  <c:v>65</c:v>
                </c:pt>
                <c:pt idx="32">
                  <c:v>87.4</c:v>
                </c:pt>
                <c:pt idx="33">
                  <c:v>96.3</c:v>
                </c:pt>
                <c:pt idx="34">
                  <c:v>134.9</c:v>
                </c:pt>
                <c:pt idx="35">
                  <c:v>151.9</c:v>
                </c:pt>
                <c:pt idx="36">
                  <c:v>160</c:v>
                </c:pt>
              </c:numCache>
            </c:numRef>
          </c:xVal>
          <c:yVal>
            <c:numRef>
              <c:f>'Analyse optimisation'!$C$3:$C$39</c:f>
              <c:numCache>
                <c:formatCode>General</c:formatCode>
                <c:ptCount val="37"/>
                <c:pt idx="0">
                  <c:v>1</c:v>
                </c:pt>
                <c:pt idx="1">
                  <c:v>8</c:v>
                </c:pt>
                <c:pt idx="2">
                  <c:v>12</c:v>
                </c:pt>
                <c:pt idx="3">
                  <c:v>12</c:v>
                </c:pt>
                <c:pt idx="4">
                  <c:v>14</c:v>
                </c:pt>
                <c:pt idx="5">
                  <c:v>15</c:v>
                </c:pt>
                <c:pt idx="6">
                  <c:v>15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19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24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72-458D-8BC4-3DB63450F89D}"/>
            </c:ext>
          </c:extLst>
        </c:ser>
        <c:ser>
          <c:idx val="2"/>
          <c:order val="2"/>
          <c:tx>
            <c:strRef>
              <c:f>'Analyse optimisation'!$D$2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'Analyse optimisation'!$A$3:$A$39</c:f>
              <c:numCache>
                <c:formatCode>General</c:formatCode>
                <c:ptCount val="3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0.7</c:v>
                </c:pt>
                <c:pt idx="7">
                  <c:v>1.1000000000000001</c:v>
                </c:pt>
                <c:pt idx="8">
                  <c:v>1.3</c:v>
                </c:pt>
                <c:pt idx="9">
                  <c:v>1.5</c:v>
                </c:pt>
                <c:pt idx="10">
                  <c:v>1.7</c:v>
                </c:pt>
                <c:pt idx="11">
                  <c:v>2.2999999999999998</c:v>
                </c:pt>
                <c:pt idx="12">
                  <c:v>2.6</c:v>
                </c:pt>
                <c:pt idx="13">
                  <c:v>2.7</c:v>
                </c:pt>
                <c:pt idx="14">
                  <c:v>3</c:v>
                </c:pt>
                <c:pt idx="15">
                  <c:v>3.6</c:v>
                </c:pt>
                <c:pt idx="16">
                  <c:v>4.0999999999999996</c:v>
                </c:pt>
                <c:pt idx="17">
                  <c:v>4.5</c:v>
                </c:pt>
                <c:pt idx="18">
                  <c:v>5.4</c:v>
                </c:pt>
                <c:pt idx="19">
                  <c:v>6.5</c:v>
                </c:pt>
                <c:pt idx="20">
                  <c:v>7.5</c:v>
                </c:pt>
                <c:pt idx="21">
                  <c:v>7.7</c:v>
                </c:pt>
                <c:pt idx="22">
                  <c:v>8.3000000000000007</c:v>
                </c:pt>
                <c:pt idx="23">
                  <c:v>9.6999999999999993</c:v>
                </c:pt>
                <c:pt idx="24">
                  <c:v>11</c:v>
                </c:pt>
                <c:pt idx="25">
                  <c:v>12.9</c:v>
                </c:pt>
                <c:pt idx="26">
                  <c:v>13.4</c:v>
                </c:pt>
                <c:pt idx="27">
                  <c:v>14</c:v>
                </c:pt>
                <c:pt idx="28">
                  <c:v>17.899999999999999</c:v>
                </c:pt>
                <c:pt idx="29">
                  <c:v>21.4</c:v>
                </c:pt>
                <c:pt idx="30">
                  <c:v>22.9</c:v>
                </c:pt>
                <c:pt idx="31">
                  <c:v>65</c:v>
                </c:pt>
                <c:pt idx="32">
                  <c:v>87.4</c:v>
                </c:pt>
                <c:pt idx="33">
                  <c:v>96.3</c:v>
                </c:pt>
                <c:pt idx="34">
                  <c:v>134.9</c:v>
                </c:pt>
                <c:pt idx="35">
                  <c:v>151.9</c:v>
                </c:pt>
                <c:pt idx="36">
                  <c:v>160</c:v>
                </c:pt>
              </c:numCache>
            </c:numRef>
          </c:xVal>
          <c:yVal>
            <c:numRef>
              <c:f>'Analyse optimisation'!$D$3:$D$39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72-458D-8BC4-3DB63450F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01151"/>
        <c:axId val="191360671"/>
      </c:scatterChart>
      <c:valAx>
        <c:axId val="168701151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60671"/>
        <c:crosses val="autoZero"/>
        <c:crossBetween val="midCat"/>
      </c:valAx>
      <c:valAx>
        <c:axId val="19136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Nombres d'instances résolues à l'optimum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701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Temps lors de la dernière itération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optimisation'!$H$2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'Analyse optimisation'!$G$3:$G$60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optimisation'!$H$3:$H$60</c:f>
              <c:numCache>
                <c:formatCode>General</c:formatCode>
                <c:ptCount val="58"/>
                <c:pt idx="0">
                  <c:v>0</c:v>
                </c:pt>
                <c:pt idx="1">
                  <c:v>1.4965534210205E-3</c:v>
                </c:pt>
                <c:pt idx="2">
                  <c:v>0.156204938888549</c:v>
                </c:pt>
                <c:pt idx="3">
                  <c:v>2.4938583374023398E-3</c:v>
                </c:pt>
                <c:pt idx="4">
                  <c:v>1.9950866699218698E-3</c:v>
                </c:pt>
                <c:pt idx="5">
                  <c:v>600.000310659408</c:v>
                </c:pt>
                <c:pt idx="6">
                  <c:v>600.00082755088795</c:v>
                </c:pt>
                <c:pt idx="7">
                  <c:v>4.9406051635742097E-2</c:v>
                </c:pt>
                <c:pt idx="8">
                  <c:v>2.79467105865478E-2</c:v>
                </c:pt>
                <c:pt idx="9">
                  <c:v>600.00893783569302</c:v>
                </c:pt>
                <c:pt idx="10">
                  <c:v>0.747933149337768</c:v>
                </c:pt>
                <c:pt idx="11">
                  <c:v>600.00044918060303</c:v>
                </c:pt>
                <c:pt idx="12">
                  <c:v>600.00024342536904</c:v>
                </c:pt>
                <c:pt idx="13">
                  <c:v>4.9781799316406196E-4</c:v>
                </c:pt>
                <c:pt idx="14">
                  <c:v>600.00058674812306</c:v>
                </c:pt>
                <c:pt idx="15">
                  <c:v>600.00035071372895</c:v>
                </c:pt>
                <c:pt idx="16">
                  <c:v>600.00082445144596</c:v>
                </c:pt>
                <c:pt idx="17">
                  <c:v>600.00375723838795</c:v>
                </c:pt>
                <c:pt idx="18">
                  <c:v>0.78700375556945801</c:v>
                </c:pt>
                <c:pt idx="19">
                  <c:v>600.00027894973698</c:v>
                </c:pt>
                <c:pt idx="20">
                  <c:v>600.00032162666298</c:v>
                </c:pt>
                <c:pt idx="21">
                  <c:v>1.2593636512756301</c:v>
                </c:pt>
                <c:pt idx="22">
                  <c:v>600.00077843665997</c:v>
                </c:pt>
                <c:pt idx="23">
                  <c:v>600.00081610679604</c:v>
                </c:pt>
                <c:pt idx="24">
                  <c:v>600.00135254859902</c:v>
                </c:pt>
                <c:pt idx="25">
                  <c:v>600.00024318695</c:v>
                </c:pt>
                <c:pt idx="26">
                  <c:v>600.05048632621697</c:v>
                </c:pt>
                <c:pt idx="27">
                  <c:v>600.00077986717201</c:v>
                </c:pt>
                <c:pt idx="28">
                  <c:v>600.00085353851296</c:v>
                </c:pt>
                <c:pt idx="29">
                  <c:v>600.03478670120205</c:v>
                </c:pt>
                <c:pt idx="30">
                  <c:v>600.00604081153801</c:v>
                </c:pt>
                <c:pt idx="31">
                  <c:v>600.00079083442597</c:v>
                </c:pt>
                <c:pt idx="32">
                  <c:v>600.00160241127003</c:v>
                </c:pt>
                <c:pt idx="33">
                  <c:v>600.00050497054997</c:v>
                </c:pt>
                <c:pt idx="34">
                  <c:v>600.00195264816205</c:v>
                </c:pt>
                <c:pt idx="35">
                  <c:v>600.00274729728699</c:v>
                </c:pt>
                <c:pt idx="36">
                  <c:v>600.002852201461</c:v>
                </c:pt>
                <c:pt idx="37">
                  <c:v>600.00181174278202</c:v>
                </c:pt>
                <c:pt idx="38">
                  <c:v>600.00078296661297</c:v>
                </c:pt>
                <c:pt idx="39">
                  <c:v>600.00523543357804</c:v>
                </c:pt>
                <c:pt idx="40">
                  <c:v>600.00343108177105</c:v>
                </c:pt>
                <c:pt idx="41">
                  <c:v>600.036569595336</c:v>
                </c:pt>
                <c:pt idx="42">
                  <c:v>600.00188612937905</c:v>
                </c:pt>
                <c:pt idx="43">
                  <c:v>600.00240349769501</c:v>
                </c:pt>
                <c:pt idx="44">
                  <c:v>600.002385377883</c:v>
                </c:pt>
                <c:pt idx="45">
                  <c:v>600.00732374191205</c:v>
                </c:pt>
                <c:pt idx="46">
                  <c:v>600.00077772140503</c:v>
                </c:pt>
                <c:pt idx="47">
                  <c:v>600.00499057769696</c:v>
                </c:pt>
                <c:pt idx="48">
                  <c:v>600.00081348419099</c:v>
                </c:pt>
                <c:pt idx="49">
                  <c:v>600.00052928924504</c:v>
                </c:pt>
                <c:pt idx="50">
                  <c:v>600.00107645988396</c:v>
                </c:pt>
                <c:pt idx="51">
                  <c:v>600.00173902511597</c:v>
                </c:pt>
                <c:pt idx="52">
                  <c:v>600.00144743919304</c:v>
                </c:pt>
                <c:pt idx="53">
                  <c:v>600.00185394287098</c:v>
                </c:pt>
                <c:pt idx="54">
                  <c:v>600.06738114356995</c:v>
                </c:pt>
                <c:pt idx="55">
                  <c:v>600.290383338928</c:v>
                </c:pt>
                <c:pt idx="56">
                  <c:v>600.00128197669903</c:v>
                </c:pt>
                <c:pt idx="57">
                  <c:v>600.00243091583195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D4-46C6-B2C0-D71388DF3436}"/>
            </c:ext>
          </c:extLst>
        </c:ser>
        <c:ser>
          <c:idx val="1"/>
          <c:order val="1"/>
          <c:tx>
            <c:strRef>
              <c:f>'Analyse optimisation'!$I$2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'Analyse optimisation'!$G$3:$G$60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optimisation'!$I$3:$I$60</c:f>
              <c:numCache>
                <c:formatCode>General</c:formatCode>
                <c:ptCount val="58"/>
                <c:pt idx="0">
                  <c:v>0</c:v>
                </c:pt>
                <c:pt idx="1">
                  <c:v>9.9802017211913997E-4</c:v>
                </c:pt>
                <c:pt idx="2">
                  <c:v>4.9402952194213798E-2</c:v>
                </c:pt>
                <c:pt idx="3">
                  <c:v>1.4970302581787101E-3</c:v>
                </c:pt>
                <c:pt idx="4">
                  <c:v>2.39527225494384E-2</c:v>
                </c:pt>
                <c:pt idx="5">
                  <c:v>291.175941705703</c:v>
                </c:pt>
                <c:pt idx="6">
                  <c:v>1.09808444976806E-2</c:v>
                </c:pt>
                <c:pt idx="7">
                  <c:v>4.9905776977539E-2</c:v>
                </c:pt>
                <c:pt idx="8">
                  <c:v>0.13798761367797799</c:v>
                </c:pt>
                <c:pt idx="9">
                  <c:v>600.035534381866</c:v>
                </c:pt>
                <c:pt idx="10">
                  <c:v>0.918753862380981</c:v>
                </c:pt>
                <c:pt idx="11">
                  <c:v>1.4471530914306601E-2</c:v>
                </c:pt>
                <c:pt idx="12">
                  <c:v>9.2826128005981404E-2</c:v>
                </c:pt>
                <c:pt idx="13">
                  <c:v>1.6467571258544901E-2</c:v>
                </c:pt>
                <c:pt idx="14">
                  <c:v>600.00122094154301</c:v>
                </c:pt>
                <c:pt idx="15">
                  <c:v>368.12463521957397</c:v>
                </c:pt>
                <c:pt idx="16">
                  <c:v>600.00405144691399</c:v>
                </c:pt>
                <c:pt idx="17">
                  <c:v>600.002039909362</c:v>
                </c:pt>
                <c:pt idx="18">
                  <c:v>1.3972759246826101E-2</c:v>
                </c:pt>
                <c:pt idx="19">
                  <c:v>600.00066709518399</c:v>
                </c:pt>
                <c:pt idx="20">
                  <c:v>600.00177836418095</c:v>
                </c:pt>
                <c:pt idx="21">
                  <c:v>0.24503421783447199</c:v>
                </c:pt>
                <c:pt idx="22">
                  <c:v>0.116087198257446</c:v>
                </c:pt>
                <c:pt idx="23">
                  <c:v>600.00296568870499</c:v>
                </c:pt>
                <c:pt idx="24">
                  <c:v>2.5950193405151301E-2</c:v>
                </c:pt>
                <c:pt idx="25">
                  <c:v>2.3956298828125E-2</c:v>
                </c:pt>
                <c:pt idx="26">
                  <c:v>600.00324225425697</c:v>
                </c:pt>
                <c:pt idx="27">
                  <c:v>600.00130677223206</c:v>
                </c:pt>
                <c:pt idx="28">
                  <c:v>600.00342059135403</c:v>
                </c:pt>
                <c:pt idx="29">
                  <c:v>600.00587916374195</c:v>
                </c:pt>
                <c:pt idx="30">
                  <c:v>600.004887342453</c:v>
                </c:pt>
                <c:pt idx="31">
                  <c:v>2.0066831111907901</c:v>
                </c:pt>
                <c:pt idx="32">
                  <c:v>600.05183124542202</c:v>
                </c:pt>
                <c:pt idx="33">
                  <c:v>600.000866413116</c:v>
                </c:pt>
                <c:pt idx="34">
                  <c:v>600.00185418128899</c:v>
                </c:pt>
                <c:pt idx="35">
                  <c:v>600.00388216972306</c:v>
                </c:pt>
                <c:pt idx="36">
                  <c:v>600.00235128402699</c:v>
                </c:pt>
                <c:pt idx="37">
                  <c:v>72.079425334930406</c:v>
                </c:pt>
                <c:pt idx="38">
                  <c:v>38.7822649478912</c:v>
                </c:pt>
                <c:pt idx="39">
                  <c:v>600.00573396682705</c:v>
                </c:pt>
                <c:pt idx="40">
                  <c:v>600.00294685363701</c:v>
                </c:pt>
                <c:pt idx="41">
                  <c:v>0.44627714157104398</c:v>
                </c:pt>
                <c:pt idx="42">
                  <c:v>600.00883889198303</c:v>
                </c:pt>
                <c:pt idx="43">
                  <c:v>0.37927961349487299</c:v>
                </c:pt>
                <c:pt idx="44">
                  <c:v>0.36902928352355902</c:v>
                </c:pt>
                <c:pt idx="45">
                  <c:v>600.00588393211297</c:v>
                </c:pt>
                <c:pt idx="46">
                  <c:v>600.02833485603298</c:v>
                </c:pt>
                <c:pt idx="47">
                  <c:v>600.00360202789295</c:v>
                </c:pt>
                <c:pt idx="48">
                  <c:v>1.42628645896911</c:v>
                </c:pt>
                <c:pt idx="49">
                  <c:v>1.78560447692871</c:v>
                </c:pt>
                <c:pt idx="50">
                  <c:v>1.48881387710571</c:v>
                </c:pt>
                <c:pt idx="51">
                  <c:v>1.7152409553527801</c:v>
                </c:pt>
                <c:pt idx="52">
                  <c:v>600.00054216384797</c:v>
                </c:pt>
                <c:pt idx="53">
                  <c:v>0.450643301010131</c:v>
                </c:pt>
                <c:pt idx="54">
                  <c:v>0.42369389533996499</c:v>
                </c:pt>
                <c:pt idx="55">
                  <c:v>600.00917315483002</c:v>
                </c:pt>
                <c:pt idx="56">
                  <c:v>600.00300908088605</c:v>
                </c:pt>
                <c:pt idx="57">
                  <c:v>600.00302171707096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D4-46C6-B2C0-D71388DF3436}"/>
            </c:ext>
          </c:extLst>
        </c:ser>
        <c:ser>
          <c:idx val="2"/>
          <c:order val="2"/>
          <c:tx>
            <c:strRef>
              <c:f>'Analyse optimisation'!$J$2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'Analyse optimisation'!$G$3:$G$60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optimisation'!$J$3:$J$60</c:f>
              <c:numCache>
                <c:formatCode>General</c:formatCode>
                <c:ptCount val="58"/>
                <c:pt idx="0">
                  <c:v>0</c:v>
                </c:pt>
                <c:pt idx="1">
                  <c:v>9.9778175354003906E-4</c:v>
                </c:pt>
                <c:pt idx="2">
                  <c:v>0.154203176498413</c:v>
                </c:pt>
                <c:pt idx="3">
                  <c:v>2.4938583374023398E-3</c:v>
                </c:pt>
                <c:pt idx="4">
                  <c:v>1.4967918395996001E-3</c:v>
                </c:pt>
                <c:pt idx="5">
                  <c:v>600.00819158553998</c:v>
                </c:pt>
                <c:pt idx="6">
                  <c:v>600.27410411834705</c:v>
                </c:pt>
                <c:pt idx="7">
                  <c:v>4.9906015396118102E-2</c:v>
                </c:pt>
                <c:pt idx="8">
                  <c:v>3.2437086105346603E-2</c:v>
                </c:pt>
                <c:pt idx="9">
                  <c:v>600.04132962226799</c:v>
                </c:pt>
                <c:pt idx="10">
                  <c:v>0.65375375747680597</c:v>
                </c:pt>
                <c:pt idx="11">
                  <c:v>1.1538045406341499</c:v>
                </c:pt>
                <c:pt idx="12">
                  <c:v>1.91754150390625</c:v>
                </c:pt>
                <c:pt idx="13">
                  <c:v>4.9829483032226497E-4</c:v>
                </c:pt>
                <c:pt idx="14">
                  <c:v>600.07521581649701</c:v>
                </c:pt>
                <c:pt idx="15">
                  <c:v>600.00177216529801</c:v>
                </c:pt>
                <c:pt idx="16">
                  <c:v>600.02403354644696</c:v>
                </c:pt>
                <c:pt idx="17">
                  <c:v>600.09275841712895</c:v>
                </c:pt>
                <c:pt idx="18">
                  <c:v>0.90428185462951605</c:v>
                </c:pt>
                <c:pt idx="19">
                  <c:v>600.05643320083595</c:v>
                </c:pt>
                <c:pt idx="20">
                  <c:v>600.05038380622796</c:v>
                </c:pt>
                <c:pt idx="21">
                  <c:v>3.88625717163085</c:v>
                </c:pt>
                <c:pt idx="22">
                  <c:v>601.17205238342206</c:v>
                </c:pt>
                <c:pt idx="23">
                  <c:v>600.10653996467499</c:v>
                </c:pt>
                <c:pt idx="24">
                  <c:v>600.91414427757195</c:v>
                </c:pt>
                <c:pt idx="25">
                  <c:v>600.13222146034195</c:v>
                </c:pt>
                <c:pt idx="26">
                  <c:v>600.20346665382306</c:v>
                </c:pt>
                <c:pt idx="27">
                  <c:v>600.19302248954705</c:v>
                </c:pt>
                <c:pt idx="28">
                  <c:v>600.37310695648102</c:v>
                </c:pt>
                <c:pt idx="29">
                  <c:v>600.29022860527004</c:v>
                </c:pt>
                <c:pt idx="30">
                  <c:v>600.27779865264802</c:v>
                </c:pt>
                <c:pt idx="31">
                  <c:v>602.358385086059</c:v>
                </c:pt>
                <c:pt idx="32">
                  <c:v>600.59631824493397</c:v>
                </c:pt>
                <c:pt idx="33">
                  <c:v>600.16627001762299</c:v>
                </c:pt>
                <c:pt idx="34">
                  <c:v>600.75415635108902</c:v>
                </c:pt>
                <c:pt idx="35">
                  <c:v>600.80558609962395</c:v>
                </c:pt>
                <c:pt idx="36">
                  <c:v>600.98006176948502</c:v>
                </c:pt>
                <c:pt idx="37">
                  <c:v>602.10245442390396</c:v>
                </c:pt>
                <c:pt idx="38">
                  <c:v>603.44219565391495</c:v>
                </c:pt>
                <c:pt idx="39">
                  <c:v>600.20188379287697</c:v>
                </c:pt>
                <c:pt idx="40">
                  <c:v>600.62064647674504</c:v>
                </c:pt>
                <c:pt idx="41">
                  <c:v>600.70428371429398</c:v>
                </c:pt>
                <c:pt idx="42">
                  <c:v>604.61383175849903</c:v>
                </c:pt>
                <c:pt idx="43">
                  <c:v>602.14397764205899</c:v>
                </c:pt>
                <c:pt idx="44">
                  <c:v>602.06866168975796</c:v>
                </c:pt>
                <c:pt idx="45">
                  <c:v>600.74620985984802</c:v>
                </c:pt>
                <c:pt idx="46">
                  <c:v>600.67033243179299</c:v>
                </c:pt>
                <c:pt idx="47">
                  <c:v>600.79695272445599</c:v>
                </c:pt>
                <c:pt idx="48">
                  <c:v>601.59243249893098</c:v>
                </c:pt>
                <c:pt idx="49">
                  <c:v>601.60929727554299</c:v>
                </c:pt>
                <c:pt idx="50">
                  <c:v>601.60841202735901</c:v>
                </c:pt>
                <c:pt idx="51">
                  <c:v>604.28568577766396</c:v>
                </c:pt>
                <c:pt idx="52">
                  <c:v>604.158576726913</c:v>
                </c:pt>
                <c:pt idx="53">
                  <c:v>601.09294509887695</c:v>
                </c:pt>
                <c:pt idx="54">
                  <c:v>601.82484602928105</c:v>
                </c:pt>
                <c:pt idx="55">
                  <c:v>644.87157058715798</c:v>
                </c:pt>
                <c:pt idx="56">
                  <c:v>600.28947067260697</c:v>
                </c:pt>
                <c:pt idx="57">
                  <c:v>600.24803709983803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D4-46C6-B2C0-D71388DF3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400527"/>
        <c:axId val="1929075823"/>
      </c:scatterChart>
      <c:valAx>
        <c:axId val="1810400527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9075823"/>
        <c:crosses val="autoZero"/>
        <c:crossBetween val="midCat"/>
      </c:valAx>
      <c:valAx>
        <c:axId val="192907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040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Nombre d'itérations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optimisation'!$K$2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'Analyse optimisation'!$G$3:$G$60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optimisation'!$K$3:$K$60</c:f>
              <c:numCache>
                <c:formatCode>General</c:formatCode>
                <c:ptCount val="5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6</c:v>
                </c:pt>
                <c:pt idx="16">
                  <c:v>5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4</c:v>
                </c:pt>
                <c:pt idx="23">
                  <c:v>5</c:v>
                </c:pt>
                <c:pt idx="24">
                  <c:v>2</c:v>
                </c:pt>
                <c:pt idx="25">
                  <c:v>2</c:v>
                </c:pt>
                <c:pt idx="26">
                  <c:v>5</c:v>
                </c:pt>
                <c:pt idx="27">
                  <c:v>4</c:v>
                </c:pt>
                <c:pt idx="28">
                  <c:v>5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F-4A30-A6C2-7D5D54FD23FC}"/>
            </c:ext>
          </c:extLst>
        </c:ser>
        <c:ser>
          <c:idx val="1"/>
          <c:order val="1"/>
          <c:tx>
            <c:strRef>
              <c:f>'Analyse optimisation'!$L$2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'Analyse optimisation'!$G$3:$G$60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optimisation'!$L$3:$L$60</c:f>
              <c:numCache>
                <c:formatCode>General</c:formatCode>
                <c:ptCount val="5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5</c:v>
                </c:pt>
                <c:pt idx="14">
                  <c:v>3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6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FF-4A30-A6C2-7D5D54FD23FC}"/>
            </c:ext>
          </c:extLst>
        </c:ser>
        <c:ser>
          <c:idx val="2"/>
          <c:order val="2"/>
          <c:tx>
            <c:strRef>
              <c:f>'Analyse optimisation'!$M$2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'Analyse optimisation'!$G$3:$G$60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optimisation'!$M$3:$M$60</c:f>
              <c:numCache>
                <c:formatCode>General</c:formatCode>
                <c:ptCount val="5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7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5</c:v>
                </c:pt>
                <c:pt idx="21">
                  <c:v>2</c:v>
                </c:pt>
                <c:pt idx="22">
                  <c:v>4</c:v>
                </c:pt>
                <c:pt idx="23">
                  <c:v>5</c:v>
                </c:pt>
                <c:pt idx="24">
                  <c:v>2</c:v>
                </c:pt>
                <c:pt idx="25">
                  <c:v>2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7</c:v>
                </c:pt>
                <c:pt idx="33">
                  <c:v>2</c:v>
                </c:pt>
                <c:pt idx="34">
                  <c:v>6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6</c:v>
                </c:pt>
                <c:pt idx="41">
                  <c:v>4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8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FF-4A30-A6C2-7D5D54FD2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96751"/>
        <c:axId val="191374287"/>
      </c:scatterChart>
      <c:valAx>
        <c:axId val="184896751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74287"/>
        <c:crosses val="autoZero"/>
        <c:crossBetween val="midCat"/>
      </c:valAx>
      <c:valAx>
        <c:axId val="19137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Nombre d'itérations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896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335280</xdr:colOff>
      <xdr:row>0</xdr:row>
      <xdr:rowOff>142875</xdr:rowOff>
    </xdr:from>
    <xdr:to>
      <xdr:col>12</xdr:col>
      <xdr:colOff>295275</xdr:colOff>
      <xdr:row>28</xdr:row>
      <xdr:rowOff>60960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22D15EE-24DF-4BD4-90CF-DF77E4ACF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716280</xdr:colOff>
      <xdr:row>1</xdr:row>
      <xdr:rowOff>95250</xdr:rowOff>
    </xdr:from>
    <xdr:to>
      <xdr:col>21</xdr:col>
      <xdr:colOff>746760</xdr:colOff>
      <xdr:row>25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A5A0ECE-9853-4B66-8A8B-0AA15325C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676275</xdr:colOff>
      <xdr:row>29</xdr:row>
      <xdr:rowOff>167641</xdr:rowOff>
    </xdr:from>
    <xdr:to>
      <xdr:col>13</xdr:col>
      <xdr:colOff>342900</xdr:colOff>
      <xdr:row>55</xdr:row>
      <xdr:rowOff>167640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FBDC3D6-497C-4DC5-9A31-95F0EE402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525780</xdr:colOff>
      <xdr:row>59</xdr:row>
      <xdr:rowOff>99060</xdr:rowOff>
    </xdr:from>
    <xdr:to>
      <xdr:col>14</xdr:col>
      <xdr:colOff>236220</xdr:colOff>
      <xdr:row>88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6C44A0-4E27-40B1-A787-86F4B52B7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586740</xdr:colOff>
      <xdr:row>25</xdr:row>
      <xdr:rowOff>99060</xdr:rowOff>
    </xdr:from>
    <xdr:to>
      <xdr:col>23</xdr:col>
      <xdr:colOff>15240</xdr:colOff>
      <xdr:row>51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388750-459B-47AF-B637-1A0A8EFF3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777240</xdr:colOff>
      <xdr:row>60</xdr:row>
      <xdr:rowOff>144780</xdr:rowOff>
    </xdr:from>
    <xdr:to>
      <xdr:col>24</xdr:col>
      <xdr:colOff>525780</xdr:colOff>
      <xdr:row>85</xdr:row>
      <xdr:rowOff>91440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171FB30-FD19-41B7-9529-1D5A4354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342899</xdr:colOff>
      <xdr:row>1</xdr:row>
      <xdr:rowOff>57150</xdr:rowOff>
    </xdr:from>
    <xdr:to>
      <xdr:col>13</xdr:col>
      <xdr:colOff>152400</xdr:colOff>
      <xdr:row>26</xdr:row>
      <xdr:rowOff>47625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95FF6C8-8812-4B92-A80F-3FC1B2E48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209549</xdr:colOff>
      <xdr:row>1</xdr:row>
      <xdr:rowOff>114300</xdr:rowOff>
    </xdr:from>
    <xdr:to>
      <xdr:col>25</xdr:col>
      <xdr:colOff>276224</xdr:colOff>
      <xdr:row>28</xdr:row>
      <xdr:rowOff>19050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B6ED5EF1-DD76-4C8C-89E4-2991239D4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466725</xdr:colOff>
      <xdr:row>28</xdr:row>
      <xdr:rowOff>95249</xdr:rowOff>
    </xdr:from>
    <xdr:to>
      <xdr:col>24</xdr:col>
      <xdr:colOff>714375</xdr:colOff>
      <xdr:row>55</xdr:row>
      <xdr:rowOff>161924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85CDBEDD-CC21-4584-AB5B-C2E7EA6F1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1CB22B-92F9-4A7A-95E4-F0AB34C0C7D0}" name="Graphes" displayName="Graphes" ref="A4:BD62" totalsRowShown="0">
  <autoFilter ref="A4:BD62" xr:uid="{86144E25-A113-42F5-A244-693EFB9A1887}"/>
  <sortState ref="A5:BD62">
    <sortCondition ref="A4:A62"/>
  </sortState>
  <tableColumns count="56">
    <tableColumn id="1" xr3:uid="{3353471C-4632-4FA8-BB26-D8948084FDDF}" name="Instance"/>
    <tableColumn id="2" xr3:uid="{07B294E3-8178-4411-AD43-8B3069736A6E}" name="Opt"/>
    <tableColumn id="3" xr3:uid="{51DC44B4-4108-47A9-BAA9-1CACDF54D98F}" name="Temps création" dataDxfId="49"/>
    <tableColumn id="4" xr3:uid="{EDF69FC1-E713-4DD3-854C-CD2A932601A4}" name="Nb var"/>
    <tableColumn id="5" xr3:uid="{324B9B68-9395-4592-860A-220CE4E17B96}" name="Nb contraintes"/>
    <tableColumn id="6" xr3:uid="{EC5845B7-6E60-4A96-B08A-430259131F05}" name="Max clique (lb)"/>
    <tableColumn id="7" xr3:uid="{F1D78F4E-CC6F-4EAC-A255-6AAB3B2FAD62}" name="ub"/>
    <tableColumn id="8" xr3:uid="{12B61C7B-C8C5-472D-8DDA-265BE010329B}" name="DS_Solution"/>
    <tableColumn id="43" xr3:uid="{492AFFE4-CA94-47FB-B44A-1E754B6F1E0F}" name="DS_dist_opt">
      <calculatedColumnFormula>(Graphes[[#This Row],[DS_Solution]]-Graphes[[#This Row],[Opt]])/Graphes[[#This Row],[Opt]]</calculatedColumnFormula>
    </tableColumn>
    <tableColumn id="9" xr3:uid="{53ADDDFA-2791-41A5-9386-8F6907940413}" name="DS_Temps" dataDxfId="48"/>
    <tableColumn id="10" xr3:uid="{A5821497-B900-4D53-AE79-896FC095CA4F}" name="DS_Noeuds"/>
    <tableColumn id="11" xr3:uid="{01A2E06A-0003-457E-84BE-FE5143EF5B5E}" name="DS_Echecs"/>
    <tableColumn id="12" xr3:uid="{D098E44A-C43C-4E4D-9C29-B3321A9C614F}" name="DS_Temps BR" dataDxfId="47"/>
    <tableColumn id="13" xr3:uid="{EB8B8E21-61EF-4C21-A925-F7F643ECE71D}" name="DS_Temps AC" dataDxfId="46"/>
    <tableColumn id="14" xr3:uid="{7F2A0D84-18ED-4B63-875F-24CCFD17F3D5}" name="DS_Temps FC" dataDxfId="45"/>
    <tableColumn id="15" xr3:uid="{E3A6B516-D941-4480-94E3-55667BBF1CE3}" name="FC_alea_Solution"/>
    <tableColumn id="44" xr3:uid="{2F2F4E79-85F7-4406-98E1-8E6B6D411A71}" name="FC_alea_dist_opt" dataDxfId="44">
      <calculatedColumnFormula>(Graphes[[#This Row],[FC_alea_Solution]]-Graphes[[#This Row],[Opt]])/Graphes[[#This Row],[Opt]]</calculatedColumnFormula>
    </tableColumn>
    <tableColumn id="16" xr3:uid="{DEC2C143-FDA6-43A1-8F7C-FC3492BC38F9}" name="FC_alea_Temps" dataDxfId="43"/>
    <tableColumn id="17" xr3:uid="{35A38DFF-8E90-44E5-A8C4-E805C710BD42}" name="FC_alea_Noeuds"/>
    <tableColumn id="18" xr3:uid="{94B6F1CF-4644-4699-8435-2192C08B2139}" name="FC_alea_Echecs"/>
    <tableColumn id="19" xr3:uid="{1A2BB490-8729-4401-A5E4-F64296ED9268}" name="FC_alea_Temps BR" dataDxfId="42"/>
    <tableColumn id="20" xr3:uid="{F1624D34-30E1-4EAF-8984-712E981E2200}" name="FC_alea_Temps AC" dataDxfId="41"/>
    <tableColumn id="21" xr3:uid="{17F694B0-1FD6-4EEE-802A-92648A092247}" name="FC_alea_Temps FC" dataDxfId="40"/>
    <tableColumn id="22" xr3:uid="{9A44DC98-C3D4-4897-9B9D-8A672E3B3ECD}" name="FC_AC_alea_Solution"/>
    <tableColumn id="45" xr3:uid="{A3D2ED93-4E53-4F78-88CB-162A97C0A3F2}" name="FC_AC_alea_dist_opt" dataDxfId="39">
      <calculatedColumnFormula>(Graphes[[#This Row],[FC_AC_alea_Solution]]-Graphes[[#This Row],[Opt]])/Graphes[[#This Row],[Opt]]</calculatedColumnFormula>
    </tableColumn>
    <tableColumn id="23" xr3:uid="{C858E554-19D9-4E60-B18E-A899FF3AC3E9}" name="FC_AC_alea_Temps" dataDxfId="38"/>
    <tableColumn id="24" xr3:uid="{7CB28CD7-AB18-4D6C-BD6D-98DA407E1E0A}" name="FC_AC_alea_Noeuds"/>
    <tableColumn id="25" xr3:uid="{9A9D51EA-B514-49D7-98DD-508F2831F5D8}" name="FC_AC_alea_Echecs"/>
    <tableColumn id="26" xr3:uid="{25F54564-23B3-432D-9737-D1C4BED95BDA}" name="FC_AC_alea_Temps BR" dataDxfId="37"/>
    <tableColumn id="27" xr3:uid="{2A503B19-6754-4084-B0BE-B6666FB6CF64}" name="FC_AC_alea_Temps AC" dataDxfId="36"/>
    <tableColumn id="28" xr3:uid="{25A6444A-6AA5-4D31-BDAF-A3C7F8A292D3}" name="FC_AC_alea_Temps FC" dataDxfId="35"/>
    <tableColumn id="29" xr3:uid="{C7A2DA37-D286-43B0-813F-4441F16F2A7E}" name="FC_AC_Solution"/>
    <tableColumn id="46" xr3:uid="{49737A9A-BB03-480C-9EC7-EE62C501F90A}" name="FC_AC_dist_opt" dataDxfId="34">
      <calculatedColumnFormula>(Graphes[[#This Row],[FC_AC_Solution]]-Graphes[[#This Row],[Opt]])/Graphes[[#This Row],[Opt]]</calculatedColumnFormula>
    </tableColumn>
    <tableColumn id="30" xr3:uid="{D8339938-683C-4A30-A79D-77E2855EF4BF}" name="FC_AC_Temps" dataDxfId="33"/>
    <tableColumn id="31" xr3:uid="{9540A02A-DA3C-4925-A2E5-770C7CE651A1}" name="FC_AC_Noeuds"/>
    <tableColumn id="32" xr3:uid="{45B70EEF-316A-4363-A631-A68135AB3C2A}" name="FC_AC_Echecs"/>
    <tableColumn id="33" xr3:uid="{3C53735A-1F69-4341-934A-2145BEA61C40}" name="FC_AC_Temps BR" dataDxfId="32"/>
    <tableColumn id="34" xr3:uid="{1E0F6F84-FCBE-4D78-A7F8-347CA39FCB1E}" name="FC_AC_Temps AC" dataDxfId="31"/>
    <tableColumn id="35" xr3:uid="{2EBF1902-FEFF-4619-ACCA-426172AA0BD9}" name="FC_AC_Temps FC" dataDxfId="30"/>
    <tableColumn id="36" xr3:uid="{5AA08F18-3D01-40FC-B14D-AA50C2BCEE44}" name="FC_Solution"/>
    <tableColumn id="47" xr3:uid="{B71204BE-0DE3-4F04-9F18-574723BF5623}" name="FC_dist_opt" dataDxfId="29">
      <calculatedColumnFormula>(Graphes[[#This Row],[FC_Solution]]-Graphes[[#This Row],[Opt]])/Graphes[[#This Row],[Opt]]</calculatedColumnFormula>
    </tableColumn>
    <tableColumn id="37" xr3:uid="{92889C27-88CA-43A8-A620-4C22E23558A5}" name="FC_Temps" dataDxfId="28"/>
    <tableColumn id="38" xr3:uid="{E04C8996-1329-41E0-BFC3-EFC05BD5D77F}" name="FC_Noeuds"/>
    <tableColumn id="39" xr3:uid="{1FEB8813-E9D3-4325-845E-69B6D7DBC56E}" name="FC_Echecs"/>
    <tableColumn id="40" xr3:uid="{8356CB90-ACE5-4EB7-A46F-70D28EB65455}" name="FC_Temps BR" dataDxfId="27"/>
    <tableColumn id="41" xr3:uid="{72362EE9-0CE1-4065-9145-9E717E32A445}" name="FC_Temps AC" dataDxfId="26"/>
    <tableColumn id="42" xr3:uid="{3BD32F9B-2056-451C-A1CE-0532984437D9}" name="FC_Temps FC" dataDxfId="25"/>
    <tableColumn id="48" xr3:uid="{D352355B-F2EC-4562-AA32-F93FEE58BE9D}" name="DS_sans_clique_Solution" dataDxfId="24"/>
    <tableColumn id="49" xr3:uid="{62C7AF6C-F295-4F0F-BE35-80283420E80C}" name="DS_sans_clique_dist_opt">
      <calculatedColumnFormula>(Graphes[[#This Row],[DS_sans_clique_Solution]]-Graphes[Opt])/Graphes[Opt]</calculatedColumnFormula>
    </tableColumn>
    <tableColumn id="50" xr3:uid="{BD973B44-E4F0-4A7D-9E5A-CEEB689F8D08}" name="DS_sans_clique_Temps" dataDxfId="23"/>
    <tableColumn id="51" xr3:uid="{9D665EC6-874D-4E13-AC1F-982B2D818AD3}" name="DS_sans_clique_Noeuds" dataDxfId="22"/>
    <tableColumn id="52" xr3:uid="{8F6D220B-3E38-40CC-8DDC-06AC2F66047B}" name="DS_sans_clique_Echecs" dataDxfId="21"/>
    <tableColumn id="53" xr3:uid="{08DA683B-888E-4E80-995F-B0FCB42FE51B}" name="DS_sans_clique_Temps_BR" dataDxfId="20"/>
    <tableColumn id="54" xr3:uid="{709AB07F-9915-4037-B532-0534DB236F27}" name="DS_sans_clique_Temps_AC" dataDxfId="19"/>
    <tableColumn id="55" xr3:uid="{061CF5A2-FD91-443B-A015-BAC3F43D2F5F}" name="DS_sans_clique_Temps_FC" dataDxfId="18"/>
    <tableColumn id="56" xr3:uid="{27ED7BDA-E44D-439E-BC59-B1519B0BC382}" name="clique_max/nb var" dataDxfId="17">
      <calculatedColumnFormula>Graphes[[#This Row],[Max clique (lb)]]/Graphes[[#This Row],[Nb var]]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38E743-545F-4EE4-B9CD-589D8A11EC6A}" name="Table2" displayName="Table2" ref="V1:AB59" totalsRowShown="0" headerRowDxfId="16">
  <autoFilter ref="V1:AB59" xr:uid="{03CD33D6-7710-46D6-93B5-0D760E2C60F8}"/>
  <sortState ref="V2:AB59">
    <sortCondition ref="W1:W59"/>
  </sortState>
  <tableColumns count="7">
    <tableColumn id="1" xr3:uid="{E4EB7FE6-65D3-4C96-88F2-F3EC4247DD67}" name="Instance"/>
    <tableColumn id="2" xr3:uid="{55669C7B-3195-44D4-8961-8A7AFF43822B}" name="Taille de l'instance">
      <calculatedColumnFormula>VLOOKUP($V2,Graphes[],5,FALSE)*VLOOKUP($V2,Graphes[],7,FALSE)*VLOOKUP($V2,Graphes[],7,FALSE)</calculatedColumnFormula>
    </tableColumn>
    <tableColumn id="3" xr3:uid="{07F3BE1B-080E-45B1-8AEA-6B7C0C08FD19}" name="FC" dataDxfId="15">
      <calculatedColumnFormula>IF(VLOOKUP($V2,Graphes[],40,FALSE)&gt;0,VLOOKUP($V2,Graphes[],42,FALSE),"non")</calculatedColumnFormula>
    </tableColumn>
    <tableColumn id="4" xr3:uid="{38C0D1BE-5676-4E4D-B1AD-986C00F4323E}" name="FC + AC de tps en tps" dataDxfId="14">
      <calculatedColumnFormula>IF(VLOOKUP($V2,Graphes[],32,FALSE)&gt;0,VLOOKUP($V2,Graphes[],34,FALSE),"non")</calculatedColumnFormula>
    </tableColumn>
    <tableColumn id="5" xr3:uid="{060AD34D-156E-42C3-BB9D-E1A12518970C}" name="FC + AC de tps en tps,_x000a_avec aléa" dataDxfId="13">
      <calculatedColumnFormula>IF(VLOOKUP($V2,Graphes[],24,FALSE)&gt;0,VLOOKUP($V2,Graphes[],26,FALSE),"non")</calculatedColumnFormula>
    </tableColumn>
    <tableColumn id="6" xr3:uid="{3C591559-84EB-44D9-A948-35CB7C5A3A2A}" name="DS" dataDxfId="12">
      <calculatedColumnFormula>IF(VLOOKUP($V2,Graphes[],8,FALSE)&gt;0,VLOOKUP($V2,Graphes[],10,FALSE),"non")</calculatedColumnFormula>
    </tableColumn>
    <tableColumn id="7" xr3:uid="{094947F0-3825-4C7D-AF90-48357933C26C}" name="FC avec aléa" dataDxfId="11">
      <calculatedColumnFormula>IF(VLOOKUP($V2,Graphes[],16,FALSE)&gt;0,VLOOKUP($V2,Graphes[],18,FALSE),"non")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7D9A68-AD3A-478E-9E36-0AED10C6C2EC}" name="Opti" displayName="Opti" ref="A4:AA62" totalsRowShown="0">
  <autoFilter ref="A4:AA62" xr:uid="{7D6C2E01-B12C-4DE6-9705-1A8D2B10F5BD}"/>
  <sortState ref="A5:AA62">
    <sortCondition ref="A4:A62"/>
  </sortState>
  <tableColumns count="27">
    <tableColumn id="1" xr3:uid="{0D9883E1-41D6-4E8F-AECE-63B52E551071}" name="Instance"/>
    <tableColumn id="24" xr3:uid="{14ECF8FF-E206-4C08-9668-BD38FADD636E}" name="nb contraintes" dataDxfId="5"/>
    <tableColumn id="25" xr3:uid="{82BF9E4F-A7CE-44BB-9DA6-E7CA287C37F7}" name="domaine max" dataDxfId="4"/>
    <tableColumn id="26" xr3:uid="{3AF260AD-3EB5-4076-BC73-D0E50B72C970}" name="taille" dataDxfId="3">
      <calculatedColumnFormula>Opti[[#This Row],[nb contraintes]]*Opti[[#This Row],[domaine max]]*Opti[[#This Row],[domaine max]]</calculatedColumnFormula>
    </tableColumn>
    <tableColumn id="2" xr3:uid="{69992279-3BA7-416B-9CCA-9806D1372D93}" name="Opt"/>
    <tableColumn id="27" xr3:uid="{C227437D-962A-43BB-9DEA-75D9CF508822}" name="Max clique" dataDxfId="2"/>
    <tableColumn id="3" xr3:uid="{AF63E75B-182C-4AC2-9C61-08088E28FDFD}" name="DS_Solution"/>
    <tableColumn id="4" xr3:uid="{A9359CB2-B7B8-4F29-BB26-BE3B0DACB813}" name="DS_Opt_trouvé"/>
    <tableColumn id="5" xr3:uid="{D9FC2038-B560-44CA-BB74-CE12E6D01FCB}" name="DS_Temps"/>
    <tableColumn id="6" xr3:uid="{544785C5-69FC-48AC-BA39-C424D2678855}" name="DS_Itérations"/>
    <tableColumn id="7" xr3:uid="{11B1D16D-249E-4CB6-8533-6B4D97C0D925}" name="DS_Temps_par_ itération"/>
    <tableColumn id="21" xr3:uid="{C426A602-6BEC-4A50-ACD2-7C06A2DC06E7}" name="DS_Tps_dernière_it"/>
    <tableColumn id="8" xr3:uid="{9185EAEB-A34E-4406-9443-C15C8F0D1E9D}" name="DS_Couleurs_par_itération"/>
    <tableColumn id="9" xr3:uid="{CB41A86B-A2FC-48EC-8AC7-57FFD67DF4E7}" name="FC_Solution"/>
    <tableColumn id="10" xr3:uid="{C9AA1521-F428-475B-AFDF-2C3C3DA850CC}" name="FC_Opt_trouvé"/>
    <tableColumn id="11" xr3:uid="{A4166615-1E23-4274-83B0-F433E65C626A}" name="FC_Temps"/>
    <tableColumn id="12" xr3:uid="{E8E4BF72-A465-42FE-A8C2-E898539C4166}" name="FC_Itérations"/>
    <tableColumn id="13" xr3:uid="{B3402AAF-F1C1-42B5-8E34-7AB91E856A22}" name="FC_Temps_par_ itération"/>
    <tableColumn id="22" xr3:uid="{10B0ECEA-E85A-42DD-8F3A-0CC57A57AF8C}" name="FC_Tps_dernière_it" dataDxfId="1"/>
    <tableColumn id="14" xr3:uid="{008FFC82-DF65-40AF-BF14-62CBEE90998D}" name="FC_Couleurs_par_itération"/>
    <tableColumn id="15" xr3:uid="{D750E1C8-C1E0-4E43-87F6-4E26C05F55D4}" name="FC_AC_Solution"/>
    <tableColumn id="16" xr3:uid="{308E8661-1A4A-4E5A-B0AF-A2050FC33155}" name="FC_AC_Opt_trouvé"/>
    <tableColumn id="17" xr3:uid="{2F68714A-C150-4365-9EF5-700885A7A4FC}" name="FC_AC_Temps"/>
    <tableColumn id="18" xr3:uid="{BAAE5F32-1CC1-4CAE-8BD1-02E6A3CC161F}" name="FC_AC_Itérations"/>
    <tableColumn id="19" xr3:uid="{E12C9DE0-6311-414B-911A-633D5514B8C2}" name="FC_AC_Temps_par_ itération"/>
    <tableColumn id="23" xr3:uid="{16214F57-3E86-48F5-A0FC-48C6E03A377A}" name="FC_AC_Tps_dernière_it" dataDxfId="0"/>
    <tableColumn id="20" xr3:uid="{13517DFC-D671-4563-BF58-ADE02FD41385}" name="FC_AC_Couleurs_par_itér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DC12E-CAAD-4B50-A801-CF5941BFB7CE}">
  <dimension ref="A1:BD6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42" sqref="F42"/>
    </sheetView>
  </sheetViews>
  <sheetFormatPr baseColWidth="10" defaultColWidth="11.5703125" defaultRowHeight="15" x14ac:dyDescent="0.25"/>
  <cols>
    <col min="1" max="1" width="16.28515625" bestFit="1" customWidth="1"/>
    <col min="2" max="2" width="7.7109375" customWidth="1"/>
    <col min="3" max="3" width="7.7109375" style="2" customWidth="1"/>
    <col min="4" max="7" width="7.7109375" customWidth="1"/>
    <col min="9" max="10" width="7.7109375" customWidth="1"/>
    <col min="11" max="11" width="7.7109375" style="2" customWidth="1"/>
    <col min="12" max="13" width="7.7109375" customWidth="1"/>
    <col min="14" max="16" width="7.7109375" style="2" customWidth="1"/>
    <col min="17" max="18" width="7.7109375" customWidth="1"/>
    <col min="19" max="19" width="7.7109375" style="2" customWidth="1"/>
    <col min="20" max="21" width="7.7109375" customWidth="1"/>
    <col min="22" max="24" width="7.7109375" style="2" customWidth="1"/>
    <col min="25" max="26" width="7.7109375" customWidth="1"/>
    <col min="27" max="27" width="7.7109375" style="2" customWidth="1"/>
    <col min="28" max="29" width="7.7109375" customWidth="1"/>
    <col min="30" max="32" width="7.7109375" style="2" customWidth="1"/>
    <col min="33" max="34" width="7.7109375" customWidth="1"/>
    <col min="35" max="35" width="7.7109375" style="2" customWidth="1"/>
    <col min="36" max="37" width="7.7109375" customWidth="1"/>
    <col min="38" max="40" width="7.7109375" style="2" customWidth="1"/>
    <col min="41" max="42" width="7.7109375" customWidth="1"/>
    <col min="43" max="43" width="7.7109375" style="2" customWidth="1"/>
    <col min="44" max="45" width="7.7109375" customWidth="1"/>
    <col min="46" max="48" width="7.7109375" style="2" customWidth="1"/>
    <col min="49" max="57" width="7.7109375" customWidth="1"/>
  </cols>
  <sheetData>
    <row r="1" spans="1:56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/>
    </row>
    <row r="2" spans="1:56" x14ac:dyDescent="0.25">
      <c r="C2" s="2" t="s">
        <v>13</v>
      </c>
      <c r="H2" s="4" t="s">
        <v>14</v>
      </c>
      <c r="I2" s="4"/>
      <c r="J2" s="2"/>
      <c r="L2" s="2"/>
      <c r="M2" s="2"/>
      <c r="P2" s="4" t="s">
        <v>15</v>
      </c>
      <c r="Q2" s="4"/>
      <c r="R2" s="2"/>
      <c r="T2" s="2"/>
      <c r="U2" s="2"/>
      <c r="X2" s="4" t="s">
        <v>16</v>
      </c>
      <c r="Y2" s="4"/>
      <c r="Z2" s="2"/>
      <c r="AB2" s="2"/>
      <c r="AC2" s="2"/>
      <c r="AF2" s="4" t="s">
        <v>17</v>
      </c>
      <c r="AG2" s="4"/>
      <c r="AH2" s="2"/>
      <c r="AJ2" s="2"/>
      <c r="AK2" s="2"/>
      <c r="AN2" s="4" t="s">
        <v>6</v>
      </c>
      <c r="AO2" s="4"/>
      <c r="AP2" s="2"/>
      <c r="AR2" s="2"/>
      <c r="AS2" s="2"/>
      <c r="AV2" s="4" t="s">
        <v>135</v>
      </c>
      <c r="AW2" s="4"/>
      <c r="AX2" s="2"/>
      <c r="AY2" s="2"/>
      <c r="AZ2" s="2"/>
      <c r="BA2" s="2"/>
      <c r="BB2" s="2"/>
      <c r="BC2" s="2"/>
    </row>
    <row r="3" spans="1:56" x14ac:dyDescent="0.25">
      <c r="A3" t="s">
        <v>7</v>
      </c>
      <c r="B3" t="s">
        <v>18</v>
      </c>
      <c r="C3" s="2" t="s">
        <v>87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J3" s="3" t="s">
        <v>5</v>
      </c>
      <c r="K3" t="s">
        <v>4</v>
      </c>
      <c r="L3" t="s">
        <v>3</v>
      </c>
      <c r="M3" s="2" t="s">
        <v>2</v>
      </c>
      <c r="N3" s="2" t="s">
        <v>1</v>
      </c>
      <c r="O3" s="2" t="s">
        <v>0</v>
      </c>
      <c r="P3" t="s">
        <v>12</v>
      </c>
      <c r="R3" s="3" t="s">
        <v>5</v>
      </c>
      <c r="S3" t="s">
        <v>4</v>
      </c>
      <c r="T3" t="s">
        <v>3</v>
      </c>
      <c r="U3" s="2" t="s">
        <v>2</v>
      </c>
      <c r="V3" s="2" t="s">
        <v>1</v>
      </c>
      <c r="W3" s="2" t="s">
        <v>0</v>
      </c>
      <c r="X3" t="s">
        <v>12</v>
      </c>
      <c r="Z3" s="3" t="s">
        <v>5</v>
      </c>
      <c r="AA3" t="s">
        <v>4</v>
      </c>
      <c r="AB3" t="s">
        <v>3</v>
      </c>
      <c r="AC3" s="2" t="s">
        <v>2</v>
      </c>
      <c r="AD3" s="2" t="s">
        <v>1</v>
      </c>
      <c r="AE3" s="2" t="s">
        <v>0</v>
      </c>
      <c r="AF3" t="s">
        <v>12</v>
      </c>
      <c r="AH3" s="3" t="s">
        <v>5</v>
      </c>
      <c r="AI3" t="s">
        <v>4</v>
      </c>
      <c r="AJ3" t="s">
        <v>3</v>
      </c>
      <c r="AK3" s="2" t="s">
        <v>2</v>
      </c>
      <c r="AL3" s="2" t="s">
        <v>1</v>
      </c>
      <c r="AM3" s="2" t="s">
        <v>0</v>
      </c>
      <c r="AN3" t="s">
        <v>12</v>
      </c>
      <c r="AP3" s="3" t="s">
        <v>5</v>
      </c>
      <c r="AQ3" t="s">
        <v>4</v>
      </c>
      <c r="AR3" t="s">
        <v>3</v>
      </c>
      <c r="AS3" s="2" t="s">
        <v>2</v>
      </c>
      <c r="AT3" s="2" t="s">
        <v>1</v>
      </c>
      <c r="AU3" s="2" t="s">
        <v>0</v>
      </c>
      <c r="AV3" t="s">
        <v>12</v>
      </c>
      <c r="AX3" s="3" t="s">
        <v>5</v>
      </c>
      <c r="AY3" t="s">
        <v>4</v>
      </c>
      <c r="AZ3" t="s">
        <v>3</v>
      </c>
      <c r="BA3" s="2" t="s">
        <v>2</v>
      </c>
      <c r="BB3" s="2" t="s">
        <v>1</v>
      </c>
      <c r="BC3" s="2" t="s">
        <v>0</v>
      </c>
    </row>
    <row r="4" spans="1:56" x14ac:dyDescent="0.25">
      <c r="A4" t="s">
        <v>7</v>
      </c>
      <c r="B4" t="s">
        <v>18</v>
      </c>
      <c r="C4" s="2" t="s">
        <v>87</v>
      </c>
      <c r="D4" t="s">
        <v>8</v>
      </c>
      <c r="E4" t="s">
        <v>9</v>
      </c>
      <c r="F4" t="s">
        <v>10</v>
      </c>
      <c r="G4" t="s">
        <v>11</v>
      </c>
      <c r="H4" t="s">
        <v>88</v>
      </c>
      <c r="I4" t="s">
        <v>125</v>
      </c>
      <c r="J4" t="s">
        <v>89</v>
      </c>
      <c r="K4" t="s">
        <v>90</v>
      </c>
      <c r="L4" t="s">
        <v>91</v>
      </c>
      <c r="M4" t="s">
        <v>92</v>
      </c>
      <c r="N4" t="s">
        <v>93</v>
      </c>
      <c r="O4" t="s">
        <v>94</v>
      </c>
      <c r="P4" t="s">
        <v>95</v>
      </c>
      <c r="Q4" t="s">
        <v>126</v>
      </c>
      <c r="R4" t="s">
        <v>96</v>
      </c>
      <c r="S4" t="s">
        <v>97</v>
      </c>
      <c r="T4" t="s">
        <v>98</v>
      </c>
      <c r="U4" t="s">
        <v>99</v>
      </c>
      <c r="V4" t="s">
        <v>100</v>
      </c>
      <c r="W4" t="s">
        <v>101</v>
      </c>
      <c r="X4" t="s">
        <v>102</v>
      </c>
      <c r="Y4" t="s">
        <v>127</v>
      </c>
      <c r="Z4" t="s">
        <v>103</v>
      </c>
      <c r="AA4" t="s">
        <v>104</v>
      </c>
      <c r="AB4" t="s">
        <v>105</v>
      </c>
      <c r="AC4" t="s">
        <v>106</v>
      </c>
      <c r="AD4" t="s">
        <v>107</v>
      </c>
      <c r="AE4" t="s">
        <v>108</v>
      </c>
      <c r="AF4" t="s">
        <v>109</v>
      </c>
      <c r="AG4" t="s">
        <v>128</v>
      </c>
      <c r="AH4" t="s">
        <v>110</v>
      </c>
      <c r="AI4" t="s">
        <v>111</v>
      </c>
      <c r="AJ4" t="s">
        <v>112</v>
      </c>
      <c r="AK4" t="s">
        <v>113</v>
      </c>
      <c r="AL4" t="s">
        <v>114</v>
      </c>
      <c r="AM4" t="s">
        <v>115</v>
      </c>
      <c r="AN4" t="s">
        <v>116</v>
      </c>
      <c r="AO4" t="s">
        <v>129</v>
      </c>
      <c r="AP4" t="s">
        <v>117</v>
      </c>
      <c r="AQ4" t="s">
        <v>118</v>
      </c>
      <c r="AR4" t="s">
        <v>119</v>
      </c>
      <c r="AS4" t="s">
        <v>120</v>
      </c>
      <c r="AT4" t="s">
        <v>121</v>
      </c>
      <c r="AU4" t="s">
        <v>122</v>
      </c>
      <c r="AV4" t="s">
        <v>136</v>
      </c>
      <c r="AW4" t="s">
        <v>137</v>
      </c>
      <c r="AX4" t="s">
        <v>138</v>
      </c>
      <c r="AY4" t="s">
        <v>139</v>
      </c>
      <c r="AZ4" t="s">
        <v>140</v>
      </c>
      <c r="BA4" t="s">
        <v>141</v>
      </c>
      <c r="BB4" t="s">
        <v>142</v>
      </c>
      <c r="BC4" t="s">
        <v>143</v>
      </c>
      <c r="BD4" t="s">
        <v>144</v>
      </c>
    </row>
    <row r="5" spans="1:56" x14ac:dyDescent="0.25">
      <c r="A5" t="s">
        <v>20</v>
      </c>
      <c r="B5">
        <v>11</v>
      </c>
      <c r="C5" s="2">
        <v>2.85008192062377</v>
      </c>
      <c r="D5">
        <v>138</v>
      </c>
      <c r="E5">
        <v>896</v>
      </c>
      <c r="F5">
        <v>10</v>
      </c>
      <c r="G5">
        <v>72</v>
      </c>
      <c r="H5">
        <v>11</v>
      </c>
      <c r="I5" s="5">
        <f>(Graphes[[#This Row],[DS_Solution]]-Graphes[[#This Row],[Opt]])/Graphes[[#This Row],[Opt]]</f>
        <v>0</v>
      </c>
      <c r="J5" s="2">
        <v>0.18265151977538999</v>
      </c>
      <c r="K5">
        <v>129</v>
      </c>
      <c r="L5">
        <v>0</v>
      </c>
      <c r="M5" s="2">
        <v>7.7849626541137695E-2</v>
      </c>
      <c r="N5" s="2">
        <v>9.6816539764404297E-2</v>
      </c>
      <c r="O5" s="2">
        <v>3.9925575256347604E-3</v>
      </c>
      <c r="P5">
        <v>72</v>
      </c>
      <c r="Q5" s="5">
        <f>(Graphes[[#This Row],[FC_alea_Solution]]-Graphes[[#This Row],[Opt]])/Graphes[[#This Row],[Opt]]</f>
        <v>5.5454545454545459</v>
      </c>
      <c r="R5" s="2">
        <v>4.11118483543396</v>
      </c>
      <c r="S5">
        <v>129</v>
      </c>
      <c r="T5">
        <v>0</v>
      </c>
      <c r="U5" s="2">
        <v>3.8087534904479901</v>
      </c>
      <c r="V5" s="2">
        <v>8.9829206466674805E-2</v>
      </c>
      <c r="W5" s="2">
        <v>6.4914226531982396E-3</v>
      </c>
      <c r="X5">
        <v>72</v>
      </c>
      <c r="Y5" s="5">
        <f>(Graphes[[#This Row],[FC_AC_alea_Solution]]-Graphes[[#This Row],[Opt]])/Graphes[[#This Row],[Opt]]</f>
        <v>5.5454545454545459</v>
      </c>
      <c r="Z5" s="2">
        <v>4.65415215492248</v>
      </c>
      <c r="AA5">
        <v>129</v>
      </c>
      <c r="AB5">
        <v>0</v>
      </c>
      <c r="AC5" s="2">
        <v>4.3701939582824698</v>
      </c>
      <c r="AD5" s="2">
        <v>9.5817565917968694E-2</v>
      </c>
      <c r="AE5" s="2">
        <v>5.4917335510253898E-3</v>
      </c>
      <c r="AF5">
        <v>11</v>
      </c>
      <c r="AG5" s="5">
        <f>(Graphes[[#This Row],[FC_AC_Solution]]-Graphes[[#This Row],[Opt]])/Graphes[[#This Row],[Opt]]</f>
        <v>0</v>
      </c>
      <c r="AH5" s="2">
        <v>0.192133903503417</v>
      </c>
      <c r="AI5">
        <v>129</v>
      </c>
      <c r="AJ5">
        <v>0</v>
      </c>
      <c r="AK5" s="2">
        <v>7.3866844177246094E-2</v>
      </c>
      <c r="AL5" s="2">
        <v>0.104299306869506</v>
      </c>
      <c r="AM5" s="2">
        <v>5.9831142425537101E-3</v>
      </c>
      <c r="AN5">
        <v>11</v>
      </c>
      <c r="AO5" s="5">
        <f>(Graphes[[#This Row],[FC_Solution]]-Graphes[[#This Row],[Opt]])/Graphes[[#This Row],[Opt]]</f>
        <v>0</v>
      </c>
      <c r="AP5" s="2">
        <v>0.19113755226135201</v>
      </c>
      <c r="AQ5">
        <v>129</v>
      </c>
      <c r="AR5">
        <v>0</v>
      </c>
      <c r="AS5" s="2">
        <v>8.2342624664306599E-2</v>
      </c>
      <c r="AT5" s="2">
        <v>9.5320463180541895E-2</v>
      </c>
      <c r="AU5" s="2">
        <v>5.9883594512939401E-3</v>
      </c>
      <c r="AV5" s="7">
        <v>11</v>
      </c>
      <c r="AW5" s="5">
        <f>(Graphes[[#This Row],[DS_sans_clique_Solution]]-Graphes[Opt])/Graphes[Opt]</f>
        <v>0</v>
      </c>
      <c r="AX5" s="2">
        <v>8.7832927703857394E-2</v>
      </c>
      <c r="AY5" s="2">
        <v>139</v>
      </c>
      <c r="AZ5" s="2">
        <v>0</v>
      </c>
      <c r="BA5" s="2">
        <v>6.1387062072753899E-2</v>
      </c>
      <c r="BB5" s="2">
        <v>0</v>
      </c>
      <c r="BC5" s="2">
        <v>1.6468048095703101E-2</v>
      </c>
      <c r="BD5" s="5">
        <f>Graphes[[#This Row],[Max clique (lb)]]/Graphes[[#This Row],[Nb var]]</f>
        <v>7.2463768115942032E-2</v>
      </c>
    </row>
    <row r="6" spans="1:56" x14ac:dyDescent="0.25">
      <c r="A6" t="s">
        <v>21</v>
      </c>
      <c r="B6">
        <v>11</v>
      </c>
      <c r="C6" s="2">
        <v>1.14182949066162</v>
      </c>
      <c r="D6">
        <v>87</v>
      </c>
      <c r="E6">
        <v>722</v>
      </c>
      <c r="F6">
        <v>10</v>
      </c>
      <c r="G6">
        <v>83</v>
      </c>
      <c r="H6">
        <v>11</v>
      </c>
      <c r="I6" s="5">
        <f>(Graphes[[#This Row],[DS_Solution]]-Graphes[[#This Row],[Opt]])/Graphes[[#This Row],[Opt]]</f>
        <v>0</v>
      </c>
      <c r="J6" s="2">
        <v>0.15770053863525299</v>
      </c>
      <c r="K6">
        <v>78</v>
      </c>
      <c r="L6">
        <v>0</v>
      </c>
      <c r="M6" s="2">
        <v>3.9924621582031201E-2</v>
      </c>
      <c r="N6" s="2">
        <v>0.10729551315307601</v>
      </c>
      <c r="O6" s="2">
        <v>4.990816116333E-3</v>
      </c>
      <c r="P6">
        <v>82</v>
      </c>
      <c r="Q6" s="5">
        <f>(Graphes[[#This Row],[FC_alea_Solution]]-Graphes[[#This Row],[Opt]])/Graphes[[#This Row],[Opt]]</f>
        <v>6.4545454545454541</v>
      </c>
      <c r="R6" s="2">
        <v>2.1534054279327299</v>
      </c>
      <c r="S6">
        <v>78</v>
      </c>
      <c r="T6">
        <v>0</v>
      </c>
      <c r="U6" s="2">
        <v>1.9672534465789699</v>
      </c>
      <c r="V6" s="2">
        <v>8.8831663131713798E-2</v>
      </c>
      <c r="W6" s="2">
        <v>9.4845294952392491E-3</v>
      </c>
      <c r="X6">
        <v>82</v>
      </c>
      <c r="Y6" s="5">
        <f>(Graphes[[#This Row],[FC_AC_alea_Solution]]-Graphes[[#This Row],[Opt]])/Graphes[[#This Row],[Opt]]</f>
        <v>6.4545454545454541</v>
      </c>
      <c r="Z6" s="2">
        <v>2.40393018722534</v>
      </c>
      <c r="AA6">
        <v>78</v>
      </c>
      <c r="AB6">
        <v>0</v>
      </c>
      <c r="AC6" s="2">
        <v>2.1973230838775599</v>
      </c>
      <c r="AD6" s="2">
        <v>0.115280389785766</v>
      </c>
      <c r="AE6" s="2">
        <v>5.9874057769775304E-3</v>
      </c>
      <c r="AF6">
        <v>11</v>
      </c>
      <c r="AG6" s="5">
        <f>(Graphes[[#This Row],[FC_AC_Solution]]-Graphes[[#This Row],[Opt]])/Graphes[[#This Row],[Opt]]</f>
        <v>0</v>
      </c>
      <c r="AH6" s="2">
        <v>0.193132638931274</v>
      </c>
      <c r="AI6">
        <v>78</v>
      </c>
      <c r="AJ6">
        <v>0</v>
      </c>
      <c r="AK6" s="2">
        <v>5.1903486251830999E-2</v>
      </c>
      <c r="AL6" s="2">
        <v>0.12525963783264099</v>
      </c>
      <c r="AM6" s="2">
        <v>9.4816684722900304E-3</v>
      </c>
      <c r="AN6">
        <v>11</v>
      </c>
      <c r="AO6" s="5">
        <f>(Graphes[[#This Row],[FC_Solution]]-Graphes[[#This Row],[Opt]])/Graphes[[#This Row],[Opt]]</f>
        <v>0</v>
      </c>
      <c r="AP6" s="2">
        <v>0.13973474502563399</v>
      </c>
      <c r="AQ6">
        <v>78</v>
      </c>
      <c r="AR6">
        <v>0</v>
      </c>
      <c r="AS6" s="2">
        <v>3.4932136535644497E-2</v>
      </c>
      <c r="AT6" s="2">
        <v>9.83123779296875E-2</v>
      </c>
      <c r="AU6" s="2">
        <v>3.4964084625244102E-3</v>
      </c>
      <c r="AV6" s="7">
        <v>11</v>
      </c>
      <c r="AW6" s="5">
        <f>(Graphes[[#This Row],[DS_sans_clique_Solution]]-Graphes[Opt])/Graphes[Opt]</f>
        <v>0</v>
      </c>
      <c r="AX6" s="2">
        <v>0.36231064796447698</v>
      </c>
      <c r="AY6" s="2">
        <v>88</v>
      </c>
      <c r="AZ6" s="2">
        <v>0</v>
      </c>
      <c r="BA6" s="2">
        <v>0.14322900772094699</v>
      </c>
      <c r="BB6" s="2">
        <v>0</v>
      </c>
      <c r="BC6" s="2">
        <v>0.19961881637573201</v>
      </c>
      <c r="BD6" s="5">
        <f>Graphes[[#This Row],[Max clique (lb)]]/Graphes[[#This Row],[Nb var]]</f>
        <v>0.11494252873563218</v>
      </c>
    </row>
    <row r="7" spans="1:56" x14ac:dyDescent="0.25">
      <c r="A7" t="s">
        <v>22</v>
      </c>
      <c r="B7" t="s">
        <v>19</v>
      </c>
      <c r="C7" s="2">
        <v>0.80646824836730902</v>
      </c>
      <c r="D7">
        <v>1000</v>
      </c>
      <c r="E7">
        <v>796</v>
      </c>
      <c r="F7">
        <v>3</v>
      </c>
      <c r="G7">
        <v>22</v>
      </c>
      <c r="H7">
        <v>7</v>
      </c>
      <c r="I7" s="5" t="e">
        <f>(Graphes[[#This Row],[DS_Solution]]-Graphes[[#This Row],[Opt]])/Graphes[[#This Row],[Opt]]</f>
        <v>#VALUE!</v>
      </c>
      <c r="J7" s="2">
        <v>2.51272416114807</v>
      </c>
      <c r="K7">
        <v>1016</v>
      </c>
      <c r="L7">
        <v>9</v>
      </c>
      <c r="M7" s="2">
        <v>2.1478922367095898</v>
      </c>
      <c r="N7" s="2">
        <v>0</v>
      </c>
      <c r="O7" s="2">
        <v>1.24819278717041E-2</v>
      </c>
      <c r="P7">
        <v>22</v>
      </c>
      <c r="Q7" s="5" t="e">
        <f>(Graphes[[#This Row],[FC_alea_Solution]]-Graphes[[#This Row],[Opt]])/Graphes[[#This Row],[Opt]]</f>
        <v>#VALUE!</v>
      </c>
      <c r="R7" s="2">
        <v>35.6487233638763</v>
      </c>
      <c r="S7">
        <v>999</v>
      </c>
      <c r="T7">
        <v>1</v>
      </c>
      <c r="U7" s="2">
        <v>33.548651933670001</v>
      </c>
      <c r="V7" s="2">
        <v>0</v>
      </c>
      <c r="W7" s="2">
        <v>1.397705078125E-2</v>
      </c>
      <c r="X7">
        <v>22</v>
      </c>
      <c r="Y7" s="5" t="e">
        <f>(Graphes[[#This Row],[FC_AC_alea_Solution]]-Graphes[[#This Row],[Opt]])/Graphes[[#This Row],[Opt]]</f>
        <v>#VALUE!</v>
      </c>
      <c r="Z7" s="2">
        <v>38.588634967803898</v>
      </c>
      <c r="AA7">
        <v>998</v>
      </c>
      <c r="AB7">
        <v>0</v>
      </c>
      <c r="AC7" s="2">
        <v>35.823845148086498</v>
      </c>
      <c r="AD7" s="2">
        <v>0.14870357513427701</v>
      </c>
      <c r="AE7" s="2">
        <v>1.2479305267333899E-2</v>
      </c>
      <c r="AF7">
        <v>7</v>
      </c>
      <c r="AG7" s="5" t="e">
        <f>(Graphes[[#This Row],[FC_AC_Solution]]-Graphes[[#This Row],[Opt]])/Graphes[[#This Row],[Opt]]</f>
        <v>#VALUE!</v>
      </c>
      <c r="AH7" s="2">
        <v>4.0952160358428902</v>
      </c>
      <c r="AI7">
        <v>998</v>
      </c>
      <c r="AJ7">
        <v>0</v>
      </c>
      <c r="AK7" s="2">
        <v>3.6265900135040199</v>
      </c>
      <c r="AL7" s="2">
        <v>0.111275196075439</v>
      </c>
      <c r="AM7" s="2">
        <v>7.9848766326904297E-3</v>
      </c>
      <c r="AN7">
        <v>7</v>
      </c>
      <c r="AO7" s="5" t="e">
        <f>(Graphes[[#This Row],[FC_Solution]]-Graphes[[#This Row],[Opt]])/Graphes[[#This Row],[Opt]]</f>
        <v>#VALUE!</v>
      </c>
      <c r="AP7" s="2">
        <v>4.4969487190246502</v>
      </c>
      <c r="AQ7">
        <v>1016</v>
      </c>
      <c r="AR7">
        <v>9</v>
      </c>
      <c r="AS7" s="2">
        <v>4.1286387443542401</v>
      </c>
      <c r="AT7" s="2">
        <v>0</v>
      </c>
      <c r="AU7" s="2">
        <v>1.14710330963134E-2</v>
      </c>
      <c r="AV7" s="7">
        <v>6</v>
      </c>
      <c r="AW7" s="5" t="e">
        <f>(Graphes[[#This Row],[DS_sans_clique_Solution]]-Graphes[Opt])/Graphes[Opt]</f>
        <v>#VALUE!</v>
      </c>
      <c r="AX7" s="2">
        <v>10.356297731399501</v>
      </c>
      <c r="AY7" s="2">
        <v>1001</v>
      </c>
      <c r="AZ7" s="2">
        <v>0</v>
      </c>
      <c r="BA7" s="2">
        <v>9.0943260192871094</v>
      </c>
      <c r="BB7" s="2">
        <v>0</v>
      </c>
      <c r="BC7" s="2">
        <v>6.9377183914184501E-2</v>
      </c>
      <c r="BD7" s="5">
        <f>Graphes[[#This Row],[Max clique (lb)]]/Graphes[[#This Row],[Nb var]]</f>
        <v>3.0000000000000001E-3</v>
      </c>
    </row>
    <row r="8" spans="1:56" x14ac:dyDescent="0.25">
      <c r="A8" t="s">
        <v>23</v>
      </c>
      <c r="B8" t="s">
        <v>19</v>
      </c>
      <c r="C8" s="2">
        <v>8.8681399822235107</v>
      </c>
      <c r="D8">
        <v>1000</v>
      </c>
      <c r="E8">
        <v>1820</v>
      </c>
      <c r="F8">
        <v>7</v>
      </c>
      <c r="G8">
        <v>55</v>
      </c>
      <c r="H8">
        <v>18</v>
      </c>
      <c r="I8" s="5" t="e">
        <f>(Graphes[[#This Row],[DS_Solution]]-Graphes[[#This Row],[Opt]])/Graphes[[#This Row],[Opt]]</f>
        <v>#VALUE!</v>
      </c>
      <c r="J8" s="2">
        <v>4.4166312217712402</v>
      </c>
      <c r="K8">
        <v>1052</v>
      </c>
      <c r="L8">
        <v>29</v>
      </c>
      <c r="M8" s="2">
        <v>3.7442040443420401</v>
      </c>
      <c r="N8" s="2">
        <v>0</v>
      </c>
      <c r="O8" s="2">
        <v>0.197232961654663</v>
      </c>
      <c r="P8">
        <v>0</v>
      </c>
      <c r="Q8" s="5" t="e">
        <f>(Graphes[[#This Row],[FC_alea_Solution]]-Graphes[[#This Row],[Opt]])/Graphes[[#This Row],[Opt]]</f>
        <v>#VALUE!</v>
      </c>
      <c r="R8" s="2">
        <v>128.79989862442</v>
      </c>
      <c r="S8">
        <v>0</v>
      </c>
      <c r="T8">
        <v>0</v>
      </c>
      <c r="U8" s="2">
        <v>0</v>
      </c>
      <c r="V8" s="2">
        <v>0</v>
      </c>
      <c r="W8" s="2">
        <v>0</v>
      </c>
      <c r="X8">
        <v>0</v>
      </c>
      <c r="Y8" s="5" t="e">
        <f>(Graphes[[#This Row],[FC_AC_alea_Solution]]-Graphes[[#This Row],[Opt]])/Graphes[[#This Row],[Opt]]</f>
        <v>#VALUE!</v>
      </c>
      <c r="Z8" s="2">
        <v>130.171240091323</v>
      </c>
      <c r="AA8">
        <v>0</v>
      </c>
      <c r="AB8">
        <v>0</v>
      </c>
      <c r="AC8" s="2">
        <v>0</v>
      </c>
      <c r="AD8" s="2">
        <v>0</v>
      </c>
      <c r="AE8" s="2">
        <v>0</v>
      </c>
      <c r="AF8">
        <v>17</v>
      </c>
      <c r="AG8" s="5" t="e">
        <f>(Graphes[[#This Row],[FC_AC_Solution]]-Graphes[[#This Row],[Opt]])/Graphes[[#This Row],[Opt]]</f>
        <v>#VALUE!</v>
      </c>
      <c r="AH8" s="2">
        <v>5.3523237705230704</v>
      </c>
      <c r="AI8">
        <v>994</v>
      </c>
      <c r="AJ8">
        <v>0</v>
      </c>
      <c r="AK8" s="2">
        <v>3.49176025390625</v>
      </c>
      <c r="AL8" s="2">
        <v>1.34742808341979</v>
      </c>
      <c r="AM8" s="2">
        <v>2.8955698013305602E-2</v>
      </c>
      <c r="AN8">
        <v>18</v>
      </c>
      <c r="AO8" s="5" t="e">
        <f>(Graphes[[#This Row],[FC_Solution]]-Graphes[[#This Row],[Opt]])/Graphes[[#This Row],[Opt]]</f>
        <v>#VALUE!</v>
      </c>
      <c r="AP8" s="2">
        <v>10.954174280166599</v>
      </c>
      <c r="AQ8">
        <v>1052</v>
      </c>
      <c r="AR8">
        <v>29</v>
      </c>
      <c r="AS8" s="2">
        <v>9.7488710880279505</v>
      </c>
      <c r="AT8" s="2">
        <v>0</v>
      </c>
      <c r="AU8" s="2">
        <v>3.8434743881225503E-2</v>
      </c>
      <c r="AV8" s="7">
        <v>17</v>
      </c>
      <c r="AW8" s="5" t="e">
        <f>(Graphes[[#This Row],[DS_sans_clique_Solution]]-Graphes[Opt])/Graphes[Opt]</f>
        <v>#VALUE!</v>
      </c>
      <c r="AX8" s="2">
        <v>5.16168189048767</v>
      </c>
      <c r="AY8" s="2">
        <v>1001</v>
      </c>
      <c r="AZ8" s="2">
        <v>0</v>
      </c>
      <c r="BA8" s="2">
        <v>4.6862924098968497</v>
      </c>
      <c r="BB8" s="2">
        <v>0</v>
      </c>
      <c r="BC8" s="2">
        <v>2.94480323791503E-2</v>
      </c>
      <c r="BD8" s="5">
        <f>Graphes[[#This Row],[Max clique (lb)]]/Graphes[[#This Row],[Nb var]]</f>
        <v>7.0000000000000001E-3</v>
      </c>
    </row>
    <row r="9" spans="1:56" x14ac:dyDescent="0.25">
      <c r="A9" t="s">
        <v>24</v>
      </c>
      <c r="B9" t="s">
        <v>19</v>
      </c>
      <c r="C9" s="2">
        <v>1.2241690158843901</v>
      </c>
      <c r="D9">
        <v>125</v>
      </c>
      <c r="E9">
        <v>730</v>
      </c>
      <c r="F9">
        <v>4</v>
      </c>
      <c r="G9">
        <v>24</v>
      </c>
      <c r="H9">
        <v>7</v>
      </c>
      <c r="I9" s="5" t="e">
        <f>(Graphes[[#This Row],[DS_Solution]]-Graphes[[#This Row],[Opt]])/Graphes[[#This Row],[Opt]]</f>
        <v>#VALUE!</v>
      </c>
      <c r="J9" s="2">
        <v>4.1422605514526298E-2</v>
      </c>
      <c r="K9">
        <v>148</v>
      </c>
      <c r="L9">
        <v>13</v>
      </c>
      <c r="M9" s="2">
        <v>3.0442237854003899E-2</v>
      </c>
      <c r="N9" s="2">
        <v>0</v>
      </c>
      <c r="O9" s="2">
        <v>7.4908733367919896E-3</v>
      </c>
      <c r="P9">
        <v>24</v>
      </c>
      <c r="Q9" s="5" t="e">
        <f>(Graphes[[#This Row],[FC_alea_Solution]]-Graphes[[#This Row],[Opt]])/Graphes[[#This Row],[Opt]]</f>
        <v>#VALUE!</v>
      </c>
      <c r="R9" s="2">
        <v>0.29843091964721602</v>
      </c>
      <c r="S9">
        <v>122</v>
      </c>
      <c r="T9">
        <v>0</v>
      </c>
      <c r="U9" s="2">
        <v>0.26549339294433499</v>
      </c>
      <c r="V9" s="2">
        <v>0</v>
      </c>
      <c r="W9" s="2">
        <v>9.9811553955078108E-3</v>
      </c>
      <c r="X9">
        <v>24</v>
      </c>
      <c r="Y9" s="5" t="e">
        <f>(Graphes[[#This Row],[FC_AC_alea_Solution]]-Graphes[[#This Row],[Opt]])/Graphes[[#This Row],[Opt]]</f>
        <v>#VALUE!</v>
      </c>
      <c r="Z9" s="2">
        <v>2.0615804195403999</v>
      </c>
      <c r="AA9">
        <v>122</v>
      </c>
      <c r="AB9">
        <v>0</v>
      </c>
      <c r="AC9" s="2">
        <v>1.12136554718017</v>
      </c>
      <c r="AD9" s="2">
        <v>0.87284421920776301</v>
      </c>
      <c r="AE9" s="2">
        <v>3.6931753158569301E-2</v>
      </c>
      <c r="AF9">
        <v>6</v>
      </c>
      <c r="AG9" s="5" t="e">
        <f>(Graphes[[#This Row],[FC_AC_Solution]]-Graphes[[#This Row],[Opt]])/Graphes[[#This Row],[Opt]]</f>
        <v>#VALUE!</v>
      </c>
      <c r="AH9" s="2">
        <v>0.34234738349914501</v>
      </c>
      <c r="AI9">
        <v>122</v>
      </c>
      <c r="AJ9">
        <v>0</v>
      </c>
      <c r="AK9" s="2">
        <v>6.1387777328491197E-2</v>
      </c>
      <c r="AL9" s="2">
        <v>0.25800371170043901</v>
      </c>
      <c r="AM9" s="2">
        <v>1.04768276214599E-2</v>
      </c>
      <c r="AN9">
        <v>7</v>
      </c>
      <c r="AO9" s="5" t="e">
        <f>(Graphes[[#This Row],[FC_Solution]]-Graphes[[#This Row],[Opt]])/Graphes[[#This Row],[Opt]]</f>
        <v>#VALUE!</v>
      </c>
      <c r="AP9" s="2">
        <v>0.203114509582519</v>
      </c>
      <c r="AQ9">
        <v>148</v>
      </c>
      <c r="AR9">
        <v>13</v>
      </c>
      <c r="AS9" s="2">
        <v>0.144211530685424</v>
      </c>
      <c r="AT9" s="2">
        <v>0</v>
      </c>
      <c r="AU9" s="2">
        <v>2.5963544845580999E-2</v>
      </c>
      <c r="AV9" s="7">
        <v>6</v>
      </c>
      <c r="AW9" s="5" t="e">
        <f>(Graphes[[#This Row],[DS_sans_clique_Solution]]-Graphes[Opt])/Graphes[Opt]</f>
        <v>#VALUE!</v>
      </c>
      <c r="AX9" s="2">
        <v>4.4412612915039E-2</v>
      </c>
      <c r="AY9" s="2">
        <v>126</v>
      </c>
      <c r="AZ9" s="2">
        <v>0</v>
      </c>
      <c r="BA9" s="2">
        <v>2.64482498168945E-2</v>
      </c>
      <c r="BB9" s="2">
        <v>0</v>
      </c>
      <c r="BC9" s="2">
        <v>5.9895515441894497E-3</v>
      </c>
      <c r="BD9" s="5">
        <f>Graphes[[#This Row],[Max clique (lb)]]/Graphes[[#This Row],[Nb var]]</f>
        <v>3.2000000000000001E-2</v>
      </c>
    </row>
    <row r="10" spans="1:56" x14ac:dyDescent="0.25">
      <c r="A10" t="s">
        <v>25</v>
      </c>
      <c r="B10" t="s">
        <v>19</v>
      </c>
      <c r="C10" s="2">
        <v>2.6948690414428701E-2</v>
      </c>
      <c r="D10">
        <v>125</v>
      </c>
      <c r="E10">
        <v>75</v>
      </c>
      <c r="F10">
        <v>5</v>
      </c>
      <c r="G10">
        <v>14</v>
      </c>
      <c r="H10">
        <v>7</v>
      </c>
      <c r="I10" s="5" t="e">
        <f>(Graphes[[#This Row],[DS_Solution]]-Graphes[[#This Row],[Opt]])/Graphes[[#This Row],[Opt]]</f>
        <v>#VALUE!</v>
      </c>
      <c r="J10" s="2">
        <v>2.8444766998290998E-2</v>
      </c>
      <c r="K10">
        <v>127</v>
      </c>
      <c r="L10">
        <v>3</v>
      </c>
      <c r="M10" s="2">
        <v>2.2953033447265601E-2</v>
      </c>
      <c r="N10" s="2">
        <v>0</v>
      </c>
      <c r="O10" s="2">
        <v>4.9877166748046799E-4</v>
      </c>
      <c r="P10">
        <v>14</v>
      </c>
      <c r="Q10" s="5" t="e">
        <f>(Graphes[[#This Row],[FC_alea_Solution]]-Graphes[[#This Row],[Opt]])/Graphes[[#This Row],[Opt]]</f>
        <v>#VALUE!</v>
      </c>
      <c r="R10" s="2">
        <v>0.16019463539123499</v>
      </c>
      <c r="S10">
        <v>121</v>
      </c>
      <c r="T10">
        <v>0</v>
      </c>
      <c r="U10" s="2">
        <v>0.14422369003295801</v>
      </c>
      <c r="V10" s="2">
        <v>0</v>
      </c>
      <c r="W10" s="2">
        <v>0</v>
      </c>
      <c r="X10">
        <v>14</v>
      </c>
      <c r="Y10" s="5" t="e">
        <f>(Graphes[[#This Row],[FC_AC_alea_Solution]]-Graphes[[#This Row],[Opt]])/Graphes[[#This Row],[Opt]]</f>
        <v>#VALUE!</v>
      </c>
      <c r="Z10" s="2">
        <v>0.17766475677490201</v>
      </c>
      <c r="AA10">
        <v>121</v>
      </c>
      <c r="AB10">
        <v>0</v>
      </c>
      <c r="AC10" s="2">
        <v>0.15371561050415</v>
      </c>
      <c r="AD10" s="2">
        <v>7.4827671051025304E-3</v>
      </c>
      <c r="AE10" s="2">
        <v>4.9901008605956999E-4</v>
      </c>
      <c r="AF10">
        <v>6</v>
      </c>
      <c r="AG10" s="5" t="e">
        <f>(Graphes[[#This Row],[FC_AC_Solution]]-Graphes[[#This Row],[Opt]])/Graphes[[#This Row],[Opt]]</f>
        <v>#VALUE!</v>
      </c>
      <c r="AH10" s="2">
        <v>5.3398370742797803E-2</v>
      </c>
      <c r="AI10">
        <v>121</v>
      </c>
      <c r="AJ10">
        <v>0</v>
      </c>
      <c r="AK10" s="2">
        <v>3.7929058074951102E-2</v>
      </c>
      <c r="AL10" s="2">
        <v>7.9841613769531198E-3</v>
      </c>
      <c r="AM10" s="2">
        <v>9.9825859069824197E-4</v>
      </c>
      <c r="AN10">
        <v>7</v>
      </c>
      <c r="AO10" s="5" t="e">
        <f>(Graphes[[#This Row],[FC_Solution]]-Graphes[[#This Row],[Opt]])/Graphes[[#This Row],[Opt]]</f>
        <v>#VALUE!</v>
      </c>
      <c r="AP10" s="2">
        <v>4.1919469833374003E-2</v>
      </c>
      <c r="AQ10">
        <v>127</v>
      </c>
      <c r="AR10">
        <v>3</v>
      </c>
      <c r="AS10" s="2">
        <v>3.2938241958618102E-2</v>
      </c>
      <c r="AT10" s="2">
        <v>0</v>
      </c>
      <c r="AU10" s="2">
        <v>0</v>
      </c>
      <c r="AV10" s="7">
        <v>6</v>
      </c>
      <c r="AW10" s="5" t="e">
        <f>(Graphes[[#This Row],[DS_sans_clique_Solution]]-Graphes[Opt])/Graphes[Opt]</f>
        <v>#VALUE!</v>
      </c>
      <c r="AX10" s="2">
        <v>3.0940294265747001E-2</v>
      </c>
      <c r="AY10" s="2">
        <v>126</v>
      </c>
      <c r="AZ10" s="2">
        <v>0</v>
      </c>
      <c r="BA10" s="2">
        <v>2.5949478149414E-2</v>
      </c>
      <c r="BB10" s="2">
        <v>0</v>
      </c>
      <c r="BC10" s="2">
        <v>4.9924850463867101E-4</v>
      </c>
      <c r="BD10" s="5">
        <f>Graphes[[#This Row],[Max clique (lb)]]/Graphes[[#This Row],[Nb var]]</f>
        <v>0.04</v>
      </c>
    </row>
    <row r="11" spans="1:56" x14ac:dyDescent="0.25">
      <c r="A11" t="s">
        <v>26</v>
      </c>
      <c r="B11" t="s">
        <v>19</v>
      </c>
      <c r="C11" s="2">
        <v>39.108148813247603</v>
      </c>
      <c r="D11">
        <v>125</v>
      </c>
      <c r="E11">
        <v>6555</v>
      </c>
      <c r="F11">
        <v>29</v>
      </c>
      <c r="G11">
        <v>121</v>
      </c>
      <c r="H11">
        <v>58</v>
      </c>
      <c r="I11" s="5" t="e">
        <f>(Graphes[[#This Row],[DS_Solution]]-Graphes[[#This Row],[Opt]])/Graphes[[#This Row],[Opt]]</f>
        <v>#VALUE!</v>
      </c>
      <c r="J11" s="2">
        <v>0.51402378082275302</v>
      </c>
      <c r="K11">
        <v>877</v>
      </c>
      <c r="L11">
        <v>390</v>
      </c>
      <c r="M11" s="2">
        <v>0.23405218124389601</v>
      </c>
      <c r="N11" s="2">
        <v>0</v>
      </c>
      <c r="O11" s="2">
        <v>0.25450944900512601</v>
      </c>
      <c r="P11">
        <v>121</v>
      </c>
      <c r="Q11" s="5" t="e">
        <f>(Graphes[[#This Row],[FC_alea_Solution]]-Graphes[[#This Row],[Opt]])/Graphes[[#This Row],[Opt]]</f>
        <v>#VALUE!</v>
      </c>
      <c r="R11" s="2">
        <v>3.5442640781402499</v>
      </c>
      <c r="S11">
        <v>173</v>
      </c>
      <c r="T11">
        <v>76</v>
      </c>
      <c r="U11" s="2">
        <v>3.2183837890625</v>
      </c>
      <c r="V11" s="2">
        <v>0</v>
      </c>
      <c r="W11" s="2">
        <v>0.12375783920288</v>
      </c>
      <c r="X11">
        <v>121</v>
      </c>
      <c r="Y11" s="5" t="e">
        <f>(Graphes[[#This Row],[FC_AC_alea_Solution]]-Graphes[[#This Row],[Opt]])/Graphes[[#This Row],[Opt]]</f>
        <v>#VALUE!</v>
      </c>
      <c r="Z11" s="2">
        <v>33.400352239608701</v>
      </c>
      <c r="AA11">
        <v>97</v>
      </c>
      <c r="AB11">
        <v>0</v>
      </c>
      <c r="AC11" s="2">
        <v>3.3055710792541499</v>
      </c>
      <c r="AD11" s="2">
        <v>29.9156188964843</v>
      </c>
      <c r="AE11" s="2">
        <v>8.1844806671142495E-2</v>
      </c>
      <c r="AF11">
        <v>54</v>
      </c>
      <c r="AG11" s="5" t="e">
        <f>(Graphes[[#This Row],[FC_AC_Solution]]-Graphes[[#This Row],[Opt]])/Graphes[[#This Row],[Opt]]</f>
        <v>#VALUE!</v>
      </c>
      <c r="AH11" s="2">
        <v>22.858041524887</v>
      </c>
      <c r="AI11">
        <v>97</v>
      </c>
      <c r="AJ11">
        <v>0</v>
      </c>
      <c r="AK11" s="2">
        <v>4.19211387634277E-2</v>
      </c>
      <c r="AL11" s="2">
        <v>22.720813512802099</v>
      </c>
      <c r="AM11" s="2">
        <v>9.0320348739623996E-2</v>
      </c>
      <c r="AN11">
        <v>58</v>
      </c>
      <c r="AO11" s="5" t="e">
        <f>(Graphes[[#This Row],[FC_Solution]]-Graphes[[#This Row],[Opt]])/Graphes[[#This Row],[Opt]]</f>
        <v>#VALUE!</v>
      </c>
      <c r="AP11" s="2">
        <v>0.53198766708374001</v>
      </c>
      <c r="AQ11">
        <v>877</v>
      </c>
      <c r="AR11">
        <v>390</v>
      </c>
      <c r="AS11" s="2">
        <v>0.24606084823608301</v>
      </c>
      <c r="AT11" s="2">
        <v>0</v>
      </c>
      <c r="AU11" s="2">
        <v>0.26297640800476002</v>
      </c>
      <c r="AV11" s="7">
        <v>52</v>
      </c>
      <c r="AW11" s="5" t="e">
        <f>(Graphes[[#This Row],[DS_sans_clique_Solution]]-Graphes[Opt])/Graphes[Opt]</f>
        <v>#VALUE!</v>
      </c>
      <c r="AX11" s="2">
        <v>0.25202059745788502</v>
      </c>
      <c r="AY11" s="2">
        <v>126</v>
      </c>
      <c r="AZ11" s="2">
        <v>0</v>
      </c>
      <c r="BA11" s="2">
        <v>7.4654817581176702E-2</v>
      </c>
      <c r="BB11" s="2">
        <v>0</v>
      </c>
      <c r="BC11" s="2">
        <v>0.169878959655761</v>
      </c>
      <c r="BD11" s="5">
        <f>Graphes[[#This Row],[Max clique (lb)]]/Graphes[[#This Row],[Nb var]]</f>
        <v>0.23200000000000001</v>
      </c>
    </row>
    <row r="12" spans="1:56" x14ac:dyDescent="0.25">
      <c r="A12" t="s">
        <v>27</v>
      </c>
      <c r="B12" t="s">
        <v>19</v>
      </c>
      <c r="C12" s="2">
        <v>14.239928007125799</v>
      </c>
      <c r="D12">
        <v>250</v>
      </c>
      <c r="E12">
        <v>1210</v>
      </c>
      <c r="F12">
        <v>4</v>
      </c>
      <c r="G12">
        <v>27</v>
      </c>
      <c r="H12">
        <v>8</v>
      </c>
      <c r="I12" s="5" t="e">
        <f>(Graphes[[#This Row],[DS_Solution]]-Graphes[[#This Row],[Opt]])/Graphes[[#This Row],[Opt]]</f>
        <v>#VALUE!</v>
      </c>
      <c r="J12" s="2">
        <v>0.152209997177124</v>
      </c>
      <c r="K12">
        <v>263</v>
      </c>
      <c r="L12">
        <v>8</v>
      </c>
      <c r="M12" s="2">
        <v>0.11976408958435</v>
      </c>
      <c r="N12" s="2">
        <v>0</v>
      </c>
      <c r="O12" s="2">
        <v>9.9823474884033203E-3</v>
      </c>
      <c r="P12">
        <v>27</v>
      </c>
      <c r="Q12" s="5" t="e">
        <f>(Graphes[[#This Row],[FC_alea_Solution]]-Graphes[[#This Row],[Opt]])/Graphes[[#This Row],[Opt]]</f>
        <v>#VALUE!</v>
      </c>
      <c r="R12" s="2">
        <v>3.2717819213867099</v>
      </c>
      <c r="S12">
        <v>248</v>
      </c>
      <c r="T12">
        <v>1</v>
      </c>
      <c r="U12" s="2">
        <v>3.13104152679443</v>
      </c>
      <c r="V12" s="2">
        <v>0</v>
      </c>
      <c r="W12" s="2">
        <v>8.4877014160156198E-3</v>
      </c>
      <c r="X12">
        <v>27</v>
      </c>
      <c r="Y12" s="5" t="e">
        <f>(Graphes[[#This Row],[FC_AC_alea_Solution]]-Graphes[[#This Row],[Opt]])/Graphes[[#This Row],[Opt]]</f>
        <v>#VALUE!</v>
      </c>
      <c r="Z12" s="2">
        <v>4.6776063442230198</v>
      </c>
      <c r="AA12">
        <v>247</v>
      </c>
      <c r="AB12">
        <v>0</v>
      </c>
      <c r="AC12" s="2">
        <v>3.45793509483337</v>
      </c>
      <c r="AD12" s="2">
        <v>1.0634582042694001</v>
      </c>
      <c r="AE12" s="2">
        <v>1.3475179672241201E-2</v>
      </c>
      <c r="AF12">
        <v>8</v>
      </c>
      <c r="AG12" s="5" t="e">
        <f>(Graphes[[#This Row],[FC_AC_Solution]]-Graphes[[#This Row],[Opt]])/Graphes[[#This Row],[Opt]]</f>
        <v>#VALUE!</v>
      </c>
      <c r="AH12" s="2">
        <v>2.6669299602508501</v>
      </c>
      <c r="AI12">
        <v>247</v>
      </c>
      <c r="AJ12">
        <v>0</v>
      </c>
      <c r="AK12" s="2">
        <v>1.08694100379943</v>
      </c>
      <c r="AL12" s="2">
        <v>1.3439369201660101</v>
      </c>
      <c r="AM12" s="2">
        <v>5.8894157409667899E-2</v>
      </c>
      <c r="AN12">
        <v>8</v>
      </c>
      <c r="AO12" s="5" t="e">
        <f>(Graphes[[#This Row],[FC_Solution]]-Graphes[[#This Row],[Opt]])/Graphes[[#This Row],[Opt]]</f>
        <v>#VALUE!</v>
      </c>
      <c r="AP12" s="2">
        <v>1.48467588424682</v>
      </c>
      <c r="AQ12">
        <v>263</v>
      </c>
      <c r="AR12">
        <v>8</v>
      </c>
      <c r="AS12" s="2">
        <v>1.30850410461425</v>
      </c>
      <c r="AT12" s="2">
        <v>0</v>
      </c>
      <c r="AU12" s="2">
        <v>4.1931629180908203E-2</v>
      </c>
      <c r="AV12" s="7">
        <v>7</v>
      </c>
      <c r="AW12" s="5" t="e">
        <f>(Graphes[[#This Row],[DS_sans_clique_Solution]]-Graphes[Opt])/Graphes[Opt]</f>
        <v>#VALUE!</v>
      </c>
      <c r="AX12" s="2">
        <v>0.15819740295410101</v>
      </c>
      <c r="AY12" s="2">
        <v>251</v>
      </c>
      <c r="AZ12" s="2">
        <v>0</v>
      </c>
      <c r="BA12" s="2">
        <v>0.12227368354797299</v>
      </c>
      <c r="BB12" s="2">
        <v>0</v>
      </c>
      <c r="BC12" s="2">
        <v>1.24740600585937E-2</v>
      </c>
      <c r="BD12" s="5">
        <f>Graphes[[#This Row],[Max clique (lb)]]/Graphes[[#This Row],[Nb var]]</f>
        <v>1.6E-2</v>
      </c>
    </row>
    <row r="13" spans="1:56" x14ac:dyDescent="0.25">
      <c r="A13" t="s">
        <v>28</v>
      </c>
      <c r="B13" t="s">
        <v>19</v>
      </c>
      <c r="C13" s="2">
        <v>0.503043413162231</v>
      </c>
      <c r="D13">
        <v>250</v>
      </c>
      <c r="E13">
        <v>876</v>
      </c>
      <c r="F13">
        <v>7</v>
      </c>
      <c r="G13">
        <v>39</v>
      </c>
      <c r="H13">
        <v>14</v>
      </c>
      <c r="I13" s="5" t="e">
        <f>(Graphes[[#This Row],[DS_Solution]]-Graphes[[#This Row],[Opt]])/Graphes[[#This Row],[Opt]]</f>
        <v>#VALUE!</v>
      </c>
      <c r="J13" s="2">
        <v>0.181155204772949</v>
      </c>
      <c r="K13">
        <v>290</v>
      </c>
      <c r="L13">
        <v>23</v>
      </c>
      <c r="M13" s="2">
        <v>0.14672970771789501</v>
      </c>
      <c r="N13" s="2">
        <v>0</v>
      </c>
      <c r="O13" s="2">
        <v>8.9814662933349592E-3</v>
      </c>
      <c r="P13">
        <v>39</v>
      </c>
      <c r="Q13" s="5" t="e">
        <f>(Graphes[[#This Row],[FC_alea_Solution]]-Graphes[[#This Row],[Opt]])/Graphes[[#This Row],[Opt]]</f>
        <v>#VALUE!</v>
      </c>
      <c r="R13" s="2">
        <v>5.7730278968811</v>
      </c>
      <c r="S13">
        <v>248</v>
      </c>
      <c r="T13">
        <v>4</v>
      </c>
      <c r="U13" s="2">
        <v>5.4980406761169398</v>
      </c>
      <c r="V13" s="2">
        <v>0</v>
      </c>
      <c r="W13" s="2">
        <v>7.4760913848876901E-3</v>
      </c>
      <c r="X13">
        <v>39</v>
      </c>
      <c r="Y13" s="5" t="e">
        <f>(Graphes[[#This Row],[FC_AC_alea_Solution]]-Graphes[[#This Row],[Opt]])/Graphes[[#This Row],[Opt]]</f>
        <v>#VALUE!</v>
      </c>
      <c r="Z13" s="2">
        <v>14.2229580879211</v>
      </c>
      <c r="AA13">
        <v>244</v>
      </c>
      <c r="AB13">
        <v>0</v>
      </c>
      <c r="AC13" s="2">
        <v>10.5384664535522</v>
      </c>
      <c r="AD13" s="2">
        <v>3.3611159324645898</v>
      </c>
      <c r="AE13" s="2">
        <v>6.5379858016967704E-2</v>
      </c>
      <c r="AF13">
        <v>14</v>
      </c>
      <c r="AG13" s="5" t="e">
        <f>(Graphes[[#This Row],[FC_AC_Solution]]-Graphes[[#This Row],[Opt]])/Graphes[[#This Row],[Opt]]</f>
        <v>#VALUE!</v>
      </c>
      <c r="AH13" s="2">
        <v>2.5835888385772701</v>
      </c>
      <c r="AI13">
        <v>244</v>
      </c>
      <c r="AJ13">
        <v>0</v>
      </c>
      <c r="AK13" s="2">
        <v>1.26610898971557</v>
      </c>
      <c r="AL13" s="2">
        <v>1.1363353729248</v>
      </c>
      <c r="AM13" s="2">
        <v>4.3918848037719699E-2</v>
      </c>
      <c r="AN13">
        <v>14</v>
      </c>
      <c r="AO13" s="5" t="e">
        <f>(Graphes[[#This Row],[FC_Solution]]-Graphes[[#This Row],[Opt]])/Graphes[[#This Row],[Opt]]</f>
        <v>#VALUE!</v>
      </c>
      <c r="AP13" s="2">
        <v>0.25451850891113198</v>
      </c>
      <c r="AQ13">
        <v>290</v>
      </c>
      <c r="AR13">
        <v>23</v>
      </c>
      <c r="AS13" s="2">
        <v>0.21558403968810999</v>
      </c>
      <c r="AT13" s="2">
        <v>0</v>
      </c>
      <c r="AU13" s="2">
        <v>1.4477252960205E-2</v>
      </c>
      <c r="AV13" s="7">
        <v>13</v>
      </c>
      <c r="AW13" s="5" t="e">
        <f>(Graphes[[#This Row],[DS_sans_clique_Solution]]-Graphes[Opt])/Graphes[Opt]</f>
        <v>#VALUE!</v>
      </c>
      <c r="AX13" s="2">
        <v>0.25650954246520902</v>
      </c>
      <c r="AY13" s="2">
        <v>251</v>
      </c>
      <c r="AZ13" s="2">
        <v>0</v>
      </c>
      <c r="BA13" s="2">
        <v>0.219587087631225</v>
      </c>
      <c r="BB13" s="2">
        <v>0</v>
      </c>
      <c r="BC13" s="2">
        <v>8.9828968048095703E-3</v>
      </c>
      <c r="BD13" s="5">
        <f>Graphes[[#This Row],[Max clique (lb)]]/Graphes[[#This Row],[Nb var]]</f>
        <v>2.8000000000000001E-2</v>
      </c>
    </row>
    <row r="14" spans="1:56" x14ac:dyDescent="0.25">
      <c r="A14" t="s">
        <v>29</v>
      </c>
      <c r="B14" t="s">
        <v>19</v>
      </c>
      <c r="C14" s="2">
        <v>15.7340886592864</v>
      </c>
      <c r="D14">
        <v>500</v>
      </c>
      <c r="E14">
        <v>1475</v>
      </c>
      <c r="F14">
        <v>4</v>
      </c>
      <c r="G14">
        <v>31</v>
      </c>
      <c r="H14">
        <v>8</v>
      </c>
      <c r="I14" s="5" t="e">
        <f>(Graphes[[#This Row],[DS_Solution]]-Graphes[[#This Row],[Opt]])/Graphes[[#This Row],[Opt]]</f>
        <v>#VALUE!</v>
      </c>
      <c r="J14" s="2">
        <v>0.62082123756408603</v>
      </c>
      <c r="K14">
        <v>515</v>
      </c>
      <c r="L14">
        <v>9</v>
      </c>
      <c r="M14" s="2">
        <v>0.52201318740844704</v>
      </c>
      <c r="N14" s="2">
        <v>0</v>
      </c>
      <c r="O14" s="2">
        <v>1.5468120574951101E-2</v>
      </c>
      <c r="P14">
        <v>31</v>
      </c>
      <c r="Q14" s="5" t="e">
        <f>(Graphes[[#This Row],[FC_alea_Solution]]-Graphes[[#This Row],[Opt]])/Graphes[[#This Row],[Opt]]</f>
        <v>#VALUE!</v>
      </c>
      <c r="R14" s="2">
        <v>14.6671142578125</v>
      </c>
      <c r="S14">
        <v>498</v>
      </c>
      <c r="T14">
        <v>1</v>
      </c>
      <c r="U14" s="2">
        <v>13.8666450977325</v>
      </c>
      <c r="V14" s="2">
        <v>0</v>
      </c>
      <c r="W14" s="2">
        <v>1.7967700958251901E-2</v>
      </c>
      <c r="X14">
        <v>31</v>
      </c>
      <c r="Y14" s="5" t="e">
        <f>(Graphes[[#This Row],[FC_AC_alea_Solution]]-Graphes[[#This Row],[Opt]])/Graphes[[#This Row],[Opt]]</f>
        <v>#VALUE!</v>
      </c>
      <c r="Z14" s="2">
        <v>15.1926116943359</v>
      </c>
      <c r="AA14">
        <v>497</v>
      </c>
      <c r="AB14">
        <v>0</v>
      </c>
      <c r="AC14" s="2">
        <v>13.995391368865899</v>
      </c>
      <c r="AD14" s="2">
        <v>0.38077378273010198</v>
      </c>
      <c r="AE14" s="2">
        <v>1.74686908721923E-2</v>
      </c>
      <c r="AF14">
        <v>8</v>
      </c>
      <c r="AG14" s="5" t="e">
        <f>(Graphes[[#This Row],[FC_AC_Solution]]-Graphes[[#This Row],[Opt]])/Graphes[[#This Row],[Opt]]</f>
        <v>#VALUE!</v>
      </c>
      <c r="AH14" s="2">
        <v>1.23565077781677</v>
      </c>
      <c r="AI14">
        <v>497</v>
      </c>
      <c r="AJ14">
        <v>0</v>
      </c>
      <c r="AK14" s="2">
        <v>0.81895160675048795</v>
      </c>
      <c r="AL14" s="2">
        <v>0.32439041137695301</v>
      </c>
      <c r="AM14" s="2">
        <v>1.09763145446777E-2</v>
      </c>
      <c r="AN14">
        <v>8</v>
      </c>
      <c r="AO14" s="5" t="e">
        <f>(Graphes[[#This Row],[FC_Solution]]-Graphes[[#This Row],[Opt]])/Graphes[[#This Row],[Opt]]</f>
        <v>#VALUE!</v>
      </c>
      <c r="AP14" s="2">
        <v>3.2927396297454798</v>
      </c>
      <c r="AQ14">
        <v>515</v>
      </c>
      <c r="AR14">
        <v>9</v>
      </c>
      <c r="AS14" s="2">
        <v>2.9798491001129102</v>
      </c>
      <c r="AT14" s="2">
        <v>0</v>
      </c>
      <c r="AU14" s="2">
        <v>5.3900241851806599E-2</v>
      </c>
      <c r="AV14" s="7">
        <v>8</v>
      </c>
      <c r="AW14" s="5" t="e">
        <f>(Graphes[[#This Row],[DS_sans_clique_Solution]]-Graphes[Opt])/Graphes[Opt]</f>
        <v>#VALUE!</v>
      </c>
      <c r="AX14" s="2">
        <v>0.92424249649047796</v>
      </c>
      <c r="AY14" s="2">
        <v>501</v>
      </c>
      <c r="AZ14" s="2">
        <v>0</v>
      </c>
      <c r="BA14" s="2">
        <v>0.81843137741088801</v>
      </c>
      <c r="BB14" s="2">
        <v>0</v>
      </c>
      <c r="BC14" s="2">
        <v>2.1466970443725499E-2</v>
      </c>
      <c r="BD14" s="5">
        <f>Graphes[[#This Row],[Max clique (lb)]]/Graphes[[#This Row],[Nb var]]</f>
        <v>8.0000000000000002E-3</v>
      </c>
    </row>
    <row r="15" spans="1:56" x14ac:dyDescent="0.25">
      <c r="A15" t="s">
        <v>30</v>
      </c>
      <c r="B15" t="s">
        <v>19</v>
      </c>
      <c r="C15" s="2">
        <v>0.232059717178344</v>
      </c>
      <c r="D15">
        <v>500</v>
      </c>
      <c r="E15">
        <v>407</v>
      </c>
      <c r="F15">
        <v>13</v>
      </c>
      <c r="G15">
        <v>31</v>
      </c>
      <c r="H15">
        <v>15</v>
      </c>
      <c r="I15" s="5" t="e">
        <f>(Graphes[[#This Row],[DS_Solution]]-Graphes[[#This Row],[Opt]])/Graphes[[#This Row],[Opt]]</f>
        <v>#VALUE!</v>
      </c>
      <c r="J15" s="2">
        <v>1.0529975891113199</v>
      </c>
      <c r="K15">
        <v>548</v>
      </c>
      <c r="L15">
        <v>30</v>
      </c>
      <c r="M15" s="2">
        <v>0.95666432380676203</v>
      </c>
      <c r="N15" s="2">
        <v>0</v>
      </c>
      <c r="O15" s="2">
        <v>4.9917697906494097E-3</v>
      </c>
      <c r="P15">
        <v>31</v>
      </c>
      <c r="Q15" s="5" t="e">
        <f>(Graphes[[#This Row],[FC_alea_Solution]]-Graphes[[#This Row],[Opt]])/Graphes[[#This Row],[Opt]]</f>
        <v>#VALUE!</v>
      </c>
      <c r="R15" s="2">
        <v>15.6118187904357</v>
      </c>
      <c r="S15">
        <v>491</v>
      </c>
      <c r="T15">
        <v>3</v>
      </c>
      <c r="U15" s="2">
        <v>14.7758843898773</v>
      </c>
      <c r="V15" s="2">
        <v>0</v>
      </c>
      <c r="W15" s="2">
        <v>5.4910182952880799E-3</v>
      </c>
      <c r="X15">
        <v>31</v>
      </c>
      <c r="Y15" s="5" t="e">
        <f>(Graphes[[#This Row],[FC_AC_alea_Solution]]-Graphes[[#This Row],[Opt]])/Graphes[[#This Row],[Opt]]</f>
        <v>#VALUE!</v>
      </c>
      <c r="Z15" s="2">
        <v>22.101480960845901</v>
      </c>
      <c r="AA15">
        <v>488</v>
      </c>
      <c r="AB15">
        <v>0</v>
      </c>
      <c r="AC15" s="2">
        <v>20.875802040100002</v>
      </c>
      <c r="AD15" s="2">
        <v>0.13423943519592199</v>
      </c>
      <c r="AE15" s="2">
        <v>6.43768310546875E-2</v>
      </c>
      <c r="AF15">
        <v>13</v>
      </c>
      <c r="AG15" s="5" t="e">
        <f>(Graphes[[#This Row],[FC_AC_Solution]]-Graphes[[#This Row],[Opt]])/Graphes[[#This Row],[Opt]]</f>
        <v>#VALUE!</v>
      </c>
      <c r="AH15" s="2">
        <v>1.05000495910644</v>
      </c>
      <c r="AI15">
        <v>488</v>
      </c>
      <c r="AJ15">
        <v>0</v>
      </c>
      <c r="AK15" s="2">
        <v>0.87883162498474099</v>
      </c>
      <c r="AL15" s="2">
        <v>7.4847221374511705E-2</v>
      </c>
      <c r="AM15" s="2">
        <v>3.4935474395751901E-3</v>
      </c>
      <c r="AN15">
        <v>15</v>
      </c>
      <c r="AO15" s="5" t="e">
        <f>(Graphes[[#This Row],[FC_Solution]]-Graphes[[#This Row],[Opt]])/Graphes[[#This Row],[Opt]]</f>
        <v>#VALUE!</v>
      </c>
      <c r="AP15" s="2">
        <v>5.41869664192199</v>
      </c>
      <c r="AQ15">
        <v>548</v>
      </c>
      <c r="AR15">
        <v>30</v>
      </c>
      <c r="AS15" s="2">
        <v>5.0179531574249197</v>
      </c>
      <c r="AT15" s="2">
        <v>0</v>
      </c>
      <c r="AU15" s="2">
        <v>1.04753971099853E-2</v>
      </c>
      <c r="AV15" s="7">
        <v>13</v>
      </c>
      <c r="AW15" s="5" t="e">
        <f>(Graphes[[#This Row],[DS_sans_clique_Solution]]-Graphes[Opt])/Graphes[Opt]</f>
        <v>#VALUE!</v>
      </c>
      <c r="AX15" s="2">
        <v>0.80296802520751898</v>
      </c>
      <c r="AY15" s="2">
        <v>501</v>
      </c>
      <c r="AZ15" s="2">
        <v>0</v>
      </c>
      <c r="BA15" s="2">
        <v>0.726110219955444</v>
      </c>
      <c r="BB15" s="2">
        <v>0</v>
      </c>
      <c r="BC15" s="2">
        <v>3.4987926483154201E-3</v>
      </c>
      <c r="BD15" s="5">
        <f>Graphes[[#This Row],[Max clique (lb)]]/Graphes[[#This Row],[Nb var]]</f>
        <v>2.5999999999999999E-2</v>
      </c>
    </row>
    <row r="16" spans="1:56" x14ac:dyDescent="0.25">
      <c r="A16" t="s">
        <v>79</v>
      </c>
      <c r="B16">
        <v>65</v>
      </c>
      <c r="C16" s="2">
        <v>152.29165601730301</v>
      </c>
      <c r="D16">
        <v>496</v>
      </c>
      <c r="E16">
        <v>10708</v>
      </c>
      <c r="F16">
        <v>44</v>
      </c>
      <c r="G16">
        <v>253</v>
      </c>
      <c r="H16">
        <v>65</v>
      </c>
      <c r="I16" s="5">
        <f>(Graphes[[#This Row],[DS_Solution]]-Graphes[[#This Row],[Opt]])/Graphes[[#This Row],[Opt]]</f>
        <v>0</v>
      </c>
      <c r="J16" s="2">
        <v>24.556789159774699</v>
      </c>
      <c r="K16">
        <v>4683</v>
      </c>
      <c r="L16">
        <v>2115</v>
      </c>
      <c r="M16" s="2">
        <v>20.478060245513898</v>
      </c>
      <c r="N16" s="2">
        <v>0</v>
      </c>
      <c r="O16" s="2">
        <v>3.2911105155944802</v>
      </c>
      <c r="P16">
        <v>0</v>
      </c>
      <c r="Q16" s="5">
        <f>(Graphes[[#This Row],[FC_alea_Solution]]-Graphes[[#This Row],[Opt]])/Graphes[[#This Row],[Opt]]</f>
        <v>-1</v>
      </c>
      <c r="R16" s="2">
        <v>127.706583261489</v>
      </c>
      <c r="S16">
        <v>0</v>
      </c>
      <c r="T16">
        <v>0</v>
      </c>
      <c r="U16" s="2">
        <v>0</v>
      </c>
      <c r="V16" s="2">
        <v>0</v>
      </c>
      <c r="W16" s="2">
        <v>0</v>
      </c>
      <c r="X16">
        <v>0</v>
      </c>
      <c r="Y16" s="5">
        <f>(Graphes[[#This Row],[FC_AC_alea_Solution]]-Graphes[[#This Row],[Opt]])/Graphes[[#This Row],[Opt]]</f>
        <v>-1</v>
      </c>
      <c r="Z16" s="2">
        <v>167.577134132385</v>
      </c>
      <c r="AA16">
        <v>0</v>
      </c>
      <c r="AB16">
        <v>0</v>
      </c>
      <c r="AC16" s="2">
        <v>0</v>
      </c>
      <c r="AD16" s="2">
        <v>0</v>
      </c>
      <c r="AE16" s="2">
        <v>0</v>
      </c>
      <c r="AF16">
        <v>65</v>
      </c>
      <c r="AG16" s="5">
        <f>(Graphes[[#This Row],[FC_AC_Solution]]-Graphes[[#This Row],[Opt]])/Graphes[[#This Row],[Opt]]</f>
        <v>0</v>
      </c>
      <c r="AH16" s="2">
        <v>87.3468914031982</v>
      </c>
      <c r="AI16">
        <v>453</v>
      </c>
      <c r="AJ16">
        <v>0</v>
      </c>
      <c r="AK16" s="2">
        <v>2.9162073135375901</v>
      </c>
      <c r="AL16" s="2">
        <v>83.863028764724703</v>
      </c>
      <c r="AM16" s="2">
        <v>0.37876462936401301</v>
      </c>
      <c r="AN16">
        <v>65</v>
      </c>
      <c r="AO16" s="5">
        <f>(Graphes[[#This Row],[FC_Solution]]-Graphes[[#This Row],[Opt]])/Graphes[[#This Row],[Opt]]</f>
        <v>0</v>
      </c>
      <c r="AP16" s="2">
        <v>40.518105983734102</v>
      </c>
      <c r="AQ16">
        <v>4683</v>
      </c>
      <c r="AR16">
        <v>2115</v>
      </c>
      <c r="AS16" s="2">
        <v>36.588486909866297</v>
      </c>
      <c r="AT16" s="2">
        <v>0</v>
      </c>
      <c r="AU16" s="2">
        <v>3.0610713958740199</v>
      </c>
      <c r="AV16" s="7">
        <v>65</v>
      </c>
      <c r="AW16" s="5">
        <f>(Graphes[[#This Row],[DS_sans_clique_Solution]]-Graphes[Opt])/Graphes[Opt]</f>
        <v>0</v>
      </c>
      <c r="AX16" s="2">
        <v>10.194608926773</v>
      </c>
      <c r="AY16" s="2">
        <v>497</v>
      </c>
      <c r="AZ16" s="2">
        <v>0</v>
      </c>
      <c r="BA16" s="2">
        <v>4.3952057361602703</v>
      </c>
      <c r="BB16" s="2">
        <v>0</v>
      </c>
      <c r="BC16" s="2">
        <v>5.5334610939025799</v>
      </c>
      <c r="BD16" s="5">
        <f>Graphes[[#This Row],[Max clique (lb)]]/Graphes[[#This Row],[Nb var]]</f>
        <v>8.8709677419354843E-2</v>
      </c>
    </row>
    <row r="17" spans="1:56" x14ac:dyDescent="0.25">
      <c r="A17" t="s">
        <v>37</v>
      </c>
      <c r="B17">
        <v>30</v>
      </c>
      <c r="C17" s="2">
        <v>366.33604717254599</v>
      </c>
      <c r="D17">
        <v>451</v>
      </c>
      <c r="E17">
        <v>8340</v>
      </c>
      <c r="F17">
        <v>27</v>
      </c>
      <c r="G17">
        <v>347</v>
      </c>
      <c r="H17">
        <v>33</v>
      </c>
      <c r="I17" s="5">
        <f>(Graphes[[#This Row],[DS_Solution]]-Graphes[[#This Row],[Opt]])/Graphes[[#This Row],[Opt]]</f>
        <v>0.1</v>
      </c>
      <c r="J17" s="2">
        <v>64.955965995788503</v>
      </c>
      <c r="K17">
        <v>953</v>
      </c>
      <c r="L17">
        <v>264</v>
      </c>
      <c r="M17" s="2">
        <v>6.8783376216888401</v>
      </c>
      <c r="N17" s="2">
        <v>0</v>
      </c>
      <c r="O17" s="2">
        <v>57.622980833053496</v>
      </c>
      <c r="P17">
        <v>0</v>
      </c>
      <c r="Q17" s="5">
        <f>(Graphes[[#This Row],[FC_alea_Solution]]-Graphes[[#This Row],[Opt]])/Graphes[[#This Row],[Opt]]</f>
        <v>-1</v>
      </c>
      <c r="R17" s="2">
        <v>195.920343637466</v>
      </c>
      <c r="S17">
        <v>0</v>
      </c>
      <c r="T17">
        <v>0</v>
      </c>
      <c r="U17" s="2">
        <v>0</v>
      </c>
      <c r="V17" s="2">
        <v>0</v>
      </c>
      <c r="W17" s="2">
        <v>0</v>
      </c>
      <c r="X17">
        <v>0</v>
      </c>
      <c r="Y17" s="5">
        <f>(Graphes[[#This Row],[FC_AC_alea_Solution]]-Graphes[[#This Row],[Opt]])/Graphes[[#This Row],[Opt]]</f>
        <v>-1</v>
      </c>
      <c r="Z17" s="2">
        <v>261.03586745262101</v>
      </c>
      <c r="AA17">
        <v>0</v>
      </c>
      <c r="AB17">
        <v>0</v>
      </c>
      <c r="AC17" s="2">
        <v>0</v>
      </c>
      <c r="AD17" s="2">
        <v>0</v>
      </c>
      <c r="AE17" s="2">
        <v>0</v>
      </c>
      <c r="AF17">
        <v>0</v>
      </c>
      <c r="AG17" s="5">
        <f>(Graphes[[#This Row],[FC_AC_Solution]]-Graphes[[#This Row],[Opt]])/Graphes[[#This Row],[Opt]]</f>
        <v>-1</v>
      </c>
      <c r="AH17" s="2">
        <v>151.89698386192299</v>
      </c>
      <c r="AI17">
        <v>0</v>
      </c>
      <c r="AJ17">
        <v>0</v>
      </c>
      <c r="AK17" s="2">
        <v>0</v>
      </c>
      <c r="AL17" s="2">
        <v>0</v>
      </c>
      <c r="AM17" s="2">
        <v>0</v>
      </c>
      <c r="AN17">
        <v>33</v>
      </c>
      <c r="AO17" s="5">
        <f>(Graphes[[#This Row],[FC_Solution]]-Graphes[[#This Row],[Opt]])/Graphes[[#This Row],[Opt]]</f>
        <v>0.1</v>
      </c>
      <c r="AP17" s="2">
        <v>96.298388242721501</v>
      </c>
      <c r="AQ17">
        <v>953</v>
      </c>
      <c r="AR17">
        <v>264</v>
      </c>
      <c r="AS17" s="2">
        <v>73.474132537841797</v>
      </c>
      <c r="AT17" s="2">
        <v>0</v>
      </c>
      <c r="AU17" s="2">
        <v>22.353536128997799</v>
      </c>
      <c r="AV17" s="7">
        <v>30</v>
      </c>
      <c r="AW17" s="5">
        <f>(Graphes[[#This Row],[DS_sans_clique_Solution]]-Graphes[Opt])/Graphes[Opt]</f>
        <v>0</v>
      </c>
      <c r="AX17" s="2">
        <v>40.551770925521801</v>
      </c>
      <c r="AY17" s="2">
        <v>452</v>
      </c>
      <c r="AZ17" s="2">
        <v>0</v>
      </c>
      <c r="BA17" s="2">
        <v>5.01234579086303</v>
      </c>
      <c r="BB17" s="2">
        <v>0</v>
      </c>
      <c r="BC17" s="2">
        <v>35.028926610946598</v>
      </c>
      <c r="BD17" s="5">
        <f>Graphes[[#This Row],[Max clique (lb)]]/Graphes[[#This Row],[Nb var]]</f>
        <v>5.9866962305986697E-2</v>
      </c>
    </row>
    <row r="18" spans="1:56" x14ac:dyDescent="0.25">
      <c r="A18" t="s">
        <v>38</v>
      </c>
      <c r="B18">
        <v>30</v>
      </c>
      <c r="C18" s="2">
        <v>665.79991149902298</v>
      </c>
      <c r="D18">
        <v>425</v>
      </c>
      <c r="E18">
        <v>8363</v>
      </c>
      <c r="F18">
        <v>26</v>
      </c>
      <c r="G18">
        <v>347</v>
      </c>
      <c r="H18">
        <v>32</v>
      </c>
      <c r="I18" s="5">
        <f>(Graphes[[#This Row],[DS_Solution]]-Graphes[[#This Row],[Opt]])/Graphes[[#This Row],[Opt]]</f>
        <v>6.6666666666666666E-2</v>
      </c>
      <c r="J18" s="2">
        <v>48.941218376159597</v>
      </c>
      <c r="K18">
        <v>1208</v>
      </c>
      <c r="L18">
        <v>404</v>
      </c>
      <c r="M18" s="2">
        <v>6.1256136894226003</v>
      </c>
      <c r="N18" s="2">
        <v>0</v>
      </c>
      <c r="O18" s="2">
        <v>42.4039146900177</v>
      </c>
      <c r="P18">
        <v>0</v>
      </c>
      <c r="Q18" s="5">
        <f>(Graphes[[#This Row],[FC_alea_Solution]]-Graphes[[#This Row],[Opt]])/Graphes[[#This Row],[Opt]]</f>
        <v>-1</v>
      </c>
      <c r="R18" s="2">
        <v>215.534490346908</v>
      </c>
      <c r="S18">
        <v>0</v>
      </c>
      <c r="T18">
        <v>0</v>
      </c>
      <c r="U18" s="2">
        <v>0</v>
      </c>
      <c r="V18" s="2">
        <v>0</v>
      </c>
      <c r="W18" s="2">
        <v>0</v>
      </c>
      <c r="X18">
        <v>0</v>
      </c>
      <c r="Y18" s="5">
        <f>(Graphes[[#This Row],[FC_AC_alea_Solution]]-Graphes[[#This Row],[Opt]])/Graphes[[#This Row],[Opt]]</f>
        <v>-1</v>
      </c>
      <c r="Z18" s="2">
        <v>223.20664644241299</v>
      </c>
      <c r="AA18">
        <v>0</v>
      </c>
      <c r="AB18">
        <v>0</v>
      </c>
      <c r="AC18" s="2">
        <v>0</v>
      </c>
      <c r="AD18" s="2">
        <v>0</v>
      </c>
      <c r="AE18" s="2">
        <v>0</v>
      </c>
      <c r="AF18">
        <v>0</v>
      </c>
      <c r="AG18" s="5">
        <f>(Graphes[[#This Row],[FC_AC_Solution]]-Graphes[[#This Row],[Opt]])/Graphes[[#This Row],[Opt]]</f>
        <v>-1</v>
      </c>
      <c r="AH18" s="2">
        <v>134.85353183746301</v>
      </c>
      <c r="AI18">
        <v>0</v>
      </c>
      <c r="AJ18">
        <v>0</v>
      </c>
      <c r="AK18" s="2">
        <v>0</v>
      </c>
      <c r="AL18" s="2">
        <v>0</v>
      </c>
      <c r="AM18" s="2">
        <v>0</v>
      </c>
      <c r="AN18">
        <v>32</v>
      </c>
      <c r="AO18" s="5">
        <f>(Graphes[[#This Row],[FC_Solution]]-Graphes[[#This Row],[Opt]])/Graphes[[#This Row],[Opt]]</f>
        <v>6.6666666666666666E-2</v>
      </c>
      <c r="AP18" s="2">
        <v>36.417584657669003</v>
      </c>
      <c r="AQ18">
        <v>1208</v>
      </c>
      <c r="AR18">
        <v>404</v>
      </c>
      <c r="AS18" s="2">
        <v>5.4237496852874703</v>
      </c>
      <c r="AT18" s="2">
        <v>0</v>
      </c>
      <c r="AU18" s="2">
        <v>30.571671009063699</v>
      </c>
      <c r="AV18" s="7">
        <v>30</v>
      </c>
      <c r="AW18" s="5">
        <f>(Graphes[[#This Row],[DS_sans_clique_Solution]]-Graphes[Opt])/Graphes[Opt]</f>
        <v>0</v>
      </c>
      <c r="AX18" s="2">
        <v>42.458855152130099</v>
      </c>
      <c r="AY18" s="2">
        <v>426</v>
      </c>
      <c r="AZ18" s="2">
        <v>0</v>
      </c>
      <c r="BA18" s="2">
        <v>4.35929226875305</v>
      </c>
      <c r="BB18" s="2">
        <v>0</v>
      </c>
      <c r="BC18" s="2">
        <v>37.683310031890798</v>
      </c>
      <c r="BD18" s="5">
        <f>Graphes[[#This Row],[Max clique (lb)]]/Graphes[[#This Row],[Nb var]]</f>
        <v>6.1176470588235297E-2</v>
      </c>
    </row>
    <row r="19" spans="1:56" x14ac:dyDescent="0.25">
      <c r="A19" t="s">
        <v>39</v>
      </c>
      <c r="B19">
        <v>9</v>
      </c>
      <c r="C19" s="2">
        <v>34.756819248199399</v>
      </c>
      <c r="D19">
        <v>120</v>
      </c>
      <c r="E19">
        <v>1204</v>
      </c>
      <c r="F19">
        <v>9</v>
      </c>
      <c r="G19">
        <v>14</v>
      </c>
      <c r="H19">
        <v>9</v>
      </c>
      <c r="I19" s="5">
        <f>(Graphes[[#This Row],[DS_Solution]]-Graphes[[#This Row],[Opt]])/Graphes[[#This Row],[Opt]]</f>
        <v>0</v>
      </c>
      <c r="J19" s="2">
        <v>3.49347591400146E-2</v>
      </c>
      <c r="K19">
        <v>122</v>
      </c>
      <c r="L19">
        <v>5</v>
      </c>
      <c r="M19" s="2">
        <v>2.5950908660888599E-2</v>
      </c>
      <c r="N19" s="2">
        <v>0</v>
      </c>
      <c r="O19" s="2">
        <v>5.4912567138671797E-3</v>
      </c>
      <c r="P19">
        <v>14</v>
      </c>
      <c r="Q19" s="5">
        <f>(Graphes[[#This Row],[FC_alea_Solution]]-Graphes[[#This Row],[Opt]])/Graphes[[#This Row],[Opt]]</f>
        <v>0.55555555555555558</v>
      </c>
      <c r="R19" s="2">
        <v>0.127756357192993</v>
      </c>
      <c r="S19">
        <v>114</v>
      </c>
      <c r="T19">
        <v>2</v>
      </c>
      <c r="U19" s="2">
        <v>0.107294559478759</v>
      </c>
      <c r="V19" s="2">
        <v>0</v>
      </c>
      <c r="W19" s="2">
        <v>6.9873332977294896E-3</v>
      </c>
      <c r="X19">
        <v>14</v>
      </c>
      <c r="Y19" s="5">
        <f>(Graphes[[#This Row],[FC_AC_alea_Solution]]-Graphes[[#This Row],[Opt]])/Graphes[[#This Row],[Opt]]</f>
        <v>0.55555555555555558</v>
      </c>
      <c r="Z19" s="2">
        <v>0.23654985427856401</v>
      </c>
      <c r="AA19">
        <v>112</v>
      </c>
      <c r="AB19">
        <v>0</v>
      </c>
      <c r="AC19" s="2">
        <v>0.108294486999511</v>
      </c>
      <c r="AD19" s="2">
        <v>0.105794668197631</v>
      </c>
      <c r="AE19" s="2">
        <v>4.9941539764404297E-3</v>
      </c>
      <c r="AF19">
        <v>9</v>
      </c>
      <c r="AG19" s="5">
        <f>(Graphes[[#This Row],[FC_AC_Solution]]-Graphes[[#This Row],[Opt]])/Graphes[[#This Row],[Opt]]</f>
        <v>0</v>
      </c>
      <c r="AH19" s="2">
        <v>0.14222955703735299</v>
      </c>
      <c r="AI19">
        <v>112</v>
      </c>
      <c r="AJ19">
        <v>0</v>
      </c>
      <c r="AK19" s="2">
        <v>1.7463684082031201E-2</v>
      </c>
      <c r="AL19" s="2">
        <v>0.11279249191284101</v>
      </c>
      <c r="AM19" s="2">
        <v>4.4889450073242101E-3</v>
      </c>
      <c r="AN19">
        <v>9</v>
      </c>
      <c r="AO19" s="5">
        <f>(Graphes[[#This Row],[FC_Solution]]-Graphes[[#This Row],[Opt]])/Graphes[[#This Row],[Opt]]</f>
        <v>0</v>
      </c>
      <c r="AP19" s="2">
        <v>3.19387912750244E-2</v>
      </c>
      <c r="AQ19">
        <v>122</v>
      </c>
      <c r="AR19">
        <v>5</v>
      </c>
      <c r="AS19" s="2">
        <v>2.6449441909790001E-2</v>
      </c>
      <c r="AT19" s="2">
        <v>0</v>
      </c>
      <c r="AU19" s="2">
        <v>3.495454788208E-3</v>
      </c>
      <c r="AV19" s="7">
        <v>9</v>
      </c>
      <c r="AW19" s="5">
        <f>(Graphes[[#This Row],[DS_sans_clique_Solution]]-Graphes[Opt])/Graphes[Opt]</f>
        <v>0</v>
      </c>
      <c r="AX19" s="2">
        <v>4.3915748596191399E-2</v>
      </c>
      <c r="AY19" s="2">
        <v>121</v>
      </c>
      <c r="AZ19" s="2">
        <v>0</v>
      </c>
      <c r="BA19" s="2">
        <v>3.3436059951782199E-2</v>
      </c>
      <c r="BB19" s="2">
        <v>0</v>
      </c>
      <c r="BC19" s="2">
        <v>3.4935474395751901E-3</v>
      </c>
      <c r="BD19" s="5">
        <f>Graphes[[#This Row],[Max clique (lb)]]/Graphes[[#This Row],[Nb var]]</f>
        <v>7.4999999999999997E-2</v>
      </c>
    </row>
    <row r="20" spans="1:56" x14ac:dyDescent="0.25">
      <c r="A20" t="s">
        <v>40</v>
      </c>
      <c r="B20">
        <v>13</v>
      </c>
      <c r="C20" s="2">
        <v>105.486697435379</v>
      </c>
      <c r="D20">
        <v>561</v>
      </c>
      <c r="E20">
        <v>3146</v>
      </c>
      <c r="F20">
        <v>11</v>
      </c>
      <c r="G20">
        <v>100</v>
      </c>
      <c r="H20">
        <v>13</v>
      </c>
      <c r="I20" s="5">
        <f>(Graphes[[#This Row],[DS_Solution]]-Graphes[[#This Row],[Opt]])/Graphes[[#This Row],[Opt]]</f>
        <v>0</v>
      </c>
      <c r="J20" s="2">
        <v>2.2607355117797798</v>
      </c>
      <c r="K20">
        <v>579</v>
      </c>
      <c r="L20">
        <v>14</v>
      </c>
      <c r="M20" s="2">
        <v>1.8290259838104199</v>
      </c>
      <c r="N20" s="2">
        <v>0</v>
      </c>
      <c r="O20" s="2">
        <v>0.24506950378417899</v>
      </c>
      <c r="P20">
        <v>0</v>
      </c>
      <c r="Q20" s="5">
        <f>(Graphes[[#This Row],[FC_alea_Solution]]-Graphes[[#This Row],[Opt]])/Graphes[[#This Row],[Opt]]</f>
        <v>-1</v>
      </c>
      <c r="R20" s="2">
        <v>265.37137365341101</v>
      </c>
      <c r="S20">
        <v>0</v>
      </c>
      <c r="T20">
        <v>0</v>
      </c>
      <c r="U20" s="2">
        <v>0</v>
      </c>
      <c r="V20" s="2">
        <v>0</v>
      </c>
      <c r="W20" s="2">
        <v>0</v>
      </c>
      <c r="X20">
        <v>0</v>
      </c>
      <c r="Y20" s="5">
        <f>(Graphes[[#This Row],[FC_AC_alea_Solution]]-Graphes[[#This Row],[Opt]])/Graphes[[#This Row],[Opt]]</f>
        <v>-1</v>
      </c>
      <c r="Z20" s="2">
        <v>159.48151659965501</v>
      </c>
      <c r="AA20">
        <v>0</v>
      </c>
      <c r="AB20">
        <v>0</v>
      </c>
      <c r="AC20" s="2">
        <v>0</v>
      </c>
      <c r="AD20" s="2">
        <v>0</v>
      </c>
      <c r="AE20" s="2">
        <v>0</v>
      </c>
      <c r="AF20">
        <v>13</v>
      </c>
      <c r="AG20" s="5">
        <f>(Graphes[[#This Row],[FC_AC_Solution]]-Graphes[[#This Row],[Opt]])/Graphes[[#This Row],[Opt]]</f>
        <v>0</v>
      </c>
      <c r="AH20" s="2">
        <v>4.0567862987518302</v>
      </c>
      <c r="AI20">
        <v>551</v>
      </c>
      <c r="AJ20">
        <v>0</v>
      </c>
      <c r="AK20" s="2">
        <v>1.9277901649475</v>
      </c>
      <c r="AL20" s="2">
        <v>1.9113736152648899</v>
      </c>
      <c r="AM20" s="2">
        <v>6.2381029129028299E-2</v>
      </c>
      <c r="AN20">
        <v>13</v>
      </c>
      <c r="AO20" s="5">
        <f>(Graphes[[#This Row],[FC_Solution]]-Graphes[[#This Row],[Opt]])/Graphes[[#This Row],[Opt]]</f>
        <v>0</v>
      </c>
      <c r="AP20" s="2">
        <v>5.0301816463470397</v>
      </c>
      <c r="AQ20">
        <v>579</v>
      </c>
      <c r="AR20">
        <v>14</v>
      </c>
      <c r="AS20" s="2">
        <v>4.8095808029174796</v>
      </c>
      <c r="AT20" s="2">
        <v>0</v>
      </c>
      <c r="AU20" s="2">
        <v>5.93857765197753E-2</v>
      </c>
      <c r="AV20" s="7">
        <v>13</v>
      </c>
      <c r="AW20" s="5">
        <f>(Graphes[[#This Row],[DS_sans_clique_Solution]]-Graphes[Opt])/Graphes[Opt]</f>
        <v>0</v>
      </c>
      <c r="AX20" s="2">
        <v>3.4089453220367401</v>
      </c>
      <c r="AY20" s="2">
        <v>562</v>
      </c>
      <c r="AZ20" s="2">
        <v>0</v>
      </c>
      <c r="BA20" s="2">
        <v>3.1559245586395201</v>
      </c>
      <c r="BB20" s="2">
        <v>0</v>
      </c>
      <c r="BC20" s="2">
        <v>7.3654890060424805E-2</v>
      </c>
      <c r="BD20" s="5">
        <f>Graphes[[#This Row],[Max clique (lb)]]/Graphes[[#This Row],[Nb var]]</f>
        <v>1.9607843137254902E-2</v>
      </c>
    </row>
    <row r="21" spans="1:56" x14ac:dyDescent="0.25">
      <c r="A21" t="s">
        <v>41</v>
      </c>
      <c r="B21">
        <v>11</v>
      </c>
      <c r="C21" s="2">
        <v>4.0997052192687899</v>
      </c>
      <c r="D21">
        <v>74</v>
      </c>
      <c r="E21">
        <v>530</v>
      </c>
      <c r="F21">
        <v>9</v>
      </c>
      <c r="G21">
        <v>54</v>
      </c>
      <c r="H21">
        <v>11</v>
      </c>
      <c r="I21" s="5">
        <f>(Graphes[[#This Row],[DS_Solution]]-Graphes[[#This Row],[Opt]])/Graphes[[#This Row],[Opt]]</f>
        <v>0</v>
      </c>
      <c r="J21" s="2">
        <v>0.32787656784057601</v>
      </c>
      <c r="K21">
        <v>86</v>
      </c>
      <c r="L21">
        <v>10</v>
      </c>
      <c r="M21" s="2">
        <v>0.283462524414062</v>
      </c>
      <c r="N21" s="2">
        <v>0</v>
      </c>
      <c r="O21" s="2">
        <v>3.49316596984863E-2</v>
      </c>
      <c r="P21">
        <v>53</v>
      </c>
      <c r="Q21" s="5">
        <f>(Graphes[[#This Row],[FC_alea_Solution]]-Graphes[[#This Row],[Opt]])/Graphes[[#This Row],[Opt]]</f>
        <v>3.8181818181818183</v>
      </c>
      <c r="R21" s="2">
        <v>3.0761516094207701</v>
      </c>
      <c r="S21">
        <v>68</v>
      </c>
      <c r="T21">
        <v>2</v>
      </c>
      <c r="U21" s="2">
        <v>3.0007910728454501</v>
      </c>
      <c r="V21" s="2">
        <v>0</v>
      </c>
      <c r="W21" s="2">
        <v>4.1926622390747001E-2</v>
      </c>
      <c r="X21">
        <v>53</v>
      </c>
      <c r="Y21" s="5">
        <f>(Graphes[[#This Row],[FC_AC_alea_Solution]]-Graphes[[#This Row],[Opt]])/Graphes[[#This Row],[Opt]]</f>
        <v>3.8181818181818183</v>
      </c>
      <c r="Z21" s="2">
        <v>5.1202664375305096</v>
      </c>
      <c r="AA21">
        <v>66</v>
      </c>
      <c r="AB21">
        <v>0</v>
      </c>
      <c r="AC21" s="2">
        <v>2.9618706703186</v>
      </c>
      <c r="AD21" s="2">
        <v>1.97324466705322</v>
      </c>
      <c r="AE21" s="2">
        <v>5.6394338607788003E-2</v>
      </c>
      <c r="AF21">
        <v>11</v>
      </c>
      <c r="AG21" s="5">
        <f>(Graphes[[#This Row],[FC_AC_Solution]]-Graphes[[#This Row],[Opt]])/Graphes[[#This Row],[Opt]]</f>
        <v>0</v>
      </c>
      <c r="AH21" s="2">
        <v>1.67281937599182</v>
      </c>
      <c r="AI21">
        <v>66</v>
      </c>
      <c r="AJ21">
        <v>0</v>
      </c>
      <c r="AK21" s="2">
        <v>7.4362754821777302E-2</v>
      </c>
      <c r="AL21" s="2">
        <v>1.4881670475006099</v>
      </c>
      <c r="AM21" s="2">
        <v>9.83145236968994E-2</v>
      </c>
      <c r="AN21">
        <v>11</v>
      </c>
      <c r="AO21" s="5">
        <f>(Graphes[[#This Row],[FC_Solution]]-Graphes[[#This Row],[Opt]])/Graphes[[#This Row],[Opt]]</f>
        <v>0</v>
      </c>
      <c r="AP21" s="2">
        <v>0.12027168273925699</v>
      </c>
      <c r="AQ21">
        <v>86</v>
      </c>
      <c r="AR21">
        <v>10</v>
      </c>
      <c r="AS21" s="2">
        <v>7.13653564453125E-2</v>
      </c>
      <c r="AT21" s="2">
        <v>0</v>
      </c>
      <c r="AU21" s="2">
        <v>3.5430431365966797E-2</v>
      </c>
      <c r="AV21" s="7">
        <v>11</v>
      </c>
      <c r="AW21" s="5">
        <f>(Graphes[[#This Row],[DS_sans_clique_Solution]]-Graphes[Opt])/Graphes[Opt]</f>
        <v>0</v>
      </c>
      <c r="AX21" s="2">
        <v>2.54507064819335E-2</v>
      </c>
      <c r="AY21" s="2">
        <v>75</v>
      </c>
      <c r="AZ21" s="2">
        <v>0</v>
      </c>
      <c r="BA21" s="2">
        <v>1.4471769332885701E-2</v>
      </c>
      <c r="BB21" s="2">
        <v>0</v>
      </c>
      <c r="BC21" s="2">
        <v>7.9865455627441406E-3</v>
      </c>
      <c r="BD21" s="5">
        <f>Graphes[[#This Row],[Max clique (lb)]]/Graphes[[#This Row],[Nb var]]</f>
        <v>0.12162162162162163</v>
      </c>
    </row>
    <row r="22" spans="1:56" x14ac:dyDescent="0.25">
      <c r="A22" t="s">
        <v>42</v>
      </c>
      <c r="B22">
        <v>10</v>
      </c>
      <c r="C22" s="2">
        <v>0.50503873825073198</v>
      </c>
      <c r="D22">
        <v>80</v>
      </c>
      <c r="E22">
        <v>418</v>
      </c>
      <c r="F22">
        <v>10</v>
      </c>
      <c r="G22">
        <v>37</v>
      </c>
      <c r="H22">
        <v>11</v>
      </c>
      <c r="I22" s="5">
        <f>(Graphes[[#This Row],[DS_Solution]]-Graphes[[#This Row],[Opt]])/Graphes[[#This Row],[Opt]]</f>
        <v>0.1</v>
      </c>
      <c r="J22" s="2">
        <v>0.10430097579956001</v>
      </c>
      <c r="K22">
        <v>103</v>
      </c>
      <c r="L22">
        <v>16</v>
      </c>
      <c r="M22" s="2">
        <v>8.5838317871093694E-2</v>
      </c>
      <c r="N22" s="2">
        <v>0</v>
      </c>
      <c r="O22" s="2">
        <v>8.9807510375976493E-3</v>
      </c>
      <c r="P22">
        <v>36</v>
      </c>
      <c r="Q22" s="5">
        <f>(Graphes[[#This Row],[FC_alea_Solution]]-Graphes[[#This Row],[Opt]])/Graphes[[#This Row],[Opt]]</f>
        <v>2.6</v>
      </c>
      <c r="R22" s="2">
        <v>2.21628665924072</v>
      </c>
      <c r="S22">
        <v>71</v>
      </c>
      <c r="T22">
        <v>0</v>
      </c>
      <c r="U22" s="2">
        <v>2.13044881820678</v>
      </c>
      <c r="V22" s="2">
        <v>0</v>
      </c>
      <c r="W22" s="2">
        <v>1.9963502883911102E-2</v>
      </c>
      <c r="X22">
        <v>37</v>
      </c>
      <c r="Y22" s="5">
        <f>(Graphes[[#This Row],[FC_AC_alea_Solution]]-Graphes[[#This Row],[Opt]])/Graphes[[#This Row],[Opt]]</f>
        <v>2.7</v>
      </c>
      <c r="Z22" s="2">
        <v>1.5201098918914699</v>
      </c>
      <c r="AA22">
        <v>71</v>
      </c>
      <c r="AB22">
        <v>0</v>
      </c>
      <c r="AC22" s="2">
        <v>0.71065282821655196</v>
      </c>
      <c r="AD22" s="2">
        <v>0.71763086318969704</v>
      </c>
      <c r="AE22" s="2">
        <v>7.9834461212158203E-3</v>
      </c>
      <c r="AF22">
        <v>10</v>
      </c>
      <c r="AG22" s="5">
        <f>(Graphes[[#This Row],[FC_AC_Solution]]-Graphes[[#This Row],[Opt]])/Graphes[[#This Row],[Opt]]</f>
        <v>0</v>
      </c>
      <c r="AH22" s="2">
        <v>0.16219210624694799</v>
      </c>
      <c r="AI22">
        <v>71</v>
      </c>
      <c r="AJ22">
        <v>0</v>
      </c>
      <c r="AK22" s="2">
        <v>2.5954484939575102E-2</v>
      </c>
      <c r="AL22" s="2">
        <v>0.125256538391113</v>
      </c>
      <c r="AM22" s="2">
        <v>5.4903030395507804E-3</v>
      </c>
      <c r="AN22">
        <v>11</v>
      </c>
      <c r="AO22" s="5">
        <f>(Graphes[[#This Row],[FC_Solution]]-Graphes[[#This Row],[Opt]])/Graphes[[#This Row],[Opt]]</f>
        <v>0.1</v>
      </c>
      <c r="AP22" s="2">
        <v>3.2938480377197203E-2</v>
      </c>
      <c r="AQ22">
        <v>103</v>
      </c>
      <c r="AR22">
        <v>16</v>
      </c>
      <c r="AS22" s="2">
        <v>1.84652805328369E-2</v>
      </c>
      <c r="AT22" s="2">
        <v>0</v>
      </c>
      <c r="AU22" s="2">
        <v>8.9817047119140608E-3</v>
      </c>
      <c r="AV22" s="7">
        <v>10</v>
      </c>
      <c r="AW22" s="5">
        <f>(Graphes[[#This Row],[DS_sans_clique_Solution]]-Graphes[Opt])/Graphes[Opt]</f>
        <v>0</v>
      </c>
      <c r="AX22" s="2">
        <v>3.6429882049560498E-2</v>
      </c>
      <c r="AY22" s="2">
        <v>81</v>
      </c>
      <c r="AZ22" s="2">
        <v>0</v>
      </c>
      <c r="BA22" s="2">
        <v>2.7945041656494099E-2</v>
      </c>
      <c r="BB22" s="2">
        <v>0</v>
      </c>
      <c r="BC22" s="2">
        <v>7.9858303070068307E-3</v>
      </c>
      <c r="BD22" s="5">
        <f>Graphes[[#This Row],[Max clique (lb)]]/Graphes[[#This Row],[Nb var]]</f>
        <v>0.125</v>
      </c>
    </row>
    <row r="23" spans="1:56" x14ac:dyDescent="0.25">
      <c r="A23" t="s">
        <v>43</v>
      </c>
      <c r="B23">
        <v>15</v>
      </c>
      <c r="C23" s="2">
        <v>52.603490352630601</v>
      </c>
      <c r="D23">
        <v>450</v>
      </c>
      <c r="E23">
        <v>8063</v>
      </c>
      <c r="F23">
        <v>15</v>
      </c>
      <c r="G23">
        <v>100</v>
      </c>
      <c r="H23">
        <v>17</v>
      </c>
      <c r="I23" s="5">
        <f>(Graphes[[#This Row],[DS_Solution]]-Graphes[[#This Row],[Opt]])/Graphes[[#This Row],[Opt]]</f>
        <v>0.13333333333333333</v>
      </c>
      <c r="J23" s="2">
        <v>2.0541584491729701</v>
      </c>
      <c r="K23">
        <v>562</v>
      </c>
      <c r="L23">
        <v>63</v>
      </c>
      <c r="M23" s="2">
        <v>1.1427187919616699</v>
      </c>
      <c r="N23" s="2">
        <v>0</v>
      </c>
      <c r="O23" s="2">
        <v>0.80268621444702104</v>
      </c>
      <c r="P23">
        <v>0</v>
      </c>
      <c r="Q23" s="5">
        <f>(Graphes[[#This Row],[FC_alea_Solution]]-Graphes[[#This Row],[Opt]])/Graphes[[#This Row],[Opt]]</f>
        <v>-1</v>
      </c>
      <c r="R23" s="2">
        <v>138.53151392936701</v>
      </c>
      <c r="S23">
        <v>0</v>
      </c>
      <c r="T23">
        <v>0</v>
      </c>
      <c r="U23" s="2">
        <v>0</v>
      </c>
      <c r="V23" s="2">
        <v>0</v>
      </c>
      <c r="W23" s="2">
        <v>0</v>
      </c>
      <c r="X23">
        <v>0</v>
      </c>
      <c r="Y23" s="5">
        <f>(Graphes[[#This Row],[FC_AC_alea_Solution]]-Graphes[[#This Row],[Opt]])/Graphes[[#This Row],[Opt]]</f>
        <v>-1</v>
      </c>
      <c r="Z23" s="2">
        <v>228.81738042831401</v>
      </c>
      <c r="AA23">
        <v>0</v>
      </c>
      <c r="AB23">
        <v>0</v>
      </c>
      <c r="AC23" s="2">
        <v>0</v>
      </c>
      <c r="AD23" s="2">
        <v>0</v>
      </c>
      <c r="AE23" s="2">
        <v>0</v>
      </c>
      <c r="AF23">
        <v>16</v>
      </c>
      <c r="AG23" s="5">
        <f>(Graphes[[#This Row],[FC_AC_Solution]]-Graphes[[#This Row],[Opt]])/Graphes[[#This Row],[Opt]]</f>
        <v>6.6666666666666666E-2</v>
      </c>
      <c r="AH23" s="2">
        <v>13.309240579605101</v>
      </c>
      <c r="AI23">
        <v>436</v>
      </c>
      <c r="AJ23">
        <v>0</v>
      </c>
      <c r="AK23" s="2">
        <v>0.94326567649841297</v>
      </c>
      <c r="AL23" s="2">
        <v>12.085532903671201</v>
      </c>
      <c r="AM23" s="2">
        <v>0.172648429870605</v>
      </c>
      <c r="AN23">
        <v>17</v>
      </c>
      <c r="AO23" s="5">
        <f>(Graphes[[#This Row],[FC_Solution]]-Graphes[[#This Row],[Opt]])/Graphes[[#This Row],[Opt]]</f>
        <v>0.13333333333333333</v>
      </c>
      <c r="AP23" s="2">
        <v>1.7656447887420601</v>
      </c>
      <c r="AQ23">
        <v>562</v>
      </c>
      <c r="AR23">
        <v>63</v>
      </c>
      <c r="AS23" s="2">
        <v>1.4148268699645901</v>
      </c>
      <c r="AT23" s="2">
        <v>0</v>
      </c>
      <c r="AU23" s="2">
        <v>0.23103451728820801</v>
      </c>
      <c r="AV23" s="7">
        <v>17</v>
      </c>
      <c r="AW23" s="5">
        <f>(Graphes[[#This Row],[DS_sans_clique_Solution]]-Graphes[Opt])/Graphes[Opt]</f>
        <v>0.13333333333333333</v>
      </c>
      <c r="AX23" s="2">
        <v>1.78061199188232</v>
      </c>
      <c r="AY23" s="2">
        <v>451</v>
      </c>
      <c r="AZ23" s="2">
        <v>0</v>
      </c>
      <c r="BA23" s="2">
        <v>1.4889717102050699</v>
      </c>
      <c r="BB23" s="2">
        <v>0</v>
      </c>
      <c r="BC23" s="2">
        <v>0.19133973121643</v>
      </c>
      <c r="BD23" s="5">
        <f>Graphes[[#This Row],[Max clique (lb)]]/Graphes[[#This Row],[Nb var]]</f>
        <v>3.3333333333333333E-2</v>
      </c>
    </row>
    <row r="24" spans="1:56" x14ac:dyDescent="0.25">
      <c r="A24" t="s">
        <v>44</v>
      </c>
      <c r="B24">
        <v>15</v>
      </c>
      <c r="C24" s="2">
        <v>50.547429800033498</v>
      </c>
      <c r="D24">
        <v>450</v>
      </c>
      <c r="E24">
        <v>8064</v>
      </c>
      <c r="F24">
        <v>15</v>
      </c>
      <c r="G24">
        <v>95</v>
      </c>
      <c r="H24">
        <v>17</v>
      </c>
      <c r="I24" s="5">
        <f>(Graphes[[#This Row],[DS_Solution]]-Graphes[[#This Row],[Opt]])/Graphes[[#This Row],[Opt]]</f>
        <v>0.13333333333333333</v>
      </c>
      <c r="J24" s="2">
        <v>2.0231521129608101</v>
      </c>
      <c r="K24">
        <v>548</v>
      </c>
      <c r="L24">
        <v>56</v>
      </c>
      <c r="M24" s="2">
        <v>1.20515704154968</v>
      </c>
      <c r="N24" s="2">
        <v>0</v>
      </c>
      <c r="O24" s="2">
        <v>0.70571136474609297</v>
      </c>
      <c r="P24">
        <v>0</v>
      </c>
      <c r="Q24" s="5">
        <f>(Graphes[[#This Row],[FC_alea_Solution]]-Graphes[[#This Row],[Opt]])/Graphes[[#This Row],[Opt]]</f>
        <v>-1</v>
      </c>
      <c r="R24" s="2">
        <v>131.86929345130901</v>
      </c>
      <c r="S24">
        <v>0</v>
      </c>
      <c r="T24">
        <v>0</v>
      </c>
      <c r="U24" s="2">
        <v>0</v>
      </c>
      <c r="V24" s="2">
        <v>0</v>
      </c>
      <c r="W24" s="2">
        <v>0</v>
      </c>
      <c r="X24">
        <v>0</v>
      </c>
      <c r="Y24" s="5">
        <f>(Graphes[[#This Row],[FC_AC_alea_Solution]]-Graphes[[#This Row],[Opt]])/Graphes[[#This Row],[Opt]]</f>
        <v>-1</v>
      </c>
      <c r="Z24" s="2">
        <v>249.99274110793999</v>
      </c>
      <c r="AA24">
        <v>0</v>
      </c>
      <c r="AB24">
        <v>0</v>
      </c>
      <c r="AC24" s="2">
        <v>0</v>
      </c>
      <c r="AD24" s="2">
        <v>0</v>
      </c>
      <c r="AE24" s="2">
        <v>0</v>
      </c>
      <c r="AF24">
        <v>17</v>
      </c>
      <c r="AG24" s="5">
        <f>(Graphes[[#This Row],[FC_AC_Solution]]-Graphes[[#This Row],[Opt]])/Graphes[[#This Row],[Opt]]</f>
        <v>0.13333333333333333</v>
      </c>
      <c r="AH24" s="2">
        <v>13.9938941001892</v>
      </c>
      <c r="AI24">
        <v>436</v>
      </c>
      <c r="AJ24">
        <v>0</v>
      </c>
      <c r="AK24" s="2">
        <v>1.07700872421264</v>
      </c>
      <c r="AL24" s="2">
        <v>12.6089823246002</v>
      </c>
      <c r="AM24" s="2">
        <v>0.19410228729248</v>
      </c>
      <c r="AN24">
        <v>17</v>
      </c>
      <c r="AO24" s="5">
        <f>(Graphes[[#This Row],[FC_Solution]]-Graphes[[#This Row],[Opt]])/Graphes[[#This Row],[Opt]]</f>
        <v>0.13333333333333333</v>
      </c>
      <c r="AP24" s="2">
        <v>1.38536548614501</v>
      </c>
      <c r="AQ24">
        <v>548</v>
      </c>
      <c r="AR24">
        <v>56</v>
      </c>
      <c r="AS24" s="2">
        <v>1.0949246883392301</v>
      </c>
      <c r="AT24" s="2">
        <v>0</v>
      </c>
      <c r="AU24" s="2">
        <v>0.19061923027038499</v>
      </c>
      <c r="AV24" s="7">
        <v>17</v>
      </c>
      <c r="AW24" s="5">
        <f>(Graphes[[#This Row],[DS_sans_clique_Solution]]-Graphes[Opt])/Graphes[Opt]</f>
        <v>0.13333333333333333</v>
      </c>
      <c r="AX24" s="2">
        <v>1.6024529933929399</v>
      </c>
      <c r="AY24" s="2">
        <v>451</v>
      </c>
      <c r="AZ24" s="2">
        <v>0</v>
      </c>
      <c r="BA24" s="2">
        <v>1.33292961120605</v>
      </c>
      <c r="BB24" s="2">
        <v>0</v>
      </c>
      <c r="BC24" s="2">
        <v>0.17572069168090801</v>
      </c>
      <c r="BD24" s="5">
        <f>Graphes[[#This Row],[Max clique (lb)]]/Graphes[[#This Row],[Nb var]]</f>
        <v>3.3333333333333333E-2</v>
      </c>
    </row>
    <row r="25" spans="1:56" x14ac:dyDescent="0.25">
      <c r="A25" t="s">
        <v>45</v>
      </c>
      <c r="B25">
        <v>25</v>
      </c>
      <c r="C25" s="2">
        <v>70.361307859420705</v>
      </c>
      <c r="D25">
        <v>450</v>
      </c>
      <c r="E25">
        <v>7984</v>
      </c>
      <c r="F25">
        <v>24</v>
      </c>
      <c r="G25">
        <v>129</v>
      </c>
      <c r="H25">
        <v>25</v>
      </c>
      <c r="I25" s="5">
        <f>(Graphes[[#This Row],[DS_Solution]]-Graphes[[#This Row],[Opt]])/Graphes[[#This Row],[Opt]]</f>
        <v>0</v>
      </c>
      <c r="J25" s="2">
        <v>3.0757775306701598</v>
      </c>
      <c r="K25">
        <v>761</v>
      </c>
      <c r="L25">
        <v>167</v>
      </c>
      <c r="M25" s="2">
        <v>1.7843773365020701</v>
      </c>
      <c r="N25" s="2">
        <v>0</v>
      </c>
      <c r="O25" s="2">
        <v>1.1621623039245601</v>
      </c>
      <c r="P25">
        <v>0</v>
      </c>
      <c r="Q25" s="5">
        <f>(Graphes[[#This Row],[FC_alea_Solution]]-Graphes[[#This Row],[Opt]])/Graphes[[#This Row],[Opt]]</f>
        <v>-1</v>
      </c>
      <c r="R25" s="2">
        <v>128.40623474121</v>
      </c>
      <c r="S25">
        <v>0</v>
      </c>
      <c r="T25">
        <v>0</v>
      </c>
      <c r="U25" s="2">
        <v>0</v>
      </c>
      <c r="V25" s="2">
        <v>0</v>
      </c>
      <c r="W25" s="2">
        <v>0</v>
      </c>
      <c r="X25">
        <v>0</v>
      </c>
      <c r="Y25" s="5">
        <f>(Graphes[[#This Row],[FC_AC_alea_Solution]]-Graphes[[#This Row],[Opt]])/Graphes[[#This Row],[Opt]]</f>
        <v>-1</v>
      </c>
      <c r="Z25" s="2">
        <v>251.73670864105199</v>
      </c>
      <c r="AA25">
        <v>0</v>
      </c>
      <c r="AB25">
        <v>0</v>
      </c>
      <c r="AC25" s="2">
        <v>0</v>
      </c>
      <c r="AD25" s="2">
        <v>0</v>
      </c>
      <c r="AE25" s="2">
        <v>0</v>
      </c>
      <c r="AF25">
        <v>25</v>
      </c>
      <c r="AG25" s="5">
        <f>(Graphes[[#This Row],[FC_AC_Solution]]-Graphes[[#This Row],[Opt]])/Graphes[[#This Row],[Opt]]</f>
        <v>0</v>
      </c>
      <c r="AH25" s="2">
        <v>21.347915887832599</v>
      </c>
      <c r="AI25">
        <v>427</v>
      </c>
      <c r="AJ25">
        <v>0</v>
      </c>
      <c r="AK25" s="2">
        <v>1.0934426784515301</v>
      </c>
      <c r="AL25" s="2">
        <v>19.943069219589201</v>
      </c>
      <c r="AM25" s="2">
        <v>0.205602407455444</v>
      </c>
      <c r="AN25">
        <v>25</v>
      </c>
      <c r="AO25" s="5">
        <f>(Graphes[[#This Row],[FC_Solution]]-Graphes[[#This Row],[Opt]])/Graphes[[#This Row],[Opt]]</f>
        <v>0</v>
      </c>
      <c r="AP25" s="2">
        <v>1.8499832153320299</v>
      </c>
      <c r="AQ25">
        <v>761</v>
      </c>
      <c r="AR25">
        <v>167</v>
      </c>
      <c r="AS25" s="2">
        <v>1.4836690425872801</v>
      </c>
      <c r="AT25" s="2">
        <v>0</v>
      </c>
      <c r="AU25" s="2">
        <v>0.240555524826049</v>
      </c>
      <c r="AV25" s="7">
        <v>25</v>
      </c>
      <c r="AW25" s="5">
        <f>(Graphes[[#This Row],[DS_sans_clique_Solution]]-Graphes[Opt])/Graphes[Opt]</f>
        <v>0</v>
      </c>
      <c r="AX25" s="2">
        <v>2.3739831447601301</v>
      </c>
      <c r="AY25" s="2">
        <v>451</v>
      </c>
      <c r="AZ25" s="2">
        <v>0</v>
      </c>
      <c r="BA25" s="2">
        <v>2.0226600170135498</v>
      </c>
      <c r="BB25" s="2">
        <v>0</v>
      </c>
      <c r="BC25" s="2">
        <v>0.24103355407714799</v>
      </c>
      <c r="BD25" s="5">
        <f>Graphes[[#This Row],[Max clique (lb)]]/Graphes[[#This Row],[Nb var]]</f>
        <v>5.3333333333333337E-2</v>
      </c>
    </row>
    <row r="26" spans="1:56" x14ac:dyDescent="0.25">
      <c r="A26" t="s">
        <v>46</v>
      </c>
      <c r="B26">
        <v>25</v>
      </c>
      <c r="C26" s="2">
        <v>54.187638282775801</v>
      </c>
      <c r="D26">
        <v>450</v>
      </c>
      <c r="E26">
        <v>8010</v>
      </c>
      <c r="F26">
        <v>23</v>
      </c>
      <c r="G26">
        <v>112</v>
      </c>
      <c r="H26">
        <v>25</v>
      </c>
      <c r="I26" s="5">
        <f>(Graphes[[#This Row],[DS_Solution]]-Graphes[[#This Row],[Opt]])/Graphes[[#This Row],[Opt]]</f>
        <v>0</v>
      </c>
      <c r="J26" s="2">
        <v>2.60155057907104</v>
      </c>
      <c r="K26">
        <v>744</v>
      </c>
      <c r="L26">
        <v>158</v>
      </c>
      <c r="M26" s="2">
        <v>1.7410590648651101</v>
      </c>
      <c r="N26" s="2">
        <v>0</v>
      </c>
      <c r="O26" s="2">
        <v>0.73373436927795399</v>
      </c>
      <c r="P26">
        <v>0</v>
      </c>
      <c r="Q26" s="5">
        <f>(Graphes[[#This Row],[FC_alea_Solution]]-Graphes[[#This Row],[Opt]])/Graphes[[#This Row],[Opt]]</f>
        <v>-1</v>
      </c>
      <c r="R26" s="2">
        <v>141.59344220161401</v>
      </c>
      <c r="S26">
        <v>0</v>
      </c>
      <c r="T26">
        <v>0</v>
      </c>
      <c r="U26" s="2">
        <v>0</v>
      </c>
      <c r="V26" s="2">
        <v>0</v>
      </c>
      <c r="W26" s="2">
        <v>0</v>
      </c>
      <c r="X26">
        <v>0</v>
      </c>
      <c r="Y26" s="5">
        <f>(Graphes[[#This Row],[FC_AC_alea_Solution]]-Graphes[[#This Row],[Opt]])/Graphes[[#This Row],[Opt]]</f>
        <v>-1</v>
      </c>
      <c r="Z26" s="2">
        <v>206.107473373413</v>
      </c>
      <c r="AA26">
        <v>0</v>
      </c>
      <c r="AB26">
        <v>0</v>
      </c>
      <c r="AC26" s="2">
        <v>0</v>
      </c>
      <c r="AD26" s="2">
        <v>0</v>
      </c>
      <c r="AE26" s="2">
        <v>0</v>
      </c>
      <c r="AF26">
        <v>25</v>
      </c>
      <c r="AG26" s="5">
        <f>(Graphes[[#This Row],[FC_AC_Solution]]-Graphes[[#This Row],[Opt]])/Graphes[[#This Row],[Opt]]</f>
        <v>0</v>
      </c>
      <c r="AH26" s="2">
        <v>17.8650350570678</v>
      </c>
      <c r="AI26">
        <v>428</v>
      </c>
      <c r="AJ26">
        <v>0</v>
      </c>
      <c r="AK26" s="2">
        <v>1.0540466308593699</v>
      </c>
      <c r="AL26" s="2">
        <v>16.5055558681488</v>
      </c>
      <c r="AM26" s="2">
        <v>0.19613265991210899</v>
      </c>
      <c r="AN26">
        <v>25</v>
      </c>
      <c r="AO26" s="5">
        <f>(Graphes[[#This Row],[FC_Solution]]-Graphes[[#This Row],[Opt]])/Graphes[[#This Row],[Opt]]</f>
        <v>0</v>
      </c>
      <c r="AP26" s="2">
        <v>1.6388804912567101</v>
      </c>
      <c r="AQ26">
        <v>744</v>
      </c>
      <c r="AR26">
        <v>158</v>
      </c>
      <c r="AS26" s="2">
        <v>1.30004405975341</v>
      </c>
      <c r="AT26" s="2">
        <v>0</v>
      </c>
      <c r="AU26" s="2">
        <v>0.22506046295165999</v>
      </c>
      <c r="AV26" s="7">
        <v>25</v>
      </c>
      <c r="AW26" s="5">
        <f>(Graphes[[#This Row],[DS_sans_clique_Solution]]-Graphes[Opt])/Graphes[Opt]</f>
        <v>0</v>
      </c>
      <c r="AX26" s="2">
        <v>1.9597694873809799</v>
      </c>
      <c r="AY26" s="2">
        <v>451</v>
      </c>
      <c r="AZ26" s="2">
        <v>0</v>
      </c>
      <c r="BA26" s="2">
        <v>1.642263174057</v>
      </c>
      <c r="BB26" s="2">
        <v>0</v>
      </c>
      <c r="BC26" s="2">
        <v>0.21410322189330999</v>
      </c>
      <c r="BD26" s="5">
        <f>Graphes[[#This Row],[Max clique (lb)]]/Graphes[[#This Row],[Nb var]]</f>
        <v>5.1111111111111114E-2</v>
      </c>
    </row>
    <row r="27" spans="1:56" x14ac:dyDescent="0.25">
      <c r="A27" t="s">
        <v>47</v>
      </c>
      <c r="B27">
        <v>5</v>
      </c>
      <c r="C27" s="2">
        <v>39.979258537292402</v>
      </c>
      <c r="D27">
        <v>450</v>
      </c>
      <c r="E27">
        <v>5704</v>
      </c>
      <c r="F27">
        <v>5</v>
      </c>
      <c r="G27">
        <v>43</v>
      </c>
      <c r="H27">
        <v>10</v>
      </c>
      <c r="I27" s="5">
        <f>(Graphes[[#This Row],[DS_Solution]]-Graphes[[#This Row],[Opt]])/Graphes[[#This Row],[Opt]]</f>
        <v>1</v>
      </c>
      <c r="J27" s="2">
        <v>0.77751970291137695</v>
      </c>
      <c r="K27">
        <v>500</v>
      </c>
      <c r="L27">
        <v>27</v>
      </c>
      <c r="M27" s="2">
        <v>0.62131524085998502</v>
      </c>
      <c r="N27" s="2">
        <v>0</v>
      </c>
      <c r="O27" s="2">
        <v>7.8344821929931599E-2</v>
      </c>
      <c r="P27">
        <v>43</v>
      </c>
      <c r="Q27" s="5">
        <f>(Graphes[[#This Row],[FC_alea_Solution]]-Graphes[[#This Row],[Opt]])/Graphes[[#This Row],[Opt]]</f>
        <v>7.6</v>
      </c>
      <c r="R27" s="2">
        <v>14.240427494048999</v>
      </c>
      <c r="S27">
        <v>453</v>
      </c>
      <c r="T27">
        <v>7</v>
      </c>
      <c r="U27" s="2">
        <v>13.314146518707201</v>
      </c>
      <c r="V27" s="2">
        <v>0</v>
      </c>
      <c r="W27" s="2">
        <v>6.9384813308715806E-2</v>
      </c>
      <c r="X27">
        <v>43</v>
      </c>
      <c r="Y27" s="5">
        <f>(Graphes[[#This Row],[FC_AC_alea_Solution]]-Graphes[[#This Row],[Opt]])/Graphes[[#This Row],[Opt]]</f>
        <v>7.6</v>
      </c>
      <c r="Z27" s="2">
        <v>20.793077230453399</v>
      </c>
      <c r="AA27">
        <v>446</v>
      </c>
      <c r="AB27">
        <v>0</v>
      </c>
      <c r="AC27" s="2">
        <v>17.0072906017303</v>
      </c>
      <c r="AD27" s="2">
        <v>2.8410720825195299</v>
      </c>
      <c r="AE27" s="2">
        <v>6.2888622283935505E-2</v>
      </c>
      <c r="AF27">
        <v>10</v>
      </c>
      <c r="AG27" s="5">
        <f>(Graphes[[#This Row],[FC_AC_Solution]]-Graphes[[#This Row],[Opt]])/Graphes[[#This Row],[Opt]]</f>
        <v>1</v>
      </c>
      <c r="AH27" s="2">
        <v>2.9673588275909402</v>
      </c>
      <c r="AI27">
        <v>446</v>
      </c>
      <c r="AJ27">
        <v>0</v>
      </c>
      <c r="AK27" s="2">
        <v>0.53054618835449197</v>
      </c>
      <c r="AL27" s="2">
        <v>2.2875993251800502</v>
      </c>
      <c r="AM27" s="2">
        <v>5.6891441345214802E-2</v>
      </c>
      <c r="AN27">
        <v>10</v>
      </c>
      <c r="AO27" s="5">
        <f>(Graphes[[#This Row],[FC_Solution]]-Graphes[[#This Row],[Opt]])/Graphes[[#This Row],[Opt]]</f>
        <v>1</v>
      </c>
      <c r="AP27" s="2">
        <v>0.63030147552490201</v>
      </c>
      <c r="AQ27">
        <v>500</v>
      </c>
      <c r="AR27">
        <v>27</v>
      </c>
      <c r="AS27" s="2">
        <v>0.49205088615417403</v>
      </c>
      <c r="AT27" s="2">
        <v>0</v>
      </c>
      <c r="AU27" s="2">
        <v>6.8877458572387695E-2</v>
      </c>
      <c r="AV27" s="7">
        <v>10</v>
      </c>
      <c r="AW27" s="5">
        <f>(Graphes[[#This Row],[DS_sans_clique_Solution]]-Graphes[Opt])/Graphes[Opt]</f>
        <v>1</v>
      </c>
      <c r="AX27" s="2">
        <v>0.86635136604309004</v>
      </c>
      <c r="AY27" s="2">
        <v>451</v>
      </c>
      <c r="AZ27" s="2">
        <v>0</v>
      </c>
      <c r="BA27" s="2">
        <v>0.72359299659729004</v>
      </c>
      <c r="BB27" s="2">
        <v>0</v>
      </c>
      <c r="BC27" s="2">
        <v>6.7394018173217704E-2</v>
      </c>
      <c r="BD27" s="5">
        <f>Graphes[[#This Row],[Max clique (lb)]]/Graphes[[#This Row],[Nb var]]</f>
        <v>1.1111111111111112E-2</v>
      </c>
    </row>
    <row r="28" spans="1:56" x14ac:dyDescent="0.25">
      <c r="A28" t="s">
        <v>48</v>
      </c>
      <c r="B28">
        <v>5</v>
      </c>
      <c r="C28" s="2">
        <v>37.078507423400801</v>
      </c>
      <c r="D28">
        <v>450</v>
      </c>
      <c r="E28">
        <v>5724</v>
      </c>
      <c r="F28">
        <v>5</v>
      </c>
      <c r="G28">
        <v>43</v>
      </c>
      <c r="H28">
        <v>10</v>
      </c>
      <c r="I28" s="5">
        <f>(Graphes[[#This Row],[DS_Solution]]-Graphes[[#This Row],[Opt]])/Graphes[[#This Row],[Opt]]</f>
        <v>1</v>
      </c>
      <c r="J28" s="2">
        <v>0.62431287765502896</v>
      </c>
      <c r="K28">
        <v>476</v>
      </c>
      <c r="L28">
        <v>15</v>
      </c>
      <c r="M28" s="2">
        <v>0.48006033897399902</v>
      </c>
      <c r="N28" s="2">
        <v>0</v>
      </c>
      <c r="O28" s="2">
        <v>7.3885917663574205E-2</v>
      </c>
      <c r="P28">
        <v>43</v>
      </c>
      <c r="Q28" s="5">
        <f>(Graphes[[#This Row],[FC_alea_Solution]]-Graphes[[#This Row],[Opt]])/Graphes[[#This Row],[Opt]]</f>
        <v>7.6</v>
      </c>
      <c r="R28" s="2">
        <v>14.498932838439901</v>
      </c>
      <c r="S28">
        <v>451</v>
      </c>
      <c r="T28">
        <v>5</v>
      </c>
      <c r="U28" s="2">
        <v>13.4603962898254</v>
      </c>
      <c r="V28" s="2">
        <v>0</v>
      </c>
      <c r="W28" s="2">
        <v>6.9882869720458901E-2</v>
      </c>
      <c r="X28">
        <v>43</v>
      </c>
      <c r="Y28" s="5">
        <f>(Graphes[[#This Row],[FC_AC_alea_Solution]]-Graphes[[#This Row],[Opt]])/Graphes[[#This Row],[Opt]]</f>
        <v>7.6</v>
      </c>
      <c r="Z28" s="2">
        <v>19.118195533752399</v>
      </c>
      <c r="AA28">
        <v>446</v>
      </c>
      <c r="AB28">
        <v>0</v>
      </c>
      <c r="AC28" s="2">
        <v>15.0050282478332</v>
      </c>
      <c r="AD28" s="2">
        <v>3.19739365577697</v>
      </c>
      <c r="AE28" s="2">
        <v>6.7384004592895494E-2</v>
      </c>
      <c r="AF28">
        <v>10</v>
      </c>
      <c r="AG28" s="5">
        <f>(Graphes[[#This Row],[FC_AC_Solution]]-Graphes[[#This Row],[Opt]])/Graphes[[#This Row],[Opt]]</f>
        <v>1</v>
      </c>
      <c r="AH28" s="2">
        <v>3.50932693481445</v>
      </c>
      <c r="AI28">
        <v>446</v>
      </c>
      <c r="AJ28">
        <v>0</v>
      </c>
      <c r="AK28" s="2">
        <v>0.92677378654479903</v>
      </c>
      <c r="AL28" s="2">
        <v>2.4303283691406201</v>
      </c>
      <c r="AM28" s="2">
        <v>7.1381568908691406E-2</v>
      </c>
      <c r="AN28">
        <v>10</v>
      </c>
      <c r="AO28" s="5">
        <f>(Graphes[[#This Row],[FC_Solution]]-Graphes[[#This Row],[Opt]])/Graphes[[#This Row],[Opt]]</f>
        <v>1</v>
      </c>
      <c r="AP28" s="2">
        <v>1.0879321098327599</v>
      </c>
      <c r="AQ28">
        <v>476</v>
      </c>
      <c r="AR28">
        <v>15</v>
      </c>
      <c r="AS28" s="2">
        <v>0.93470954895019498</v>
      </c>
      <c r="AT28" s="2">
        <v>0</v>
      </c>
      <c r="AU28" s="2">
        <v>7.5871229171752902E-2</v>
      </c>
      <c r="AV28" s="7">
        <v>10</v>
      </c>
      <c r="AW28" s="5">
        <f>(Graphes[[#This Row],[DS_sans_clique_Solution]]-Graphes[Opt])/Graphes[Opt]</f>
        <v>1</v>
      </c>
      <c r="AX28" s="2">
        <v>1.00508904457092</v>
      </c>
      <c r="AY28" s="2">
        <v>451</v>
      </c>
      <c r="AZ28" s="2">
        <v>0</v>
      </c>
      <c r="BA28" s="2">
        <v>0.83694505691528298</v>
      </c>
      <c r="BB28" s="2">
        <v>0</v>
      </c>
      <c r="BC28" s="2">
        <v>8.1361293792724595E-2</v>
      </c>
      <c r="BD28" s="5">
        <f>Graphes[[#This Row],[Max clique (lb)]]/Graphes[[#This Row],[Nb var]]</f>
        <v>1.1111111111111112E-2</v>
      </c>
    </row>
    <row r="29" spans="1:56" x14ac:dyDescent="0.25">
      <c r="A29" t="s">
        <v>80</v>
      </c>
      <c r="B29">
        <v>5</v>
      </c>
      <c r="C29" s="2">
        <v>30.611820697784399</v>
      </c>
      <c r="D29">
        <v>450</v>
      </c>
      <c r="E29">
        <v>9793</v>
      </c>
      <c r="F29">
        <v>5</v>
      </c>
      <c r="G29">
        <v>67</v>
      </c>
      <c r="H29">
        <v>11</v>
      </c>
      <c r="I29" s="5">
        <f>(Graphes[[#This Row],[DS_Solution]]-Graphes[[#This Row],[Opt]])/Graphes[[#This Row],[Opt]]</f>
        <v>1.2</v>
      </c>
      <c r="J29" s="2">
        <v>0.95296883583068803</v>
      </c>
      <c r="K29">
        <v>484</v>
      </c>
      <c r="L29">
        <v>19</v>
      </c>
      <c r="M29" s="2">
        <v>0.72717761993408203</v>
      </c>
      <c r="N29" s="2">
        <v>0</v>
      </c>
      <c r="O29" s="2">
        <v>0.14889335632324199</v>
      </c>
      <c r="P29">
        <v>67</v>
      </c>
      <c r="Q29" s="5">
        <f>(Graphes[[#This Row],[FC_alea_Solution]]-Graphes[[#This Row],[Opt]])/Graphes[[#This Row],[Opt]]</f>
        <v>12.4</v>
      </c>
      <c r="R29" s="2">
        <v>29.2746002674102</v>
      </c>
      <c r="S29">
        <v>449</v>
      </c>
      <c r="T29">
        <v>3</v>
      </c>
      <c r="U29" s="2">
        <v>27.441732883453302</v>
      </c>
      <c r="V29" s="2">
        <v>0</v>
      </c>
      <c r="W29" s="2">
        <v>0.131900548934936</v>
      </c>
      <c r="X29">
        <v>67</v>
      </c>
      <c r="Y29" s="5">
        <f>(Graphes[[#This Row],[FC_AC_alea_Solution]]-Graphes[[#This Row],[Opt]])/Graphes[[#This Row],[Opt]]</f>
        <v>12.4</v>
      </c>
      <c r="Z29" s="2">
        <v>42.773697376251199</v>
      </c>
      <c r="AA29">
        <v>446</v>
      </c>
      <c r="AB29">
        <v>0</v>
      </c>
      <c r="AC29" s="2">
        <v>27.683713197708101</v>
      </c>
      <c r="AD29" s="2">
        <v>12.9973344802856</v>
      </c>
      <c r="AE29" s="2">
        <v>0.12011456489562899</v>
      </c>
      <c r="AF29">
        <v>12</v>
      </c>
      <c r="AG29" s="5">
        <f>(Graphes[[#This Row],[FC_AC_Solution]]-Graphes[[#This Row],[Opt]])/Graphes[[#This Row],[Opt]]</f>
        <v>1.4</v>
      </c>
      <c r="AH29" s="2">
        <v>7.6899833679199201</v>
      </c>
      <c r="AI29">
        <v>446</v>
      </c>
      <c r="AJ29">
        <v>0</v>
      </c>
      <c r="AK29" s="2">
        <v>0.68560791015625</v>
      </c>
      <c r="AL29" s="2">
        <v>6.7785086631774902</v>
      </c>
      <c r="AM29" s="2">
        <v>0.14391827583312899</v>
      </c>
      <c r="AN29">
        <v>11</v>
      </c>
      <c r="AO29" s="5">
        <f>(Graphes[[#This Row],[FC_Solution]]-Graphes[[#This Row],[Opt]])/Graphes[[#This Row],[Opt]]</f>
        <v>1.2</v>
      </c>
      <c r="AP29" s="2">
        <v>1.5167586803436199</v>
      </c>
      <c r="AQ29">
        <v>484</v>
      </c>
      <c r="AR29">
        <v>19</v>
      </c>
      <c r="AS29" s="2">
        <v>1.2837934494018499</v>
      </c>
      <c r="AT29" s="2">
        <v>0</v>
      </c>
      <c r="AU29" s="2">
        <v>0.14090418815612701</v>
      </c>
      <c r="AV29" s="7">
        <v>11</v>
      </c>
      <c r="AW29" s="5">
        <f>(Graphes[[#This Row],[DS_sans_clique_Solution]]-Graphes[Opt])/Graphes[Opt]</f>
        <v>1.2</v>
      </c>
      <c r="AX29" s="2">
        <v>0.97265195846557595</v>
      </c>
      <c r="AY29" s="2">
        <v>451</v>
      </c>
      <c r="AZ29" s="2">
        <v>0</v>
      </c>
      <c r="BA29" s="2">
        <v>0.71315264701843195</v>
      </c>
      <c r="BB29" s="2">
        <v>0</v>
      </c>
      <c r="BC29" s="2">
        <v>0.166679382324218</v>
      </c>
      <c r="BD29" s="5">
        <f>Graphes[[#This Row],[Max clique (lb)]]/Graphes[[#This Row],[Nb var]]</f>
        <v>1.1111111111111112E-2</v>
      </c>
    </row>
    <row r="30" spans="1:56" x14ac:dyDescent="0.25">
      <c r="A30" t="s">
        <v>81</v>
      </c>
      <c r="B30">
        <v>5</v>
      </c>
      <c r="C30" s="2">
        <v>30.351600646972599</v>
      </c>
      <c r="D30">
        <v>450</v>
      </c>
      <c r="E30">
        <v>9747</v>
      </c>
      <c r="F30">
        <v>5</v>
      </c>
      <c r="G30">
        <v>69</v>
      </c>
      <c r="H30">
        <v>13</v>
      </c>
      <c r="I30" s="5">
        <f>(Graphes[[#This Row],[DS_Solution]]-Graphes[[#This Row],[Opt]])/Graphes[[#This Row],[Opt]]</f>
        <v>1.6</v>
      </c>
      <c r="J30" s="2">
        <v>1.35500860214233</v>
      </c>
      <c r="K30">
        <v>490</v>
      </c>
      <c r="L30">
        <v>22</v>
      </c>
      <c r="M30" s="2">
        <v>1.08403539657592</v>
      </c>
      <c r="N30" s="2">
        <v>0</v>
      </c>
      <c r="O30" s="2">
        <v>0.17490363121032701</v>
      </c>
      <c r="P30">
        <v>69</v>
      </c>
      <c r="Q30" s="5">
        <f>(Graphes[[#This Row],[FC_alea_Solution]]-Graphes[[#This Row],[Opt]])/Graphes[[#This Row],[Opt]]</f>
        <v>12.8</v>
      </c>
      <c r="R30" s="2">
        <v>31.778847694396902</v>
      </c>
      <c r="S30">
        <v>448</v>
      </c>
      <c r="T30">
        <v>2</v>
      </c>
      <c r="U30" s="2">
        <v>29.529277324676499</v>
      </c>
      <c r="V30" s="2">
        <v>0</v>
      </c>
      <c r="W30" s="2">
        <v>0.14988803863525299</v>
      </c>
      <c r="X30">
        <v>69</v>
      </c>
      <c r="Y30" s="5">
        <f>(Graphes[[#This Row],[FC_AC_alea_Solution]]-Graphes[[#This Row],[Opt]])/Graphes[[#This Row],[Opt]]</f>
        <v>12.8</v>
      </c>
      <c r="Z30" s="2">
        <v>42.740727186203003</v>
      </c>
      <c r="AA30">
        <v>446</v>
      </c>
      <c r="AB30">
        <v>0</v>
      </c>
      <c r="AC30" s="2">
        <v>29.050482988357501</v>
      </c>
      <c r="AD30" s="2">
        <v>11.5347731113433</v>
      </c>
      <c r="AE30" s="2">
        <v>0.14389419555663999</v>
      </c>
      <c r="AF30">
        <v>10</v>
      </c>
      <c r="AG30" s="5">
        <f>(Graphes[[#This Row],[FC_AC_Solution]]-Graphes[[#This Row],[Opt]])/Graphes[[#This Row],[Opt]]</f>
        <v>1</v>
      </c>
      <c r="AH30" s="2">
        <v>7.4058260917663503</v>
      </c>
      <c r="AI30">
        <v>446</v>
      </c>
      <c r="AJ30">
        <v>0</v>
      </c>
      <c r="AK30" s="2">
        <v>0.98490381240844704</v>
      </c>
      <c r="AL30" s="2">
        <v>6.1860809326171804</v>
      </c>
      <c r="AM30" s="2">
        <v>0.14190697669982899</v>
      </c>
      <c r="AN30">
        <v>13</v>
      </c>
      <c r="AO30" s="5">
        <f>(Graphes[[#This Row],[FC_Solution]]-Graphes[[#This Row],[Opt]])/Graphes[[#This Row],[Opt]]</f>
        <v>1.6</v>
      </c>
      <c r="AP30" s="2">
        <v>0.90792536735534601</v>
      </c>
      <c r="AQ30">
        <v>490</v>
      </c>
      <c r="AR30">
        <v>22</v>
      </c>
      <c r="AS30" s="2">
        <v>0.65800380706787098</v>
      </c>
      <c r="AT30" s="2">
        <v>0</v>
      </c>
      <c r="AU30" s="2">
        <v>0.15286993980407701</v>
      </c>
      <c r="AV30" s="7">
        <v>11</v>
      </c>
      <c r="AW30" s="5">
        <f>(Graphes[[#This Row],[DS_sans_clique_Solution]]-Graphes[Opt])/Graphes[Opt]</f>
        <v>1.2</v>
      </c>
      <c r="AX30" s="2">
        <v>1.24513435363769</v>
      </c>
      <c r="AY30" s="2">
        <v>451</v>
      </c>
      <c r="AZ30" s="2">
        <v>0</v>
      </c>
      <c r="BA30" s="2">
        <v>0.99612188339233398</v>
      </c>
      <c r="BB30" s="2">
        <v>0</v>
      </c>
      <c r="BC30" s="2">
        <v>0.16054868698120101</v>
      </c>
      <c r="BD30" s="5">
        <f>Graphes[[#This Row],[Max clique (lb)]]/Graphes[[#This Row],[Nb var]]</f>
        <v>1.1111111111111112E-2</v>
      </c>
    </row>
    <row r="31" spans="1:56" x14ac:dyDescent="0.25">
      <c r="A31" t="s">
        <v>49</v>
      </c>
      <c r="B31">
        <v>42</v>
      </c>
      <c r="C31" s="2">
        <v>20.349316120147702</v>
      </c>
      <c r="D31">
        <v>128</v>
      </c>
      <c r="E31">
        <v>5242</v>
      </c>
      <c r="F31">
        <v>35</v>
      </c>
      <c r="G31">
        <v>87</v>
      </c>
      <c r="H31">
        <v>45</v>
      </c>
      <c r="I31" s="5">
        <f>(Graphes[[#This Row],[DS_Solution]]-Graphes[[#This Row],[Opt]])/Graphes[[#This Row],[Opt]]</f>
        <v>7.1428571428571425E-2</v>
      </c>
      <c r="J31" s="2">
        <v>0.26399564743041898</v>
      </c>
      <c r="K31">
        <v>610</v>
      </c>
      <c r="L31">
        <v>258</v>
      </c>
      <c r="M31" s="2">
        <v>0.151726484298706</v>
      </c>
      <c r="N31" s="2">
        <v>0</v>
      </c>
      <c r="O31" s="2">
        <v>0.104783535003662</v>
      </c>
      <c r="P31">
        <v>87</v>
      </c>
      <c r="Q31" s="5">
        <f>(Graphes[[#This Row],[FC_alea_Solution]]-Graphes[[#This Row],[Opt]])/Graphes[[#This Row],[Opt]]</f>
        <v>1.0714285714285714</v>
      </c>
      <c r="R31" s="2">
        <v>3.5537438392639098</v>
      </c>
      <c r="S31">
        <v>205</v>
      </c>
      <c r="T31">
        <v>111</v>
      </c>
      <c r="U31" s="2">
        <v>3.3875668048858598</v>
      </c>
      <c r="V31" s="2">
        <v>0</v>
      </c>
      <c r="W31" s="2">
        <v>6.5867185592651298E-2</v>
      </c>
      <c r="X31">
        <v>87</v>
      </c>
      <c r="Y31" s="5">
        <f>(Graphes[[#This Row],[FC_AC_alea_Solution]]-Graphes[[#This Row],[Opt]])/Graphes[[#This Row],[Opt]]</f>
        <v>1.0714285714285714</v>
      </c>
      <c r="Z31" s="2">
        <v>13.465901851653999</v>
      </c>
      <c r="AA31">
        <v>94</v>
      </c>
      <c r="AB31">
        <v>0</v>
      </c>
      <c r="AC31" s="2">
        <v>1.6997799873352</v>
      </c>
      <c r="AD31" s="2">
        <v>11.6323730945587</v>
      </c>
      <c r="AE31" s="2">
        <v>5.2406311035156201E-2</v>
      </c>
      <c r="AF31">
        <v>42</v>
      </c>
      <c r="AG31" s="5">
        <f>(Graphes[[#This Row],[FC_AC_Solution]]-Graphes[[#This Row],[Opt]])/Graphes[[#This Row],[Opt]]</f>
        <v>0</v>
      </c>
      <c r="AH31" s="2">
        <v>9.6466603279113698</v>
      </c>
      <c r="AI31">
        <v>94</v>
      </c>
      <c r="AJ31">
        <v>0</v>
      </c>
      <c r="AK31" s="2">
        <v>3.7934303283691399E-2</v>
      </c>
      <c r="AL31" s="2">
        <v>9.5478537082672101</v>
      </c>
      <c r="AM31" s="2">
        <v>5.3891181945800698E-2</v>
      </c>
      <c r="AN31">
        <v>45</v>
      </c>
      <c r="AO31" s="5">
        <f>(Graphes[[#This Row],[FC_Solution]]-Graphes[[#This Row],[Opt]])/Graphes[[#This Row],[Opt]]</f>
        <v>7.1428571428571425E-2</v>
      </c>
      <c r="AP31" s="2">
        <v>0.281086444854736</v>
      </c>
      <c r="AQ31">
        <v>610</v>
      </c>
      <c r="AR31">
        <v>258</v>
      </c>
      <c r="AS31" s="2">
        <v>0.155322790145874</v>
      </c>
      <c r="AT31" s="2">
        <v>0</v>
      </c>
      <c r="AU31" s="2">
        <v>0.104800224304199</v>
      </c>
      <c r="AV31" s="7">
        <v>42</v>
      </c>
      <c r="AW31" s="5">
        <f>(Graphes[[#This Row],[DS_sans_clique_Solution]]-Graphes[Opt])/Graphes[Opt]</f>
        <v>0</v>
      </c>
      <c r="AX31" s="2">
        <v>0.16368770599365201</v>
      </c>
      <c r="AY31" s="2">
        <v>129</v>
      </c>
      <c r="AZ31" s="2">
        <v>0</v>
      </c>
      <c r="BA31" s="2">
        <v>6.1895132064819301E-2</v>
      </c>
      <c r="BB31" s="2">
        <v>0</v>
      </c>
      <c r="BC31" s="2">
        <v>9.4307422637939398E-2</v>
      </c>
      <c r="BD31" s="5">
        <f>Graphes[[#This Row],[Max clique (lb)]]/Graphes[[#This Row],[Nb var]]</f>
        <v>0.2734375</v>
      </c>
    </row>
    <row r="32" spans="1:56" x14ac:dyDescent="0.25">
      <c r="A32" t="s">
        <v>50</v>
      </c>
      <c r="B32">
        <v>73</v>
      </c>
      <c r="C32" s="2">
        <v>33.976905345916698</v>
      </c>
      <c r="D32">
        <v>128</v>
      </c>
      <c r="E32">
        <v>6364</v>
      </c>
      <c r="F32">
        <v>64</v>
      </c>
      <c r="G32">
        <v>107</v>
      </c>
      <c r="H32">
        <v>73</v>
      </c>
      <c r="I32" s="5">
        <f>(Graphes[[#This Row],[DS_Solution]]-Graphes[[#This Row],[Opt]])/Graphes[[#This Row],[Opt]]</f>
        <v>0</v>
      </c>
      <c r="J32" s="2">
        <v>0.72362303733825595</v>
      </c>
      <c r="K32">
        <v>1877</v>
      </c>
      <c r="L32">
        <v>906</v>
      </c>
      <c r="M32" s="2">
        <v>0.41673159599304199</v>
      </c>
      <c r="N32" s="2">
        <v>0</v>
      </c>
      <c r="O32" s="2">
        <v>0.26198291778564398</v>
      </c>
      <c r="P32">
        <v>106</v>
      </c>
      <c r="Q32" s="5">
        <f>(Graphes[[#This Row],[FC_alea_Solution]]-Graphes[[#This Row],[Opt]])/Graphes[[#This Row],[Opt]]</f>
        <v>0.45205479452054792</v>
      </c>
      <c r="R32" s="2">
        <v>2.0316376686096098</v>
      </c>
      <c r="S32">
        <v>728</v>
      </c>
      <c r="T32">
        <v>663</v>
      </c>
      <c r="U32" s="2">
        <v>1.8125615119934</v>
      </c>
      <c r="V32" s="2">
        <v>0</v>
      </c>
      <c r="W32" s="2">
        <v>0.14921259880065901</v>
      </c>
      <c r="X32">
        <v>106</v>
      </c>
      <c r="Y32" s="5">
        <f>(Graphes[[#This Row],[FC_AC_alea_Solution]]-Graphes[[#This Row],[Opt]])/Graphes[[#This Row],[Opt]]</f>
        <v>0.45205479452054792</v>
      </c>
      <c r="Z32" s="2">
        <v>12.3864512443542</v>
      </c>
      <c r="AA32">
        <v>65</v>
      </c>
      <c r="AB32">
        <v>0</v>
      </c>
      <c r="AC32" s="2">
        <v>1.94628405570983</v>
      </c>
      <c r="AD32" s="2">
        <v>10.358318328857401</v>
      </c>
      <c r="AE32" s="2">
        <v>3.8431406021118102E-2</v>
      </c>
      <c r="AF32">
        <v>73</v>
      </c>
      <c r="AG32" s="5">
        <f>(Graphes[[#This Row],[FC_AC_Solution]]-Graphes[[#This Row],[Opt]])/Graphes[[#This Row],[Opt]]</f>
        <v>0</v>
      </c>
      <c r="AH32" s="2">
        <v>12.8525645732879</v>
      </c>
      <c r="AI32">
        <v>65</v>
      </c>
      <c r="AJ32">
        <v>0</v>
      </c>
      <c r="AK32" s="2">
        <v>2.8949975967407199E-2</v>
      </c>
      <c r="AL32" s="2">
        <v>12.766226053237901</v>
      </c>
      <c r="AM32" s="2">
        <v>5.33947944641113E-2</v>
      </c>
      <c r="AN32">
        <v>73</v>
      </c>
      <c r="AO32" s="5">
        <f>(Graphes[[#This Row],[FC_Solution]]-Graphes[[#This Row],[Opt]])/Graphes[[#This Row],[Opt]]</f>
        <v>0</v>
      </c>
      <c r="AP32" s="2">
        <v>0.69168519973754805</v>
      </c>
      <c r="AQ32">
        <v>1877</v>
      </c>
      <c r="AR32">
        <v>906</v>
      </c>
      <c r="AS32" s="2">
        <v>0.39280629158019997</v>
      </c>
      <c r="AT32" s="2">
        <v>0</v>
      </c>
      <c r="AU32" s="2">
        <v>0.25996732711791898</v>
      </c>
      <c r="AV32" s="7">
        <v>73</v>
      </c>
      <c r="AW32" s="5">
        <f>(Graphes[[#This Row],[DS_sans_clique_Solution]]-Graphes[Opt])/Graphes[Opt]</f>
        <v>0</v>
      </c>
      <c r="AX32" s="2">
        <v>0.93472337722778298</v>
      </c>
      <c r="AY32" s="2">
        <v>129</v>
      </c>
      <c r="AZ32" s="2">
        <v>0</v>
      </c>
      <c r="BA32" s="2">
        <v>0.73459744453430098</v>
      </c>
      <c r="BB32" s="2">
        <v>0</v>
      </c>
      <c r="BC32" s="2">
        <v>0.19313549995422299</v>
      </c>
      <c r="BD32" s="5">
        <f>Graphes[[#This Row],[Max clique (lb)]]/Graphes[[#This Row],[Nb var]]</f>
        <v>0.5</v>
      </c>
    </row>
    <row r="33" spans="1:56" x14ac:dyDescent="0.25">
      <c r="A33" t="s">
        <v>51</v>
      </c>
      <c r="B33">
        <v>8</v>
      </c>
      <c r="C33" s="2">
        <v>5.7830052375793404</v>
      </c>
      <c r="D33">
        <v>128</v>
      </c>
      <c r="E33">
        <v>744</v>
      </c>
      <c r="F33">
        <v>6</v>
      </c>
      <c r="G33">
        <v>17</v>
      </c>
      <c r="H33">
        <v>8</v>
      </c>
      <c r="I33" s="5">
        <f>(Graphes[[#This Row],[DS_Solution]]-Graphes[[#This Row],[Opt]])/Graphes[[#This Row],[Opt]]</f>
        <v>0</v>
      </c>
      <c r="J33" s="2">
        <v>3.7428855895995997E-2</v>
      </c>
      <c r="K33">
        <v>155</v>
      </c>
      <c r="L33">
        <v>16</v>
      </c>
      <c r="M33" s="2">
        <v>2.7945280075073201E-2</v>
      </c>
      <c r="N33" s="2">
        <v>0</v>
      </c>
      <c r="O33" s="2">
        <v>5.48911094665527E-3</v>
      </c>
      <c r="P33">
        <v>17</v>
      </c>
      <c r="Q33" s="5">
        <f>(Graphes[[#This Row],[FC_alea_Solution]]-Graphes[[#This Row],[Opt]])/Graphes[[#This Row],[Opt]]</f>
        <v>1.125</v>
      </c>
      <c r="R33" s="2">
        <v>0.48806977272033603</v>
      </c>
      <c r="S33">
        <v>126</v>
      </c>
      <c r="T33">
        <v>3</v>
      </c>
      <c r="U33" s="2">
        <v>0.46710872650146401</v>
      </c>
      <c r="V33" s="2">
        <v>0</v>
      </c>
      <c r="W33" s="2">
        <v>3.4961700439453099E-3</v>
      </c>
      <c r="X33">
        <v>17</v>
      </c>
      <c r="Y33" s="5">
        <f>(Graphes[[#This Row],[FC_AC_alea_Solution]]-Graphes[[#This Row],[Opt]])/Graphes[[#This Row],[Opt]]</f>
        <v>1.125</v>
      </c>
      <c r="Z33" s="2">
        <v>0.83790779113769498</v>
      </c>
      <c r="AA33">
        <v>123</v>
      </c>
      <c r="AB33">
        <v>0</v>
      </c>
      <c r="AC33" s="2">
        <v>0.75057935714721602</v>
      </c>
      <c r="AD33" s="2">
        <v>6.3870191574096596E-2</v>
      </c>
      <c r="AE33" s="2">
        <v>7.48443603515625E-3</v>
      </c>
      <c r="AF33">
        <v>8</v>
      </c>
      <c r="AG33" s="5">
        <f>(Graphes[[#This Row],[FC_AC_Solution]]-Graphes[[#This Row],[Opt]])/Graphes[[#This Row],[Opt]]</f>
        <v>0</v>
      </c>
      <c r="AH33" s="2">
        <v>9.3323707580566406E-2</v>
      </c>
      <c r="AI33">
        <v>123</v>
      </c>
      <c r="AJ33">
        <v>0</v>
      </c>
      <c r="AK33" s="2">
        <v>2.24547386169433E-2</v>
      </c>
      <c r="AL33" s="2">
        <v>6.1392307281494099E-2</v>
      </c>
      <c r="AM33" s="2">
        <v>4.9841403961181597E-3</v>
      </c>
      <c r="AN33">
        <v>8</v>
      </c>
      <c r="AO33" s="5">
        <f>(Graphes[[#This Row],[FC_Solution]]-Graphes[[#This Row],[Opt]])/Graphes[[#This Row],[Opt]]</f>
        <v>0</v>
      </c>
      <c r="AP33" s="2">
        <v>3.7928104400634703E-2</v>
      </c>
      <c r="AQ33">
        <v>155</v>
      </c>
      <c r="AR33">
        <v>16</v>
      </c>
      <c r="AS33" s="2">
        <v>2.99446582794189E-2</v>
      </c>
      <c r="AT33" s="2">
        <v>0</v>
      </c>
      <c r="AU33" s="2">
        <v>3.4909248352050699E-3</v>
      </c>
      <c r="AV33" s="7">
        <v>8</v>
      </c>
      <c r="AW33" s="5">
        <f>(Graphes[[#This Row],[DS_sans_clique_Solution]]-Graphes[Opt])/Graphes[Opt]</f>
        <v>0</v>
      </c>
      <c r="AX33" s="2">
        <v>3.5931348800659103E-2</v>
      </c>
      <c r="AY33" s="2">
        <v>129</v>
      </c>
      <c r="AZ33" s="2">
        <v>0</v>
      </c>
      <c r="BA33" s="2">
        <v>2.5449752807617101E-2</v>
      </c>
      <c r="BB33" s="2">
        <v>0</v>
      </c>
      <c r="BC33" s="2">
        <v>3.4947395324707001E-3</v>
      </c>
      <c r="BD33" s="5">
        <f>Graphes[[#This Row],[Max clique (lb)]]/Graphes[[#This Row],[Nb var]]</f>
        <v>4.6875E-2</v>
      </c>
    </row>
    <row r="34" spans="1:56" x14ac:dyDescent="0.25">
      <c r="A34" t="s">
        <v>52</v>
      </c>
      <c r="B34">
        <v>20</v>
      </c>
      <c r="C34" s="2">
        <v>8.1654741764068604</v>
      </c>
      <c r="D34">
        <v>128</v>
      </c>
      <c r="E34">
        <v>1998</v>
      </c>
      <c r="F34">
        <v>19</v>
      </c>
      <c r="G34">
        <v>39</v>
      </c>
      <c r="H34">
        <v>22</v>
      </c>
      <c r="I34" s="5">
        <f>(Graphes[[#This Row],[DS_Solution]]-Graphes[[#This Row],[Opt]])/Graphes[[#This Row],[Opt]]</f>
        <v>0.1</v>
      </c>
      <c r="J34" s="2">
        <v>6.8870306015014607E-2</v>
      </c>
      <c r="K34">
        <v>270</v>
      </c>
      <c r="L34">
        <v>80</v>
      </c>
      <c r="M34" s="2">
        <v>4.89182472229003E-2</v>
      </c>
      <c r="N34" s="2">
        <v>0</v>
      </c>
      <c r="O34" s="2">
        <v>1.39670372009277E-2</v>
      </c>
      <c r="P34">
        <v>39</v>
      </c>
      <c r="Q34" s="5">
        <f>(Graphes[[#This Row],[FC_alea_Solution]]-Graphes[[#This Row],[Opt]])/Graphes[[#This Row],[Opt]]</f>
        <v>0.95</v>
      </c>
      <c r="R34" s="2">
        <v>1.19073414802551</v>
      </c>
      <c r="S34">
        <v>123</v>
      </c>
      <c r="T34">
        <v>13</v>
      </c>
      <c r="U34" s="2">
        <v>1.1388316154479901</v>
      </c>
      <c r="V34" s="2">
        <v>0</v>
      </c>
      <c r="W34" s="2">
        <v>1.54726505279541E-2</v>
      </c>
      <c r="X34">
        <v>39</v>
      </c>
      <c r="Y34" s="5">
        <f>(Graphes[[#This Row],[FC_AC_alea_Solution]]-Graphes[[#This Row],[Opt]])/Graphes[[#This Row],[Opt]]</f>
        <v>0.95</v>
      </c>
      <c r="Z34" s="2">
        <v>5.2355451583862296</v>
      </c>
      <c r="AA34">
        <v>110</v>
      </c>
      <c r="AB34">
        <v>0</v>
      </c>
      <c r="AC34" s="2">
        <v>1.21071457862854</v>
      </c>
      <c r="AD34" s="2">
        <v>3.9759287834167401</v>
      </c>
      <c r="AE34" s="2">
        <v>1.09755992889404E-2</v>
      </c>
      <c r="AF34">
        <v>20</v>
      </c>
      <c r="AG34" s="5">
        <f>(Graphes[[#This Row],[FC_AC_Solution]]-Graphes[[#This Row],[Opt]])/Graphes[[#This Row],[Opt]]</f>
        <v>0</v>
      </c>
      <c r="AH34" s="2">
        <v>6.4327714443206698</v>
      </c>
      <c r="AI34">
        <v>110</v>
      </c>
      <c r="AJ34">
        <v>0</v>
      </c>
      <c r="AK34" s="2">
        <v>0.40923047065734802</v>
      </c>
      <c r="AL34" s="2">
        <v>5.9182331562042201</v>
      </c>
      <c r="AM34" s="2">
        <v>7.8852176666259696E-2</v>
      </c>
      <c r="AN34">
        <v>22</v>
      </c>
      <c r="AO34" s="5">
        <f>(Graphes[[#This Row],[FC_Solution]]-Graphes[[#This Row],[Opt]])/Graphes[[#This Row],[Opt]]</f>
        <v>0.1</v>
      </c>
      <c r="AP34" s="2">
        <v>0.79299187660217196</v>
      </c>
      <c r="AQ34">
        <v>270</v>
      </c>
      <c r="AR34">
        <v>80</v>
      </c>
      <c r="AS34" s="2">
        <v>0.42917037010192799</v>
      </c>
      <c r="AT34" s="2">
        <v>0</v>
      </c>
      <c r="AU34" s="2">
        <v>0.230565786361694</v>
      </c>
      <c r="AV34" s="7">
        <v>20</v>
      </c>
      <c r="AW34" s="5">
        <f>(Graphes[[#This Row],[DS_sans_clique_Solution]]-Graphes[Opt])/Graphes[Opt]</f>
        <v>0</v>
      </c>
      <c r="AX34" s="2">
        <v>6.6376686096191406E-2</v>
      </c>
      <c r="AY34" s="2">
        <v>129</v>
      </c>
      <c r="AZ34" s="2">
        <v>0</v>
      </c>
      <c r="BA34" s="2">
        <v>4.1423797607421799E-2</v>
      </c>
      <c r="BB34" s="2">
        <v>0</v>
      </c>
      <c r="BC34" s="2">
        <v>1.7966270446777299E-2</v>
      </c>
      <c r="BD34" s="5">
        <f>Graphes[[#This Row],[Max clique (lb)]]/Graphes[[#This Row],[Nb var]]</f>
        <v>0.1484375</v>
      </c>
    </row>
    <row r="35" spans="1:56" x14ac:dyDescent="0.25">
      <c r="A35" t="s">
        <v>53</v>
      </c>
      <c r="B35">
        <v>31</v>
      </c>
      <c r="C35" s="2">
        <v>8.5452551841735804</v>
      </c>
      <c r="D35">
        <v>128</v>
      </c>
      <c r="E35">
        <v>3576</v>
      </c>
      <c r="F35">
        <v>26</v>
      </c>
      <c r="G35">
        <v>65</v>
      </c>
      <c r="H35">
        <v>33</v>
      </c>
      <c r="I35" s="5">
        <f>(Graphes[[#This Row],[DS_Solution]]-Graphes[[#This Row],[Opt]])/Graphes[[#This Row],[Opt]]</f>
        <v>6.4516129032258063E-2</v>
      </c>
      <c r="J35" s="2">
        <v>0.16867780685424799</v>
      </c>
      <c r="K35">
        <v>595</v>
      </c>
      <c r="L35">
        <v>246</v>
      </c>
      <c r="M35" s="2">
        <v>0.111289024353027</v>
      </c>
      <c r="N35" s="2">
        <v>0</v>
      </c>
      <c r="O35" s="2">
        <v>4.34207916259765E-2</v>
      </c>
      <c r="P35">
        <v>65</v>
      </c>
      <c r="Q35" s="5">
        <f>(Graphes[[#This Row],[FC_alea_Solution]]-Graphes[[#This Row],[Opt]])/Graphes[[#This Row],[Opt]]</f>
        <v>1.096774193548387</v>
      </c>
      <c r="R35" s="2">
        <v>2.5007452964782702</v>
      </c>
      <c r="S35">
        <v>171</v>
      </c>
      <c r="T35">
        <v>68</v>
      </c>
      <c r="U35" s="2">
        <v>2.3904557228088299</v>
      </c>
      <c r="V35" s="2">
        <v>0</v>
      </c>
      <c r="W35" s="2">
        <v>3.5433530807495103E-2</v>
      </c>
      <c r="X35">
        <v>65</v>
      </c>
      <c r="Y35" s="5">
        <f>(Graphes[[#This Row],[FC_AC_alea_Solution]]-Graphes[[#This Row],[Opt]])/Graphes[[#This Row],[Opt]]</f>
        <v>1.096774193548387</v>
      </c>
      <c r="Z35" s="2">
        <v>6.1702690124511701</v>
      </c>
      <c r="AA35">
        <v>103</v>
      </c>
      <c r="AB35">
        <v>0</v>
      </c>
      <c r="AC35" s="2">
        <v>1.3354525566101001</v>
      </c>
      <c r="AD35" s="2">
        <v>4.7384974956512398</v>
      </c>
      <c r="AE35" s="2">
        <v>3.1444549560546799E-2</v>
      </c>
      <c r="AF35">
        <v>31</v>
      </c>
      <c r="AG35" s="5">
        <f>(Graphes[[#This Row],[FC_AC_Solution]]-Graphes[[#This Row],[Opt]])/Graphes[[#This Row],[Opt]]</f>
        <v>0</v>
      </c>
      <c r="AH35" s="2">
        <v>8.2248647212982107</v>
      </c>
      <c r="AI35">
        <v>103</v>
      </c>
      <c r="AJ35">
        <v>0</v>
      </c>
      <c r="AK35" s="2">
        <v>4.1917324066162102E-2</v>
      </c>
      <c r="AL35" s="2">
        <v>8.1475074291229195</v>
      </c>
      <c r="AM35" s="2">
        <v>2.99525260925292E-2</v>
      </c>
      <c r="AN35">
        <v>33</v>
      </c>
      <c r="AO35" s="5">
        <f>(Graphes[[#This Row],[FC_Solution]]-Graphes[[#This Row],[Opt]])/Graphes[[#This Row],[Opt]]</f>
        <v>6.4516129032258063E-2</v>
      </c>
      <c r="AP35" s="2">
        <v>1.7182302474975499</v>
      </c>
      <c r="AQ35">
        <v>595</v>
      </c>
      <c r="AR35">
        <v>246</v>
      </c>
      <c r="AS35" s="2">
        <v>1.0849092006683301</v>
      </c>
      <c r="AT35" s="2">
        <v>0</v>
      </c>
      <c r="AU35" s="2">
        <v>0.36382508277893</v>
      </c>
      <c r="AV35" s="7">
        <v>31</v>
      </c>
      <c r="AW35" s="5">
        <f>(Graphes[[#This Row],[DS_sans_clique_Solution]]-Graphes[Opt])/Graphes[Opt]</f>
        <v>0</v>
      </c>
      <c r="AX35" s="2">
        <v>0.12625789642333901</v>
      </c>
      <c r="AY35" s="2">
        <v>129</v>
      </c>
      <c r="AZ35" s="2">
        <v>0</v>
      </c>
      <c r="BA35" s="2">
        <v>5.9887409210205002E-2</v>
      </c>
      <c r="BB35" s="2">
        <v>0</v>
      </c>
      <c r="BC35" s="2">
        <v>5.23972511291503E-2</v>
      </c>
      <c r="BD35" s="5">
        <f>Graphes[[#This Row],[Max clique (lb)]]/Graphes[[#This Row],[Nb var]]</f>
        <v>0.203125</v>
      </c>
    </row>
    <row r="36" spans="1:56" x14ac:dyDescent="0.25">
      <c r="A36" t="s">
        <v>54</v>
      </c>
      <c r="B36">
        <v>49</v>
      </c>
      <c r="C36" s="2">
        <v>21.8903822898864</v>
      </c>
      <c r="D36">
        <v>197</v>
      </c>
      <c r="E36">
        <v>3330</v>
      </c>
      <c r="F36">
        <v>35</v>
      </c>
      <c r="G36">
        <v>122</v>
      </c>
      <c r="H36">
        <v>49</v>
      </c>
      <c r="I36" s="5">
        <f>(Graphes[[#This Row],[DS_Solution]]-Graphes[[#This Row],[Opt]])/Graphes[[#This Row],[Opt]]</f>
        <v>0</v>
      </c>
      <c r="J36" s="2">
        <v>1.4707059860229399</v>
      </c>
      <c r="K36">
        <v>2331</v>
      </c>
      <c r="L36">
        <v>1084</v>
      </c>
      <c r="M36" s="2">
        <v>1.1522920131683301</v>
      </c>
      <c r="N36" s="2">
        <v>0</v>
      </c>
      <c r="O36" s="2">
        <v>0.21959042549133301</v>
      </c>
      <c r="P36">
        <v>122</v>
      </c>
      <c r="Q36" s="5">
        <f>(Graphes[[#This Row],[FC_alea_Solution]]-Graphes[[#This Row],[Opt]])/Graphes[[#This Row],[Opt]]</f>
        <v>1.489795918367347</v>
      </c>
      <c r="R36" s="2">
        <v>17.1588745117187</v>
      </c>
      <c r="S36">
        <v>442</v>
      </c>
      <c r="T36">
        <v>279</v>
      </c>
      <c r="U36" s="2">
        <v>15.739067792892399</v>
      </c>
      <c r="V36" s="2">
        <v>0</v>
      </c>
      <c r="W36" s="2">
        <v>0.10180616378784101</v>
      </c>
      <c r="X36">
        <v>122</v>
      </c>
      <c r="Y36" s="5">
        <f>(Graphes[[#This Row],[FC_AC_alea_Solution]]-Graphes[[#This Row],[Opt]])/Graphes[[#This Row],[Opt]]</f>
        <v>1.489795918367347</v>
      </c>
      <c r="Z36" s="2">
        <v>23.144498109817501</v>
      </c>
      <c r="AA36">
        <v>163</v>
      </c>
      <c r="AB36">
        <v>0</v>
      </c>
      <c r="AC36" s="2">
        <v>14.132665157318099</v>
      </c>
      <c r="AD36" s="2">
        <v>8.0347135066985995</v>
      </c>
      <c r="AE36" s="2">
        <v>5.5377244949340799E-2</v>
      </c>
      <c r="AF36">
        <v>49</v>
      </c>
      <c r="AG36" s="5">
        <f>(Graphes[[#This Row],[FC_AC_Solution]]-Graphes[[#This Row],[Opt]])/Graphes[[#This Row],[Opt]]</f>
        <v>0</v>
      </c>
      <c r="AH36" s="2">
        <v>8.1345353126525808</v>
      </c>
      <c r="AI36">
        <v>163</v>
      </c>
      <c r="AJ36">
        <v>0</v>
      </c>
      <c r="AK36" s="2">
        <v>0.13674283027648901</v>
      </c>
      <c r="AL36" s="2">
        <v>7.9149606227874703</v>
      </c>
      <c r="AM36" s="2">
        <v>6.1365842819213798E-2</v>
      </c>
      <c r="AN36">
        <v>49</v>
      </c>
      <c r="AO36" s="5">
        <f>(Graphes[[#This Row],[FC_Solution]]-Graphes[[#This Row],[Opt]])/Graphes[[#This Row],[Opt]]</f>
        <v>0</v>
      </c>
      <c r="AP36" s="2">
        <v>1.31849360466003</v>
      </c>
      <c r="AQ36">
        <v>2331</v>
      </c>
      <c r="AR36">
        <v>1084</v>
      </c>
      <c r="AS36" s="2">
        <v>1.02153420448303</v>
      </c>
      <c r="AT36" s="2">
        <v>0</v>
      </c>
      <c r="AU36" s="2">
        <v>0.210610151290893</v>
      </c>
      <c r="AV36" s="7">
        <v>49</v>
      </c>
      <c r="AW36" s="5">
        <f>(Graphes[[#This Row],[DS_sans_clique_Solution]]-Graphes[Opt])/Graphes[Opt]</f>
        <v>0</v>
      </c>
      <c r="AX36" s="2">
        <v>0.33685946464538502</v>
      </c>
      <c r="AY36" s="2">
        <v>198</v>
      </c>
      <c r="AZ36" s="2">
        <v>0</v>
      </c>
      <c r="BA36" s="2">
        <v>0.20510292053222601</v>
      </c>
      <c r="BB36" s="2">
        <v>0</v>
      </c>
      <c r="BC36" s="2">
        <v>0.112296104431152</v>
      </c>
      <c r="BD36" s="5">
        <f>Graphes[[#This Row],[Max clique (lb)]]/Graphes[[#This Row],[Nb var]]</f>
        <v>0.17766497461928935</v>
      </c>
    </row>
    <row r="37" spans="1:56" x14ac:dyDescent="0.25">
      <c r="A37" t="s">
        <v>55</v>
      </c>
      <c r="B37">
        <v>31</v>
      </c>
      <c r="C37" s="2">
        <v>28.860132455825799</v>
      </c>
      <c r="D37">
        <v>188</v>
      </c>
      <c r="E37">
        <v>3450</v>
      </c>
      <c r="F37">
        <v>30</v>
      </c>
      <c r="G37">
        <v>157</v>
      </c>
      <c r="H37">
        <v>31</v>
      </c>
      <c r="I37" s="5">
        <f>(Graphes[[#This Row],[DS_Solution]]-Graphes[[#This Row],[Opt]])/Graphes[[#This Row],[Opt]]</f>
        <v>0</v>
      </c>
      <c r="J37" s="2">
        <v>0.71913719177246005</v>
      </c>
      <c r="K37">
        <v>1675</v>
      </c>
      <c r="L37">
        <v>758</v>
      </c>
      <c r="M37" s="2">
        <v>0.56142210960388095</v>
      </c>
      <c r="N37" s="2">
        <v>0</v>
      </c>
      <c r="O37" s="2">
        <v>0.102317571640014</v>
      </c>
      <c r="P37">
        <v>157</v>
      </c>
      <c r="Q37" s="5">
        <f>(Graphes[[#This Row],[FC_alea_Solution]]-Graphes[[#This Row],[Opt]])/Graphes[[#This Row],[Opt]]</f>
        <v>4.064516129032258</v>
      </c>
      <c r="R37" s="2">
        <v>25.080318212509098</v>
      </c>
      <c r="S37">
        <v>282</v>
      </c>
      <c r="T37">
        <v>123</v>
      </c>
      <c r="U37" s="2">
        <v>22.960837364196699</v>
      </c>
      <c r="V37" s="2">
        <v>0</v>
      </c>
      <c r="W37" s="2">
        <v>7.1380376815795898E-2</v>
      </c>
      <c r="X37">
        <v>156</v>
      </c>
      <c r="Y37" s="5">
        <f>(Graphes[[#This Row],[FC_AC_alea_Solution]]-Graphes[[#This Row],[Opt]])/Graphes[[#This Row],[Opt]]</f>
        <v>4.032258064516129</v>
      </c>
      <c r="Z37" s="2">
        <v>34.391613960266099</v>
      </c>
      <c r="AA37">
        <v>159</v>
      </c>
      <c r="AB37">
        <v>0</v>
      </c>
      <c r="AC37" s="2">
        <v>22.776222944259601</v>
      </c>
      <c r="AD37" s="2">
        <v>9.7903690338134695</v>
      </c>
      <c r="AE37" s="2">
        <v>7.0364475250244099E-2</v>
      </c>
      <c r="AF37">
        <v>31</v>
      </c>
      <c r="AG37" s="5">
        <f>(Graphes[[#This Row],[FC_AC_Solution]]-Graphes[[#This Row],[Opt]])/Graphes[[#This Row],[Opt]]</f>
        <v>0</v>
      </c>
      <c r="AH37" s="2">
        <v>8.4678997993469203</v>
      </c>
      <c r="AI37">
        <v>159</v>
      </c>
      <c r="AJ37">
        <v>0</v>
      </c>
      <c r="AK37" s="2">
        <v>0.15819668769836401</v>
      </c>
      <c r="AL37" s="2">
        <v>8.2014193534851003</v>
      </c>
      <c r="AM37" s="2">
        <v>8.9806318283080999E-2</v>
      </c>
      <c r="AN37">
        <v>31</v>
      </c>
      <c r="AO37" s="5">
        <f>(Graphes[[#This Row],[FC_Solution]]-Graphes[[#This Row],[Opt]])/Graphes[[#This Row],[Opt]]</f>
        <v>0</v>
      </c>
      <c r="AP37" s="2">
        <v>0.79748225212097101</v>
      </c>
      <c r="AQ37">
        <v>1675</v>
      </c>
      <c r="AR37">
        <v>758</v>
      </c>
      <c r="AS37" s="2">
        <v>0.63727140426635698</v>
      </c>
      <c r="AT37" s="2">
        <v>0</v>
      </c>
      <c r="AU37" s="2">
        <v>0.107306718826293</v>
      </c>
      <c r="AV37" s="7">
        <v>31</v>
      </c>
      <c r="AW37" s="5">
        <f>(Graphes[[#This Row],[DS_sans_clique_Solution]]-Graphes[Opt])/Graphes[Opt]</f>
        <v>0</v>
      </c>
      <c r="AX37" s="2">
        <v>0.41870307922363198</v>
      </c>
      <c r="AY37" s="2">
        <v>189</v>
      </c>
      <c r="AZ37" s="2">
        <v>0</v>
      </c>
      <c r="BA37" s="2">
        <v>0.24605035781860299</v>
      </c>
      <c r="BB37" s="2">
        <v>0</v>
      </c>
      <c r="BC37" s="2">
        <v>0.15169501304626401</v>
      </c>
      <c r="BD37" s="5">
        <f>Graphes[[#This Row],[Max clique (lb)]]/Graphes[[#This Row],[Nb var]]</f>
        <v>0.15957446808510639</v>
      </c>
    </row>
    <row r="38" spans="1:56" x14ac:dyDescent="0.25">
      <c r="A38" t="s">
        <v>56</v>
      </c>
      <c r="B38">
        <v>31</v>
      </c>
      <c r="C38" s="2">
        <v>32.671885013580301</v>
      </c>
      <c r="D38">
        <v>184</v>
      </c>
      <c r="E38">
        <v>3481</v>
      </c>
      <c r="F38">
        <v>30</v>
      </c>
      <c r="G38">
        <v>158</v>
      </c>
      <c r="H38">
        <v>31</v>
      </c>
      <c r="I38" s="5">
        <f>(Graphes[[#This Row],[DS_Solution]]-Graphes[[#This Row],[Opt]])/Graphes[[#This Row],[Opt]]</f>
        <v>0</v>
      </c>
      <c r="J38" s="2">
        <v>0.72063159942626898</v>
      </c>
      <c r="K38">
        <v>1671</v>
      </c>
      <c r="L38">
        <v>758</v>
      </c>
      <c r="M38" s="2">
        <v>0.56544494628906194</v>
      </c>
      <c r="N38" s="2">
        <v>0</v>
      </c>
      <c r="O38" s="2">
        <v>9.97967720031738E-2</v>
      </c>
      <c r="P38">
        <v>158</v>
      </c>
      <c r="Q38" s="5">
        <f>(Graphes[[#This Row],[FC_alea_Solution]]-Graphes[[#This Row],[Opt]])/Graphes[[#This Row],[Opt]]</f>
        <v>4.096774193548387</v>
      </c>
      <c r="R38" s="2">
        <v>24.503913879394499</v>
      </c>
      <c r="S38">
        <v>265</v>
      </c>
      <c r="T38">
        <v>110</v>
      </c>
      <c r="U38" s="2">
        <v>22.549650907516401</v>
      </c>
      <c r="V38" s="2">
        <v>0</v>
      </c>
      <c r="W38" s="2">
        <v>7.43381977081298E-2</v>
      </c>
      <c r="X38">
        <v>157</v>
      </c>
      <c r="Y38" s="5">
        <f>(Graphes[[#This Row],[FC_AC_alea_Solution]]-Graphes[[#This Row],[Opt]])/Graphes[[#This Row],[Opt]]</f>
        <v>4.064516129032258</v>
      </c>
      <c r="Z38" s="2">
        <v>32.325541734695399</v>
      </c>
      <c r="AA38">
        <v>155</v>
      </c>
      <c r="AB38">
        <v>0</v>
      </c>
      <c r="AC38" s="2">
        <v>21.121863842010399</v>
      </c>
      <c r="AD38" s="2">
        <v>9.57228183746337</v>
      </c>
      <c r="AE38" s="2">
        <v>7.4360847473144503E-2</v>
      </c>
      <c r="AF38">
        <v>31</v>
      </c>
      <c r="AG38" s="5">
        <f>(Graphes[[#This Row],[FC_AC_Solution]]-Graphes[[#This Row],[Opt]])/Graphes[[#This Row],[Opt]]</f>
        <v>0</v>
      </c>
      <c r="AH38" s="2">
        <v>8.3471274375915492</v>
      </c>
      <c r="AI38">
        <v>155</v>
      </c>
      <c r="AJ38">
        <v>0</v>
      </c>
      <c r="AK38" s="2">
        <v>0.155704736709594</v>
      </c>
      <c r="AL38" s="2">
        <v>8.0916271209716797</v>
      </c>
      <c r="AM38" s="2">
        <v>8.3827972412109306E-2</v>
      </c>
      <c r="AN38">
        <v>31</v>
      </c>
      <c r="AO38" s="5">
        <f>(Graphes[[#This Row],[FC_Solution]]-Graphes[[#This Row],[Opt]])/Graphes[[#This Row],[Opt]]</f>
        <v>0</v>
      </c>
      <c r="AP38" s="2">
        <v>0.76255249977111805</v>
      </c>
      <c r="AQ38">
        <v>1671</v>
      </c>
      <c r="AR38">
        <v>758</v>
      </c>
      <c r="AS38" s="2">
        <v>0.599858999252319</v>
      </c>
      <c r="AT38" s="2">
        <v>0</v>
      </c>
      <c r="AU38" s="2">
        <v>0.10679268836975001</v>
      </c>
      <c r="AV38" s="7">
        <v>31</v>
      </c>
      <c r="AW38" s="5">
        <f>(Graphes[[#This Row],[DS_sans_clique_Solution]]-Graphes[Opt])/Graphes[Opt]</f>
        <v>0</v>
      </c>
      <c r="AX38" s="2">
        <v>0.90477514266967696</v>
      </c>
      <c r="AY38" s="2">
        <v>185</v>
      </c>
      <c r="AZ38" s="2">
        <v>0</v>
      </c>
      <c r="BA38" s="2">
        <v>0.73299956321716297</v>
      </c>
      <c r="BB38" s="2">
        <v>0</v>
      </c>
      <c r="BC38" s="2">
        <v>0.15530562400817799</v>
      </c>
      <c r="BD38" s="5">
        <f>Graphes[[#This Row],[Max clique (lb)]]/Graphes[[#This Row],[Nb var]]</f>
        <v>0.16304347826086957</v>
      </c>
    </row>
    <row r="39" spans="1:56" x14ac:dyDescent="0.25">
      <c r="A39" t="s">
        <v>57</v>
      </c>
      <c r="B39">
        <v>31</v>
      </c>
      <c r="C39" s="2">
        <v>34.107157468795698</v>
      </c>
      <c r="D39">
        <v>185</v>
      </c>
      <c r="E39">
        <v>3511</v>
      </c>
      <c r="F39">
        <v>30</v>
      </c>
      <c r="G39">
        <v>159</v>
      </c>
      <c r="H39">
        <v>31</v>
      </c>
      <c r="I39" s="5">
        <f>(Graphes[[#This Row],[DS_Solution]]-Graphes[[#This Row],[Opt]])/Graphes[[#This Row],[Opt]]</f>
        <v>0</v>
      </c>
      <c r="J39" s="2">
        <v>0.67871212959289495</v>
      </c>
      <c r="K39">
        <v>1672</v>
      </c>
      <c r="L39">
        <v>758</v>
      </c>
      <c r="M39" s="2">
        <v>0.52403163909912098</v>
      </c>
      <c r="N39" s="2">
        <v>0</v>
      </c>
      <c r="O39" s="2">
        <v>0.100797414779663</v>
      </c>
      <c r="P39">
        <v>159</v>
      </c>
      <c r="Q39" s="5">
        <f>(Graphes[[#This Row],[FC_alea_Solution]]-Graphes[[#This Row],[Opt]])/Graphes[[#This Row],[Opt]]</f>
        <v>4.129032258064516</v>
      </c>
      <c r="R39" s="2">
        <v>25.0209286212921</v>
      </c>
      <c r="S39">
        <v>218</v>
      </c>
      <c r="T39">
        <v>62</v>
      </c>
      <c r="U39" s="2">
        <v>22.956873416900599</v>
      </c>
      <c r="V39" s="2">
        <v>0</v>
      </c>
      <c r="W39" s="2">
        <v>7.7331781387329102E-2</v>
      </c>
      <c r="X39">
        <v>159</v>
      </c>
      <c r="Y39" s="5">
        <f>(Graphes[[#This Row],[FC_AC_alea_Solution]]-Graphes[[#This Row],[Opt]])/Graphes[[#This Row],[Opt]]</f>
        <v>4.129032258064516</v>
      </c>
      <c r="Z39" s="2">
        <v>32.690347671508697</v>
      </c>
      <c r="AA39">
        <v>156</v>
      </c>
      <c r="AB39">
        <v>0</v>
      </c>
      <c r="AC39" s="2">
        <v>22.121961593627901</v>
      </c>
      <c r="AD39" s="2">
        <v>8.7478671073913503</v>
      </c>
      <c r="AE39" s="2">
        <v>7.9333782196044894E-2</v>
      </c>
      <c r="AF39">
        <v>31</v>
      </c>
      <c r="AG39" s="5">
        <f>(Graphes[[#This Row],[FC_AC_Solution]]-Graphes[[#This Row],[Opt]])/Graphes[[#This Row],[Opt]]</f>
        <v>0</v>
      </c>
      <c r="AH39" s="2">
        <v>8.8421905040740896</v>
      </c>
      <c r="AI39">
        <v>156</v>
      </c>
      <c r="AJ39">
        <v>0</v>
      </c>
      <c r="AK39" s="2">
        <v>0.165188312530517</v>
      </c>
      <c r="AL39" s="2">
        <v>8.5667116641998202</v>
      </c>
      <c r="AM39" s="2">
        <v>9.4815254211425698E-2</v>
      </c>
      <c r="AN39">
        <v>31</v>
      </c>
      <c r="AO39" s="5">
        <f>(Graphes[[#This Row],[FC_Solution]]-Graphes[[#This Row],[Opt]])/Graphes[[#This Row],[Opt]]</f>
        <v>0</v>
      </c>
      <c r="AP39" s="2">
        <v>0.69617438316345204</v>
      </c>
      <c r="AQ39">
        <v>1672</v>
      </c>
      <c r="AR39">
        <v>758</v>
      </c>
      <c r="AS39" s="2">
        <v>0.53347945213317804</v>
      </c>
      <c r="AT39" s="2">
        <v>0</v>
      </c>
      <c r="AU39" s="2">
        <v>0.104295969009399</v>
      </c>
      <c r="AV39" s="7">
        <v>31</v>
      </c>
      <c r="AW39" s="5">
        <f>(Graphes[[#This Row],[DS_sans_clique_Solution]]-Graphes[Opt])/Graphes[Opt]</f>
        <v>0</v>
      </c>
      <c r="AX39" s="2">
        <v>0.40872168540954501</v>
      </c>
      <c r="AY39" s="2">
        <v>186</v>
      </c>
      <c r="AZ39" s="2">
        <v>0</v>
      </c>
      <c r="BA39" s="2">
        <v>0.22947645187377899</v>
      </c>
      <c r="BB39" s="2">
        <v>0</v>
      </c>
      <c r="BC39" s="2">
        <v>0.15969276428222601</v>
      </c>
      <c r="BD39" s="5">
        <f>Graphes[[#This Row],[Max clique (lb)]]/Graphes[[#This Row],[Nb var]]</f>
        <v>0.16216216216216217</v>
      </c>
    </row>
    <row r="40" spans="1:56" x14ac:dyDescent="0.25">
      <c r="A40" t="s">
        <v>58</v>
      </c>
      <c r="B40">
        <v>31</v>
      </c>
      <c r="C40" s="2">
        <v>31.506600618362398</v>
      </c>
      <c r="D40">
        <v>186</v>
      </c>
      <c r="E40">
        <v>3538</v>
      </c>
      <c r="F40">
        <v>30</v>
      </c>
      <c r="G40">
        <v>160</v>
      </c>
      <c r="H40">
        <v>31</v>
      </c>
      <c r="I40" s="5">
        <f>(Graphes[[#This Row],[DS_Solution]]-Graphes[[#This Row],[Opt]])/Graphes[[#This Row],[Opt]]</f>
        <v>0</v>
      </c>
      <c r="J40" s="2">
        <v>0.69767332077026301</v>
      </c>
      <c r="K40">
        <v>1673</v>
      </c>
      <c r="L40">
        <v>758</v>
      </c>
      <c r="M40" s="2">
        <v>0.53949379920959395</v>
      </c>
      <c r="N40" s="2">
        <v>0</v>
      </c>
      <c r="O40" s="2">
        <v>0.10480904579162501</v>
      </c>
      <c r="P40">
        <v>159</v>
      </c>
      <c r="Q40" s="5">
        <f>(Graphes[[#This Row],[FC_alea_Solution]]-Graphes[[#This Row],[Opt]])/Graphes[[#This Row],[Opt]]</f>
        <v>4.129032258064516</v>
      </c>
      <c r="R40" s="2">
        <v>25.4810564517974</v>
      </c>
      <c r="S40">
        <v>264</v>
      </c>
      <c r="T40">
        <v>107</v>
      </c>
      <c r="U40" s="2">
        <v>23.330153226852399</v>
      </c>
      <c r="V40" s="2">
        <v>0</v>
      </c>
      <c r="W40" s="2">
        <v>8.1840276718139607E-2</v>
      </c>
      <c r="X40">
        <v>160</v>
      </c>
      <c r="Y40" s="5">
        <f>(Graphes[[#This Row],[FC_AC_alea_Solution]]-Graphes[[#This Row],[Opt]])/Graphes[[#This Row],[Opt]]</f>
        <v>4.161290322580645</v>
      </c>
      <c r="Z40" s="2">
        <v>33.598621368408203</v>
      </c>
      <c r="AA40">
        <v>157</v>
      </c>
      <c r="AB40">
        <v>0</v>
      </c>
      <c r="AC40" s="2">
        <v>22.419885396957302</v>
      </c>
      <c r="AD40" s="2">
        <v>9.39064621925354</v>
      </c>
      <c r="AE40" s="2">
        <v>7.6353788375854395E-2</v>
      </c>
      <c r="AF40">
        <v>31</v>
      </c>
      <c r="AG40" s="5">
        <f>(Graphes[[#This Row],[FC_AC_Solution]]-Graphes[[#This Row],[Opt]])/Graphes[[#This Row],[Opt]]</f>
        <v>0</v>
      </c>
      <c r="AH40" s="2">
        <v>8.8856062889099103</v>
      </c>
      <c r="AI40">
        <v>157</v>
      </c>
      <c r="AJ40">
        <v>0</v>
      </c>
      <c r="AK40" s="2">
        <v>0.162694692611694</v>
      </c>
      <c r="AL40" s="2">
        <v>8.60713338851928</v>
      </c>
      <c r="AM40" s="2">
        <v>9.7297906875610296E-2</v>
      </c>
      <c r="AN40">
        <v>31</v>
      </c>
      <c r="AO40" s="5">
        <f>(Graphes[[#This Row],[FC_Solution]]-Graphes[[#This Row],[Opt]])/Graphes[[#This Row],[Opt]]</f>
        <v>0</v>
      </c>
      <c r="AP40" s="2">
        <v>0.730610132217407</v>
      </c>
      <c r="AQ40">
        <v>1673</v>
      </c>
      <c r="AR40">
        <v>758</v>
      </c>
      <c r="AS40" s="2">
        <v>0.57290983200073198</v>
      </c>
      <c r="AT40" s="2">
        <v>0</v>
      </c>
      <c r="AU40" s="2">
        <v>0.10279631614685</v>
      </c>
      <c r="AV40" s="7">
        <v>31</v>
      </c>
      <c r="AW40" s="5">
        <f>(Graphes[[#This Row],[DS_sans_clique_Solution]]-Graphes[Opt])/Graphes[Opt]</f>
        <v>0</v>
      </c>
      <c r="AX40" s="2">
        <v>0.42618799209594699</v>
      </c>
      <c r="AY40" s="2">
        <v>187</v>
      </c>
      <c r="AZ40" s="2">
        <v>0</v>
      </c>
      <c r="BA40" s="2">
        <v>0.243540048599243</v>
      </c>
      <c r="BB40" s="2">
        <v>0</v>
      </c>
      <c r="BC40" s="2">
        <v>0.16118860244750899</v>
      </c>
      <c r="BD40" s="5">
        <f>Graphes[[#This Row],[Max clique (lb)]]/Graphes[[#This Row],[Nb var]]</f>
        <v>0.16129032258064516</v>
      </c>
    </row>
    <row r="41" spans="1:56" x14ac:dyDescent="0.25">
      <c r="A41" t="s">
        <v>59</v>
      </c>
      <c r="B41">
        <v>3</v>
      </c>
      <c r="C41" s="2">
        <v>9.9992752075195291E-4</v>
      </c>
      <c r="D41">
        <v>5</v>
      </c>
      <c r="E41">
        <v>4</v>
      </c>
      <c r="F41">
        <v>2</v>
      </c>
      <c r="G41">
        <v>1</v>
      </c>
      <c r="H41">
        <v>3</v>
      </c>
      <c r="I41" s="5">
        <f>(Graphes[[#This Row],[DS_Solution]]-Graphes[[#This Row],[Opt]])/Graphes[[#This Row],[Opt]]</f>
        <v>0</v>
      </c>
      <c r="J41" s="2">
        <v>9.9968910217285091E-4</v>
      </c>
      <c r="K41">
        <v>5</v>
      </c>
      <c r="L41">
        <v>1</v>
      </c>
      <c r="M41" s="2">
        <v>9.9968910217285091E-4</v>
      </c>
      <c r="N41" s="2">
        <v>0</v>
      </c>
      <c r="O41" s="2">
        <v>0</v>
      </c>
      <c r="P41">
        <v>3</v>
      </c>
      <c r="Q41" s="5">
        <f>(Graphes[[#This Row],[FC_alea_Solution]]-Graphes[[#This Row],[Opt]])/Graphes[[#This Row],[Opt]]</f>
        <v>0</v>
      </c>
      <c r="R41" s="2">
        <v>0</v>
      </c>
      <c r="S41">
        <v>4</v>
      </c>
      <c r="T41">
        <v>0</v>
      </c>
      <c r="U41" s="2">
        <v>0</v>
      </c>
      <c r="V41" s="2">
        <v>0</v>
      </c>
      <c r="W41" s="2">
        <v>0</v>
      </c>
      <c r="X41">
        <v>3</v>
      </c>
      <c r="Y41" s="5">
        <f>(Graphes[[#This Row],[FC_AC_alea_Solution]]-Graphes[[#This Row],[Opt]])/Graphes[[#This Row],[Opt]]</f>
        <v>0</v>
      </c>
      <c r="Z41" s="2">
        <v>0</v>
      </c>
      <c r="AA41">
        <v>3</v>
      </c>
      <c r="AB41">
        <v>0</v>
      </c>
      <c r="AC41" s="2">
        <v>0</v>
      </c>
      <c r="AD41" s="2">
        <v>0</v>
      </c>
      <c r="AE41" s="2">
        <v>0</v>
      </c>
      <c r="AF41">
        <v>3</v>
      </c>
      <c r="AG41" s="5">
        <f>(Graphes[[#This Row],[FC_AC_Solution]]-Graphes[[#This Row],[Opt]])/Graphes[[#This Row],[Opt]]</f>
        <v>0</v>
      </c>
      <c r="AH41" s="2">
        <v>0</v>
      </c>
      <c r="AI41">
        <v>3</v>
      </c>
      <c r="AJ41">
        <v>0</v>
      </c>
      <c r="AK41" s="2">
        <v>0</v>
      </c>
      <c r="AL41" s="2">
        <v>0</v>
      </c>
      <c r="AM41" s="2">
        <v>0</v>
      </c>
      <c r="AN41">
        <v>3</v>
      </c>
      <c r="AO41" s="5">
        <f>(Graphes[[#This Row],[FC_Solution]]-Graphes[[#This Row],[Opt]])/Graphes[[#This Row],[Opt]]</f>
        <v>0</v>
      </c>
      <c r="AP41" s="2">
        <v>0</v>
      </c>
      <c r="AQ41">
        <v>5</v>
      </c>
      <c r="AR41">
        <v>1</v>
      </c>
      <c r="AS41" s="2">
        <v>0</v>
      </c>
      <c r="AT41" s="2">
        <v>0</v>
      </c>
      <c r="AU41" s="2">
        <v>0</v>
      </c>
      <c r="AV41" s="7">
        <v>3</v>
      </c>
      <c r="AW41" s="5">
        <f>(Graphes[[#This Row],[DS_sans_clique_Solution]]-Graphes[Opt])/Graphes[Opt]</f>
        <v>0</v>
      </c>
      <c r="AX41" s="2">
        <v>9.9587440490722591E-4</v>
      </c>
      <c r="AY41" s="2">
        <v>5</v>
      </c>
      <c r="AZ41" s="2">
        <v>0</v>
      </c>
      <c r="BA41" s="2">
        <v>0</v>
      </c>
      <c r="BB41" s="2">
        <v>0</v>
      </c>
      <c r="BC41" s="2">
        <v>0</v>
      </c>
      <c r="BD41" s="5">
        <f>Graphes[[#This Row],[Max clique (lb)]]/Graphes[[#This Row],[Nb var]]</f>
        <v>0.4</v>
      </c>
    </row>
    <row r="42" spans="1:56" x14ac:dyDescent="0.25">
      <c r="A42" t="s">
        <v>60</v>
      </c>
      <c r="B42">
        <v>4</v>
      </c>
      <c r="C42" s="2">
        <v>6.99615478515625E-3</v>
      </c>
      <c r="D42">
        <v>11</v>
      </c>
      <c r="E42">
        <v>19</v>
      </c>
      <c r="F42">
        <v>2</v>
      </c>
      <c r="G42">
        <v>6</v>
      </c>
      <c r="H42">
        <v>4</v>
      </c>
      <c r="I42" s="5">
        <f>(Graphes[[#This Row],[DS_Solution]]-Graphes[[#This Row],[Opt]])/Graphes[[#This Row],[Opt]]</f>
        <v>0</v>
      </c>
      <c r="J42" s="2">
        <v>9.9897384643554601E-4</v>
      </c>
      <c r="K42">
        <v>16</v>
      </c>
      <c r="L42">
        <v>3</v>
      </c>
      <c r="M42" s="2">
        <v>0</v>
      </c>
      <c r="N42" s="2">
        <v>0</v>
      </c>
      <c r="O42" s="2">
        <v>0</v>
      </c>
      <c r="P42">
        <v>6</v>
      </c>
      <c r="Q42" s="5">
        <f>(Graphes[[#This Row],[FC_alea_Solution]]-Graphes[[#This Row],[Opt]])/Graphes[[#This Row],[Opt]]</f>
        <v>0.5</v>
      </c>
      <c r="R42" s="2">
        <v>1.9984245300292899E-3</v>
      </c>
      <c r="S42">
        <v>14</v>
      </c>
      <c r="T42">
        <v>4</v>
      </c>
      <c r="U42" s="2">
        <v>1.9984245300292899E-3</v>
      </c>
      <c r="V42" s="2">
        <v>0</v>
      </c>
      <c r="W42" s="2">
        <v>0</v>
      </c>
      <c r="X42">
        <v>6</v>
      </c>
      <c r="Y42" s="5">
        <f>(Graphes[[#This Row],[FC_AC_alea_Solution]]-Graphes[[#This Row],[Opt]])/Graphes[[#This Row],[Opt]]</f>
        <v>0.5</v>
      </c>
      <c r="Z42" s="2">
        <v>2.99835205078125E-3</v>
      </c>
      <c r="AA42">
        <v>10</v>
      </c>
      <c r="AB42">
        <v>0</v>
      </c>
      <c r="AC42" s="2">
        <v>9.99212265014648E-4</v>
      </c>
      <c r="AD42" s="2">
        <v>9.9945068359375E-4</v>
      </c>
      <c r="AE42" s="2">
        <v>0</v>
      </c>
      <c r="AF42">
        <v>4</v>
      </c>
      <c r="AG42" s="5">
        <f>(Graphes[[#This Row],[FC_AC_Solution]]-Graphes[[#This Row],[Opt]])/Graphes[[#This Row],[Opt]]</f>
        <v>0</v>
      </c>
      <c r="AH42" s="2">
        <v>1.00064277648925E-3</v>
      </c>
      <c r="AI42">
        <v>10</v>
      </c>
      <c r="AJ42">
        <v>0</v>
      </c>
      <c r="AK42" s="2">
        <v>0</v>
      </c>
      <c r="AL42" s="2">
        <v>1.00064277648925E-3</v>
      </c>
      <c r="AM42" s="2">
        <v>0</v>
      </c>
      <c r="AN42">
        <v>4</v>
      </c>
      <c r="AO42" s="5">
        <f>(Graphes[[#This Row],[FC_Solution]]-Graphes[[#This Row],[Opt]])/Graphes[[#This Row],[Opt]]</f>
        <v>0</v>
      </c>
      <c r="AP42" s="2">
        <v>1.00064277648925E-3</v>
      </c>
      <c r="AQ42">
        <v>10</v>
      </c>
      <c r="AR42">
        <v>0</v>
      </c>
      <c r="AS42" s="2">
        <v>0</v>
      </c>
      <c r="AT42" s="2">
        <v>1.00064277648925E-3</v>
      </c>
      <c r="AU42" s="2">
        <v>0</v>
      </c>
      <c r="AV42" s="7">
        <v>4</v>
      </c>
      <c r="AW42" s="5">
        <f>(Graphes[[#This Row],[DS_sans_clique_Solution]]-Graphes[Opt])/Graphes[Opt]</f>
        <v>0</v>
      </c>
      <c r="AX42" s="2">
        <v>5.0067901611328103E-4</v>
      </c>
      <c r="AY42" s="2">
        <v>12</v>
      </c>
      <c r="AZ42" s="2">
        <v>0</v>
      </c>
      <c r="BA42" s="2">
        <v>0</v>
      </c>
      <c r="BB42" s="2">
        <v>0</v>
      </c>
      <c r="BC42" s="2">
        <v>0</v>
      </c>
      <c r="BD42" s="5">
        <f>Graphes[[#This Row],[Max clique (lb)]]/Graphes[[#This Row],[Nb var]]</f>
        <v>0.18181818181818182</v>
      </c>
    </row>
    <row r="43" spans="1:56" x14ac:dyDescent="0.25">
      <c r="A43" t="s">
        <v>61</v>
      </c>
      <c r="B43">
        <v>5</v>
      </c>
      <c r="C43" s="2">
        <v>4.29730415344238E-2</v>
      </c>
      <c r="D43">
        <v>23</v>
      </c>
      <c r="E43">
        <v>70</v>
      </c>
      <c r="F43">
        <v>2</v>
      </c>
      <c r="G43">
        <v>12</v>
      </c>
      <c r="H43">
        <v>5</v>
      </c>
      <c r="I43" s="5">
        <f>(Graphes[[#This Row],[DS_Solution]]-Graphes[[#This Row],[Opt]])/Graphes[[#This Row],[Opt]]</f>
        <v>0</v>
      </c>
      <c r="J43" s="2">
        <v>4.9967765808105399E-3</v>
      </c>
      <c r="K43">
        <v>30</v>
      </c>
      <c r="L43">
        <v>4</v>
      </c>
      <c r="M43" s="2">
        <v>3.9968490600585903E-3</v>
      </c>
      <c r="N43" s="2">
        <v>0</v>
      </c>
      <c r="O43" s="2">
        <v>9.9992752075195291E-4</v>
      </c>
      <c r="P43">
        <v>12</v>
      </c>
      <c r="Q43" s="5">
        <f>(Graphes[[#This Row],[FC_alea_Solution]]-Graphes[[#This Row],[Opt]])/Graphes[[#This Row],[Opt]]</f>
        <v>1.4</v>
      </c>
      <c r="R43" s="2">
        <v>1.2991189956664999E-2</v>
      </c>
      <c r="S43">
        <v>23</v>
      </c>
      <c r="T43">
        <v>1</v>
      </c>
      <c r="U43" s="2">
        <v>8.9938640594482405E-3</v>
      </c>
      <c r="V43" s="2">
        <v>0</v>
      </c>
      <c r="W43" s="2">
        <v>1.9991397857665998E-3</v>
      </c>
      <c r="X43">
        <v>11</v>
      </c>
      <c r="Y43" s="5">
        <f>(Graphes[[#This Row],[FC_AC_alea_Solution]]-Graphes[[#This Row],[Opt]])/Graphes[[#This Row],[Opt]]</f>
        <v>1.2</v>
      </c>
      <c r="Z43" s="2">
        <v>2.3983478546142498E-2</v>
      </c>
      <c r="AA43">
        <v>22</v>
      </c>
      <c r="AB43">
        <v>0</v>
      </c>
      <c r="AC43" s="2">
        <v>1.29950046539306E-2</v>
      </c>
      <c r="AD43" s="2">
        <v>9.9897384643554601E-3</v>
      </c>
      <c r="AE43" s="2">
        <v>0</v>
      </c>
      <c r="AF43">
        <v>5</v>
      </c>
      <c r="AG43" s="5">
        <f>(Graphes[[#This Row],[FC_AC_Solution]]-Graphes[[#This Row],[Opt]])/Graphes[[#This Row],[Opt]]</f>
        <v>0</v>
      </c>
      <c r="AH43" s="2">
        <v>9.9954605102538993E-3</v>
      </c>
      <c r="AI43">
        <v>22</v>
      </c>
      <c r="AJ43">
        <v>0</v>
      </c>
      <c r="AK43" s="2">
        <v>2.9993057250976502E-3</v>
      </c>
      <c r="AL43" s="2">
        <v>5.9962272644042899E-3</v>
      </c>
      <c r="AM43" s="2">
        <v>9.9992752075195291E-4</v>
      </c>
      <c r="AN43">
        <v>5</v>
      </c>
      <c r="AO43" s="5">
        <f>(Graphes[[#This Row],[FC_Solution]]-Graphes[[#This Row],[Opt]])/Graphes[[#This Row],[Opt]]</f>
        <v>0</v>
      </c>
      <c r="AP43" s="2">
        <v>9.9954605102538993E-3</v>
      </c>
      <c r="AQ43">
        <v>22</v>
      </c>
      <c r="AR43">
        <v>0</v>
      </c>
      <c r="AS43" s="2">
        <v>2.9993057250976502E-3</v>
      </c>
      <c r="AT43" s="2">
        <v>5.9962272644042899E-3</v>
      </c>
      <c r="AU43" s="2">
        <v>9.9992752075195291E-4</v>
      </c>
      <c r="AV43" s="7">
        <v>5</v>
      </c>
      <c r="AW43" s="5">
        <f>(Graphes[[#This Row],[DS_sans_clique_Solution]]-Graphes[Opt])/Graphes[Opt]</f>
        <v>0</v>
      </c>
      <c r="AX43" s="2">
        <v>2.4955272674560499E-3</v>
      </c>
      <c r="AY43" s="2">
        <v>24</v>
      </c>
      <c r="AZ43" s="2">
        <v>0</v>
      </c>
      <c r="BA43" s="2">
        <v>1.9967555999755799E-3</v>
      </c>
      <c r="BB43" s="2">
        <v>0</v>
      </c>
      <c r="BC43" s="2">
        <v>0</v>
      </c>
      <c r="BD43" s="5">
        <f>Graphes[[#This Row],[Max clique (lb)]]/Graphes[[#This Row],[Nb var]]</f>
        <v>8.6956521739130432E-2</v>
      </c>
    </row>
    <row r="44" spans="1:56" x14ac:dyDescent="0.25">
      <c r="A44" t="s">
        <v>62</v>
      </c>
      <c r="B44">
        <v>6</v>
      </c>
      <c r="C44" s="2">
        <v>0.144911289215087</v>
      </c>
      <c r="D44">
        <v>47</v>
      </c>
      <c r="E44">
        <v>235</v>
      </c>
      <c r="F44">
        <v>2</v>
      </c>
      <c r="G44">
        <v>24</v>
      </c>
      <c r="H44">
        <v>6</v>
      </c>
      <c r="I44" s="5">
        <f>(Graphes[[#This Row],[DS_Solution]]-Graphes[[#This Row],[Opt]])/Graphes[[#This Row],[Opt]]</f>
        <v>0</v>
      </c>
      <c r="J44" s="2">
        <v>1.8990039825439401E-2</v>
      </c>
      <c r="K44">
        <v>70</v>
      </c>
      <c r="L44">
        <v>12</v>
      </c>
      <c r="M44" s="2">
        <v>1.2991666793823201E-2</v>
      </c>
      <c r="N44" s="2">
        <v>0</v>
      </c>
      <c r="O44" s="2">
        <v>3.9970874786376901E-3</v>
      </c>
      <c r="P44">
        <v>24</v>
      </c>
      <c r="Q44" s="5">
        <f>(Graphes[[#This Row],[FC_alea_Solution]]-Graphes[[#This Row],[Opt]])/Graphes[[#This Row],[Opt]]</f>
        <v>3</v>
      </c>
      <c r="R44" s="2">
        <v>0.17888808250427199</v>
      </c>
      <c r="S44">
        <v>48</v>
      </c>
      <c r="T44">
        <v>2</v>
      </c>
      <c r="U44" s="2">
        <v>0.16689682006835899</v>
      </c>
      <c r="V44" s="2">
        <v>0</v>
      </c>
      <c r="W44" s="2">
        <v>3.9963722229003898E-3</v>
      </c>
      <c r="X44">
        <v>24</v>
      </c>
      <c r="Y44" s="5">
        <f>(Graphes[[#This Row],[FC_AC_alea_Solution]]-Graphes[[#This Row],[Opt]])/Graphes[[#This Row],[Opt]]</f>
        <v>3</v>
      </c>
      <c r="Z44" s="2">
        <v>0.188883066177368</v>
      </c>
      <c r="AA44">
        <v>46</v>
      </c>
      <c r="AB44">
        <v>0</v>
      </c>
      <c r="AC44" s="2">
        <v>8.29510688781738E-2</v>
      </c>
      <c r="AD44" s="2">
        <v>9.5940113067626898E-2</v>
      </c>
      <c r="AE44" s="2">
        <v>3.9982795715331997E-3</v>
      </c>
      <c r="AF44">
        <v>6</v>
      </c>
      <c r="AG44" s="5">
        <f>(Graphes[[#This Row],[FC_AC_Solution]]-Graphes[[#This Row],[Opt]])/Graphes[[#This Row],[Opt]]</f>
        <v>0</v>
      </c>
      <c r="AH44" s="2">
        <v>6.4959287643432603E-2</v>
      </c>
      <c r="AI44">
        <v>46</v>
      </c>
      <c r="AJ44">
        <v>0</v>
      </c>
      <c r="AK44" s="2">
        <v>8.9972019195556606E-3</v>
      </c>
      <c r="AL44" s="2">
        <v>4.8966884613037102E-2</v>
      </c>
      <c r="AM44" s="2">
        <v>2.99835205078125E-3</v>
      </c>
      <c r="AN44">
        <v>6</v>
      </c>
      <c r="AO44" s="5">
        <f>(Graphes[[#This Row],[FC_Solution]]-Graphes[[#This Row],[Opt]])/Graphes[[#This Row],[Opt]]</f>
        <v>0</v>
      </c>
      <c r="AP44" s="2">
        <v>6.4959287643432603E-2</v>
      </c>
      <c r="AQ44">
        <v>46</v>
      </c>
      <c r="AR44">
        <v>0</v>
      </c>
      <c r="AS44" s="2">
        <v>8.9972019195556606E-3</v>
      </c>
      <c r="AT44" s="2">
        <v>4.8966884613037102E-2</v>
      </c>
      <c r="AU44" s="2">
        <v>2.99835205078125E-3</v>
      </c>
      <c r="AV44" s="7">
        <v>6</v>
      </c>
      <c r="AW44" s="5">
        <f>(Graphes[[#This Row],[DS_sans_clique_Solution]]-Graphes[Opt])/Graphes[Opt]</f>
        <v>0</v>
      </c>
      <c r="AX44" s="2">
        <v>5.4898262023925703E-3</v>
      </c>
      <c r="AY44" s="2">
        <v>48</v>
      </c>
      <c r="AZ44" s="2">
        <v>0</v>
      </c>
      <c r="BA44" s="2">
        <v>2.9940605163574201E-3</v>
      </c>
      <c r="BB44" s="2">
        <v>0</v>
      </c>
      <c r="BC44" s="2">
        <v>1.9969940185546801E-3</v>
      </c>
      <c r="BD44" s="5">
        <f>Graphes[[#This Row],[Max clique (lb)]]/Graphes[[#This Row],[Nb var]]</f>
        <v>4.2553191489361701E-2</v>
      </c>
    </row>
    <row r="45" spans="1:56" x14ac:dyDescent="0.25">
      <c r="A45" t="s">
        <v>63</v>
      </c>
      <c r="B45">
        <v>7</v>
      </c>
      <c r="C45" s="2">
        <v>2.1936399936675999</v>
      </c>
      <c r="D45">
        <v>95</v>
      </c>
      <c r="E45">
        <v>754</v>
      </c>
      <c r="F45">
        <v>2</v>
      </c>
      <c r="G45">
        <v>48</v>
      </c>
      <c r="H45">
        <v>7</v>
      </c>
      <c r="I45" s="5">
        <f>(Graphes[[#This Row],[DS_Solution]]-Graphes[[#This Row],[Opt]])/Graphes[[#This Row],[Opt]]</f>
        <v>0</v>
      </c>
      <c r="J45" s="2">
        <v>8.5945844650268499E-2</v>
      </c>
      <c r="K45">
        <v>140</v>
      </c>
      <c r="L45">
        <v>23</v>
      </c>
      <c r="M45" s="2">
        <v>6.59527778625488E-2</v>
      </c>
      <c r="N45" s="2">
        <v>0</v>
      </c>
      <c r="O45" s="2">
        <v>1.3993740081787101E-2</v>
      </c>
      <c r="P45">
        <v>48</v>
      </c>
      <c r="Q45" s="5">
        <f>(Graphes[[#This Row],[FC_alea_Solution]]-Graphes[[#This Row],[Opt]])/Graphes[[#This Row],[Opt]]</f>
        <v>5.8571428571428568</v>
      </c>
      <c r="R45" s="2">
        <v>3.9905264377593901</v>
      </c>
      <c r="S45">
        <v>96</v>
      </c>
      <c r="T45">
        <v>2</v>
      </c>
      <c r="U45" s="2">
        <v>3.74566578865051</v>
      </c>
      <c r="V45" s="2">
        <v>0</v>
      </c>
      <c r="W45" s="2">
        <v>3.3983230590820299E-2</v>
      </c>
      <c r="X45">
        <v>48</v>
      </c>
      <c r="Y45" s="5">
        <f>(Graphes[[#This Row],[FC_AC_alea_Solution]]-Graphes[[#This Row],[Opt]])/Graphes[[#This Row],[Opt]]</f>
        <v>5.8571428571428568</v>
      </c>
      <c r="Z45" s="2">
        <v>2.39851593971252</v>
      </c>
      <c r="AA45">
        <v>94</v>
      </c>
      <c r="AB45">
        <v>0</v>
      </c>
      <c r="AC45" s="2">
        <v>1.4651064872741699</v>
      </c>
      <c r="AD45" s="2">
        <v>0.83147406578063898</v>
      </c>
      <c r="AE45" s="2">
        <v>1.39925479888916E-2</v>
      </c>
      <c r="AF45">
        <v>7</v>
      </c>
      <c r="AG45" s="5">
        <f>(Graphes[[#This Row],[FC_AC_Solution]]-Graphes[[#This Row],[Opt]])/Graphes[[#This Row],[Opt]]</f>
        <v>0</v>
      </c>
      <c r="AH45" s="2">
        <v>0.33379125595092701</v>
      </c>
      <c r="AI45">
        <v>94</v>
      </c>
      <c r="AJ45">
        <v>0</v>
      </c>
      <c r="AK45" s="2">
        <v>5.5969715118408203E-2</v>
      </c>
      <c r="AL45" s="2">
        <v>0.25383472442626898</v>
      </c>
      <c r="AM45" s="2">
        <v>1.59902572631835E-2</v>
      </c>
      <c r="AN45">
        <v>7</v>
      </c>
      <c r="AO45" s="5">
        <f>(Graphes[[#This Row],[FC_Solution]]-Graphes[[#This Row],[Opt]])/Graphes[[#This Row],[Opt]]</f>
        <v>0</v>
      </c>
      <c r="AP45" s="2">
        <v>0.33379125595092701</v>
      </c>
      <c r="AQ45">
        <v>94</v>
      </c>
      <c r="AR45">
        <v>0</v>
      </c>
      <c r="AS45" s="2">
        <v>5.5969715118408203E-2</v>
      </c>
      <c r="AT45" s="2">
        <v>0.25383472442626898</v>
      </c>
      <c r="AU45" s="2">
        <v>1.59902572631835E-2</v>
      </c>
      <c r="AV45" s="7">
        <v>7</v>
      </c>
      <c r="AW45" s="5">
        <f>(Graphes[[#This Row],[DS_sans_clique_Solution]]-Graphes[Opt])/Graphes[Opt]</f>
        <v>0</v>
      </c>
      <c r="AX45" s="2">
        <v>3.6930084228515597E-2</v>
      </c>
      <c r="AY45" s="2">
        <v>96</v>
      </c>
      <c r="AZ45" s="2">
        <v>0</v>
      </c>
      <c r="BA45" s="2">
        <v>2.1458625793457E-2</v>
      </c>
      <c r="BB45" s="2">
        <v>0</v>
      </c>
      <c r="BC45" s="2">
        <v>1.1479377746582E-2</v>
      </c>
      <c r="BD45" s="5">
        <f>Graphes[[#This Row],[Max clique (lb)]]/Graphes[[#This Row],[Nb var]]</f>
        <v>2.1052631578947368E-2</v>
      </c>
    </row>
    <row r="46" spans="1:56" x14ac:dyDescent="0.25">
      <c r="A46" t="s">
        <v>64</v>
      </c>
      <c r="B46">
        <v>8</v>
      </c>
      <c r="C46" s="2">
        <v>17.472177028655999</v>
      </c>
      <c r="D46">
        <v>191</v>
      </c>
      <c r="E46">
        <v>2359</v>
      </c>
      <c r="F46">
        <v>2</v>
      </c>
      <c r="G46">
        <v>96</v>
      </c>
      <c r="H46">
        <v>8</v>
      </c>
      <c r="I46" s="5">
        <f>(Graphes[[#This Row],[DS_Solution]]-Graphes[[#This Row],[Opt]])/Graphes[[#This Row],[Opt]]</f>
        <v>0</v>
      </c>
      <c r="J46" s="2">
        <v>0.760528564453125</v>
      </c>
      <c r="K46">
        <v>282</v>
      </c>
      <c r="L46">
        <v>46</v>
      </c>
      <c r="M46" s="2">
        <v>0.57163381576537997</v>
      </c>
      <c r="N46" s="2">
        <v>0</v>
      </c>
      <c r="O46" s="2">
        <v>0.13093090057373</v>
      </c>
      <c r="P46">
        <v>96</v>
      </c>
      <c r="Q46" s="5">
        <f>(Graphes[[#This Row],[FC_alea_Solution]]-Graphes[[#This Row],[Opt]])/Graphes[[#This Row],[Opt]]</f>
        <v>11</v>
      </c>
      <c r="R46" s="2">
        <v>30.1413269042968</v>
      </c>
      <c r="S46">
        <v>190</v>
      </c>
      <c r="T46">
        <v>0</v>
      </c>
      <c r="U46" s="2">
        <v>28.7102017402648</v>
      </c>
      <c r="V46" s="2">
        <v>0</v>
      </c>
      <c r="W46" s="2">
        <v>0.105945825576782</v>
      </c>
      <c r="X46">
        <v>96</v>
      </c>
      <c r="Y46" s="5">
        <f>(Graphes[[#This Row],[FC_AC_alea_Solution]]-Graphes[[#This Row],[Opt]])/Graphes[[#This Row],[Opt]]</f>
        <v>11</v>
      </c>
      <c r="Z46" s="2">
        <v>35.725867271423297</v>
      </c>
      <c r="AA46">
        <v>190</v>
      </c>
      <c r="AB46">
        <v>0</v>
      </c>
      <c r="AC46" s="2">
        <v>27.025277853012</v>
      </c>
      <c r="AD46" s="2">
        <v>7.1675310134887598</v>
      </c>
      <c r="AE46" s="2">
        <v>9.2946767807006794E-2</v>
      </c>
      <c r="AF46">
        <v>8</v>
      </c>
      <c r="AG46" s="5">
        <f>(Graphes[[#This Row],[FC_AC_Solution]]-Graphes[[#This Row],[Opt]])/Graphes[[#This Row],[Opt]]</f>
        <v>0</v>
      </c>
      <c r="AH46" s="2">
        <v>3.0621042251586901</v>
      </c>
      <c r="AI46">
        <v>190</v>
      </c>
      <c r="AJ46">
        <v>0</v>
      </c>
      <c r="AK46" s="2">
        <v>0.68359279632568304</v>
      </c>
      <c r="AL46" s="2">
        <v>2.2395932674407901</v>
      </c>
      <c r="AM46" s="2">
        <v>9.8940610885620103E-2</v>
      </c>
      <c r="AN46">
        <v>8</v>
      </c>
      <c r="AO46" s="5">
        <f>(Graphes[[#This Row],[FC_Solution]]-Graphes[[#This Row],[Opt]])/Graphes[[#This Row],[Opt]]</f>
        <v>0</v>
      </c>
      <c r="AP46" s="2">
        <v>3.0621042251586901</v>
      </c>
      <c r="AQ46">
        <v>190</v>
      </c>
      <c r="AR46">
        <v>0</v>
      </c>
      <c r="AS46" s="2">
        <v>0.68359279632568304</v>
      </c>
      <c r="AT46" s="2">
        <v>2.2395932674407901</v>
      </c>
      <c r="AU46" s="2">
        <v>9.8940610885620103E-2</v>
      </c>
      <c r="AV46" s="7">
        <v>8</v>
      </c>
      <c r="AW46" s="5">
        <f>(Graphes[[#This Row],[DS_sans_clique_Solution]]-Graphes[Opt])/Graphes[Opt]</f>
        <v>0</v>
      </c>
      <c r="AX46" s="2">
        <v>0.24902677536010701</v>
      </c>
      <c r="AY46" s="2">
        <v>192</v>
      </c>
      <c r="AZ46" s="2">
        <v>0</v>
      </c>
      <c r="BA46" s="2">
        <v>0.16980218887329099</v>
      </c>
      <c r="BB46" s="2">
        <v>0</v>
      </c>
      <c r="BC46" s="2">
        <v>5.8264732360839802E-2</v>
      </c>
      <c r="BD46" s="5">
        <f>Graphes[[#This Row],[Max clique (lb)]]/Graphes[[#This Row],[Nb var]]</f>
        <v>1.0471204188481676E-2</v>
      </c>
    </row>
    <row r="47" spans="1:56" x14ac:dyDescent="0.25">
      <c r="A47" t="s">
        <v>65</v>
      </c>
      <c r="B47" t="s">
        <v>19</v>
      </c>
      <c r="C47" s="2">
        <v>2.5883972644805899</v>
      </c>
      <c r="D47">
        <v>100</v>
      </c>
      <c r="E47">
        <v>2850</v>
      </c>
      <c r="F47">
        <v>10</v>
      </c>
      <c r="G47">
        <v>36</v>
      </c>
      <c r="H47">
        <v>15</v>
      </c>
      <c r="I47" s="5" t="e">
        <f>(Graphes[[#This Row],[DS_Solution]]-Graphes[[#This Row],[Opt]])/Graphes[[#This Row],[Opt]]</f>
        <v>#VALUE!</v>
      </c>
      <c r="J47" s="2">
        <v>6.4957141876220703E-2</v>
      </c>
      <c r="K47">
        <v>147</v>
      </c>
      <c r="L47">
        <v>28</v>
      </c>
      <c r="M47" s="2">
        <v>3.8974046707153299E-2</v>
      </c>
      <c r="N47" s="2">
        <v>0</v>
      </c>
      <c r="O47" s="2">
        <v>2.2984504699707E-2</v>
      </c>
      <c r="P47">
        <v>36</v>
      </c>
      <c r="Q47" s="5" t="e">
        <f>(Graphes[[#This Row],[FC_alea_Solution]]-Graphes[[#This Row],[Opt]])/Graphes[[#This Row],[Opt]]</f>
        <v>#VALUE!</v>
      </c>
      <c r="R47" s="2">
        <v>1.7769010066986</v>
      </c>
      <c r="S47">
        <v>101</v>
      </c>
      <c r="T47">
        <v>10</v>
      </c>
      <c r="U47" s="2">
        <v>1.58202028274536</v>
      </c>
      <c r="V47" s="2">
        <v>0</v>
      </c>
      <c r="W47" s="2">
        <v>0.109929800033569</v>
      </c>
      <c r="X47">
        <v>36</v>
      </c>
      <c r="Y47" s="5" t="e">
        <f>(Graphes[[#This Row],[FC_AC_alea_Solution]]-Graphes[[#This Row],[Opt]])/Graphes[[#This Row],[Opt]]</f>
        <v>#VALUE!</v>
      </c>
      <c r="Z47" s="2">
        <v>3.3109478950500399</v>
      </c>
      <c r="AA47">
        <v>91</v>
      </c>
      <c r="AB47">
        <v>0</v>
      </c>
      <c r="AC47" s="2">
        <v>0.41674423217773399</v>
      </c>
      <c r="AD47" s="2">
        <v>2.8342325687408398</v>
      </c>
      <c r="AE47" s="2">
        <v>2.8987169265747001E-2</v>
      </c>
      <c r="AF47">
        <v>13</v>
      </c>
      <c r="AG47" s="5" t="e">
        <f>(Graphes[[#This Row],[FC_AC_Solution]]-Graphes[[#This Row],[Opt]])/Graphes[[#This Row],[Opt]]</f>
        <v>#VALUE!</v>
      </c>
      <c r="AH47" s="2">
        <v>2.1006999015808101</v>
      </c>
      <c r="AI47">
        <v>91</v>
      </c>
      <c r="AJ47">
        <v>0</v>
      </c>
      <c r="AK47" s="2">
        <v>4.1977405548095703E-2</v>
      </c>
      <c r="AL47" s="2">
        <v>2.0147502422332701</v>
      </c>
      <c r="AM47" s="2">
        <v>3.9975166320800698E-2</v>
      </c>
      <c r="AN47">
        <v>13</v>
      </c>
      <c r="AO47" s="5" t="e">
        <f>(Graphes[[#This Row],[FC_Solution]]-Graphes[[#This Row],[Opt]])/Graphes[[#This Row],[Opt]]</f>
        <v>#VALUE!</v>
      </c>
      <c r="AP47" s="2">
        <v>2.1006999015808101</v>
      </c>
      <c r="AQ47">
        <v>91</v>
      </c>
      <c r="AR47">
        <v>0</v>
      </c>
      <c r="AS47" s="2">
        <v>4.1977405548095703E-2</v>
      </c>
      <c r="AT47" s="2">
        <v>2.0147502422332701</v>
      </c>
      <c r="AU47" s="2">
        <v>3.9975166320800698E-2</v>
      </c>
      <c r="AV47" s="7">
        <v>13</v>
      </c>
      <c r="AW47" s="5" t="e">
        <f>(Graphes[[#This Row],[DS_sans_clique_Solution]]-Graphes[Opt])/Graphes[Opt]</f>
        <v>#VALUE!</v>
      </c>
      <c r="AX47" s="2">
        <v>4.44147586822509E-2</v>
      </c>
      <c r="AY47" s="2">
        <v>101</v>
      </c>
      <c r="AZ47" s="2">
        <v>0</v>
      </c>
      <c r="BA47" s="2">
        <v>1.6467094421386701E-2</v>
      </c>
      <c r="BB47" s="2">
        <v>0</v>
      </c>
      <c r="BC47" s="2">
        <v>2.3957729339599599E-2</v>
      </c>
      <c r="BD47" s="5">
        <f>Graphes[[#This Row],[Max clique (lb)]]/Graphes[[#This Row],[Nb var]]</f>
        <v>0.1</v>
      </c>
    </row>
    <row r="48" spans="1:56" x14ac:dyDescent="0.25">
      <c r="A48" t="s">
        <v>66</v>
      </c>
      <c r="B48">
        <v>11</v>
      </c>
      <c r="C48" s="2">
        <v>4.8320076465606601</v>
      </c>
      <c r="D48">
        <v>121</v>
      </c>
      <c r="E48">
        <v>3850</v>
      </c>
      <c r="F48">
        <v>11</v>
      </c>
      <c r="G48">
        <v>41</v>
      </c>
      <c r="H48">
        <v>16</v>
      </c>
      <c r="I48" s="5">
        <f>(Graphes[[#This Row],[DS_Solution]]-Graphes[[#This Row],[Opt]])/Graphes[[#This Row],[Opt]]</f>
        <v>0.45454545454545453</v>
      </c>
      <c r="J48" s="2">
        <v>0.101937770843505</v>
      </c>
      <c r="K48">
        <v>175</v>
      </c>
      <c r="L48">
        <v>32</v>
      </c>
      <c r="M48" s="2">
        <v>4.8975706100463798E-2</v>
      </c>
      <c r="N48" s="2">
        <v>0</v>
      </c>
      <c r="O48" s="2">
        <v>4.2965650558471603E-2</v>
      </c>
      <c r="P48">
        <v>41</v>
      </c>
      <c r="Q48" s="5">
        <f>(Graphes[[#This Row],[FC_alea_Solution]]-Graphes[[#This Row],[Opt]])/Graphes[[#This Row],[Opt]]</f>
        <v>2.7272727272727271</v>
      </c>
      <c r="R48" s="2">
        <v>1.1572849750518699</v>
      </c>
      <c r="S48">
        <v>112</v>
      </c>
      <c r="T48">
        <v>1</v>
      </c>
      <c r="U48" s="2">
        <v>1.0353569984436</v>
      </c>
      <c r="V48" s="2">
        <v>0</v>
      </c>
      <c r="W48" s="2">
        <v>5.5968523025512598E-2</v>
      </c>
      <c r="X48">
        <v>41</v>
      </c>
      <c r="Y48" s="5">
        <f>(Graphes[[#This Row],[FC_AC_alea_Solution]]-Graphes[[#This Row],[Opt]])/Graphes[[#This Row],[Opt]]</f>
        <v>2.7272727272727271</v>
      </c>
      <c r="Z48" s="2">
        <v>7.7961695194244296</v>
      </c>
      <c r="AA48">
        <v>111</v>
      </c>
      <c r="AB48">
        <v>0</v>
      </c>
      <c r="AC48" s="2">
        <v>1.07335400581359</v>
      </c>
      <c r="AD48" s="2">
        <v>6.6228828430175701</v>
      </c>
      <c r="AE48" s="2">
        <v>4.0971040725708001E-2</v>
      </c>
      <c r="AF48">
        <v>16</v>
      </c>
      <c r="AG48" s="5">
        <f>(Graphes[[#This Row],[FC_AC_Solution]]-Graphes[[#This Row],[Opt]])/Graphes[[#This Row],[Opt]]</f>
        <v>0.45454545454545453</v>
      </c>
      <c r="AH48" s="2">
        <v>2.9281845092773402</v>
      </c>
      <c r="AI48">
        <v>111</v>
      </c>
      <c r="AJ48">
        <v>0</v>
      </c>
      <c r="AK48" s="2">
        <v>5.5972337722778299E-2</v>
      </c>
      <c r="AL48" s="2">
        <v>2.8182401657104399</v>
      </c>
      <c r="AM48" s="2">
        <v>4.5974969863891602E-2</v>
      </c>
      <c r="AN48">
        <v>16</v>
      </c>
      <c r="AO48" s="5">
        <f>(Graphes[[#This Row],[FC_Solution]]-Graphes[[#This Row],[Opt]])/Graphes[[#This Row],[Opt]]</f>
        <v>0.45454545454545453</v>
      </c>
      <c r="AP48" s="2">
        <v>2.9281845092773402</v>
      </c>
      <c r="AQ48">
        <v>111</v>
      </c>
      <c r="AR48">
        <v>0</v>
      </c>
      <c r="AS48" s="2">
        <v>5.5972337722778299E-2</v>
      </c>
      <c r="AT48" s="2">
        <v>2.8182401657104399</v>
      </c>
      <c r="AU48" s="2">
        <v>4.5974969863891602E-2</v>
      </c>
      <c r="AV48" s="7">
        <v>16</v>
      </c>
      <c r="AW48" s="5">
        <f>(Graphes[[#This Row],[DS_sans_clique_Solution]]-Graphes[Opt])/Graphes[Opt]</f>
        <v>0.45454545454545453</v>
      </c>
      <c r="AX48" s="2">
        <v>6.9365978240966797E-2</v>
      </c>
      <c r="AY48" s="2">
        <v>122</v>
      </c>
      <c r="AZ48" s="2">
        <v>0</v>
      </c>
      <c r="BA48" s="2">
        <v>3.3934354782104402E-2</v>
      </c>
      <c r="BB48" s="2">
        <v>0</v>
      </c>
      <c r="BC48" s="2">
        <v>3.14373970031738E-2</v>
      </c>
      <c r="BD48" s="5">
        <f>Graphes[[#This Row],[Max clique (lb)]]/Graphes[[#This Row],[Nb var]]</f>
        <v>9.0909090909090912E-2</v>
      </c>
    </row>
    <row r="49" spans="1:56" x14ac:dyDescent="0.25">
      <c r="A49" t="s">
        <v>67</v>
      </c>
      <c r="B49" t="s">
        <v>19</v>
      </c>
      <c r="C49" s="2">
        <v>8.8924922943115199</v>
      </c>
      <c r="D49">
        <v>144</v>
      </c>
      <c r="E49">
        <v>5060</v>
      </c>
      <c r="F49">
        <v>12</v>
      </c>
      <c r="G49">
        <v>44</v>
      </c>
      <c r="H49">
        <v>18</v>
      </c>
      <c r="I49" s="5" t="e">
        <f>(Graphes[[#This Row],[DS_Solution]]-Graphes[[#This Row],[Opt]])/Graphes[[#This Row],[Opt]]</f>
        <v>#VALUE!</v>
      </c>
      <c r="J49" s="2">
        <v>0.17389106750488201</v>
      </c>
      <c r="K49">
        <v>223</v>
      </c>
      <c r="L49">
        <v>45</v>
      </c>
      <c r="M49" s="2">
        <v>9.1941833496093694E-2</v>
      </c>
      <c r="N49" s="2">
        <v>0</v>
      </c>
      <c r="O49" s="2">
        <v>6.8958044052123996E-2</v>
      </c>
      <c r="P49">
        <v>44</v>
      </c>
      <c r="Q49" s="5" t="e">
        <f>(Graphes[[#This Row],[FC_alea_Solution]]-Graphes[[#This Row],[Opt]])/Graphes[[#This Row],[Opt]]</f>
        <v>#VALUE!</v>
      </c>
      <c r="R49" s="2">
        <v>1.9487946033477701</v>
      </c>
      <c r="S49">
        <v>147</v>
      </c>
      <c r="T49">
        <v>14</v>
      </c>
      <c r="U49" s="2">
        <v>1.7888932228088299</v>
      </c>
      <c r="V49" s="2">
        <v>0</v>
      </c>
      <c r="W49" s="2">
        <v>5.7962179183959898E-2</v>
      </c>
      <c r="X49">
        <v>44</v>
      </c>
      <c r="Y49" s="5" t="e">
        <f>(Graphes[[#This Row],[FC_AC_alea_Solution]]-Graphes[[#This Row],[Opt]])/Graphes[[#This Row],[Opt]]</f>
        <v>#VALUE!</v>
      </c>
      <c r="Z49" s="2">
        <v>8.1119740009307808</v>
      </c>
      <c r="AA49">
        <v>133</v>
      </c>
      <c r="AB49">
        <v>0</v>
      </c>
      <c r="AC49" s="2">
        <v>1.6779818534851001</v>
      </c>
      <c r="AD49" s="2">
        <v>6.2531015872955296</v>
      </c>
      <c r="AE49" s="2">
        <v>6.0965299606323201E-2</v>
      </c>
      <c r="AF49">
        <v>17</v>
      </c>
      <c r="AG49" s="5" t="e">
        <f>(Graphes[[#This Row],[FC_AC_Solution]]-Graphes[[#This Row],[Opt]])/Graphes[[#This Row],[Opt]]</f>
        <v>#VALUE!</v>
      </c>
      <c r="AH49" s="2">
        <v>7.1185894012451101</v>
      </c>
      <c r="AI49">
        <v>133</v>
      </c>
      <c r="AJ49">
        <v>0</v>
      </c>
      <c r="AK49" s="2">
        <v>9.79351997375488E-2</v>
      </c>
      <c r="AL49" s="2">
        <v>6.9017188549041704</v>
      </c>
      <c r="AM49" s="2">
        <v>0.106938123703002</v>
      </c>
      <c r="AN49">
        <v>17</v>
      </c>
      <c r="AO49" s="5" t="e">
        <f>(Graphes[[#This Row],[FC_Solution]]-Graphes[[#This Row],[Opt]])/Graphes[[#This Row],[Opt]]</f>
        <v>#VALUE!</v>
      </c>
      <c r="AP49" s="2">
        <v>7.1185894012451101</v>
      </c>
      <c r="AQ49">
        <v>133</v>
      </c>
      <c r="AR49">
        <v>0</v>
      </c>
      <c r="AS49" s="2">
        <v>9.79351997375488E-2</v>
      </c>
      <c r="AT49" s="2">
        <v>6.9017188549041704</v>
      </c>
      <c r="AU49" s="2">
        <v>0.106938123703002</v>
      </c>
      <c r="AV49" s="7">
        <v>17</v>
      </c>
      <c r="AW49" s="5" t="e">
        <f>(Graphes[[#This Row],[DS_sans_clique_Solution]]-Graphes[Opt])/Graphes[Opt]</f>
        <v>#VALUE!</v>
      </c>
      <c r="AX49" s="2">
        <v>0.132747888565063</v>
      </c>
      <c r="AY49" s="2">
        <v>145</v>
      </c>
      <c r="AZ49" s="2">
        <v>0</v>
      </c>
      <c r="BA49" s="2">
        <v>6.4871072769164997E-2</v>
      </c>
      <c r="BB49" s="2">
        <v>0</v>
      </c>
      <c r="BC49" s="2">
        <v>5.83875179290771E-2</v>
      </c>
      <c r="BD49" s="5">
        <f>Graphes[[#This Row],[Max clique (lb)]]/Graphes[[#This Row],[Nb var]]</f>
        <v>8.3333333333333329E-2</v>
      </c>
    </row>
    <row r="50" spans="1:56" x14ac:dyDescent="0.25">
      <c r="A50" t="s">
        <v>68</v>
      </c>
      <c r="B50">
        <v>13</v>
      </c>
      <c r="C50" s="2">
        <v>11.7836983203887</v>
      </c>
      <c r="D50">
        <v>169</v>
      </c>
      <c r="E50">
        <v>6500</v>
      </c>
      <c r="F50">
        <v>13</v>
      </c>
      <c r="G50">
        <v>49</v>
      </c>
      <c r="H50">
        <v>21</v>
      </c>
      <c r="I50" s="5">
        <f>(Graphes[[#This Row],[DS_Solution]]-Graphes[[#This Row],[Opt]])/Graphes[[#This Row],[Opt]]</f>
        <v>0.61538461538461542</v>
      </c>
      <c r="J50" s="2">
        <v>0.42073869705200101</v>
      </c>
      <c r="K50">
        <v>265</v>
      </c>
      <c r="L50">
        <v>54</v>
      </c>
      <c r="M50" s="2">
        <v>0.32280468940734802</v>
      </c>
      <c r="N50" s="2">
        <v>0</v>
      </c>
      <c r="O50" s="2">
        <v>8.1944704055786105E-2</v>
      </c>
      <c r="P50">
        <v>49</v>
      </c>
      <c r="Q50" s="5">
        <f>(Graphes[[#This Row],[FC_alea_Solution]]-Graphes[[#This Row],[Opt]])/Graphes[[#This Row],[Opt]]</f>
        <v>2.7692307692307692</v>
      </c>
      <c r="R50" s="2">
        <v>2.9711608886718701</v>
      </c>
      <c r="S50">
        <v>165</v>
      </c>
      <c r="T50">
        <v>8</v>
      </c>
      <c r="U50" s="2">
        <v>2.6793394088745099</v>
      </c>
      <c r="V50" s="2">
        <v>0</v>
      </c>
      <c r="W50" s="2">
        <v>8.5943937301635701E-2</v>
      </c>
      <c r="X50">
        <v>49</v>
      </c>
      <c r="Y50" s="5">
        <f>(Graphes[[#This Row],[FC_AC_alea_Solution]]-Graphes[[#This Row],[Opt]])/Graphes[[#This Row],[Opt]]</f>
        <v>2.7692307692307692</v>
      </c>
      <c r="Z50" s="2">
        <v>12.9149997234344</v>
      </c>
      <c r="AA50">
        <v>157</v>
      </c>
      <c r="AB50">
        <v>0</v>
      </c>
      <c r="AC50" s="2">
        <v>2.41052794456481</v>
      </c>
      <c r="AD50" s="2">
        <v>10.248620510101301</v>
      </c>
      <c r="AE50" s="2">
        <v>8.5951805114746094E-2</v>
      </c>
      <c r="AF50">
        <v>17</v>
      </c>
      <c r="AG50" s="5">
        <f>(Graphes[[#This Row],[FC_AC_Solution]]-Graphes[[#This Row],[Opt]])/Graphes[[#This Row],[Opt]]</f>
        <v>0.30769230769230771</v>
      </c>
      <c r="AH50" s="2">
        <v>7.1615617275238002</v>
      </c>
      <c r="AI50">
        <v>157</v>
      </c>
      <c r="AJ50">
        <v>0</v>
      </c>
      <c r="AK50" s="2">
        <v>0.106941938400268</v>
      </c>
      <c r="AL50" s="2">
        <v>6.9276857376098597</v>
      </c>
      <c r="AM50" s="2">
        <v>9.5952272415161105E-2</v>
      </c>
      <c r="AN50">
        <v>17</v>
      </c>
      <c r="AO50" s="5">
        <f>(Graphes[[#This Row],[FC_Solution]]-Graphes[[#This Row],[Opt]])/Graphes[[#This Row],[Opt]]</f>
        <v>0.30769230769230771</v>
      </c>
      <c r="AP50" s="2">
        <v>7.1615617275238002</v>
      </c>
      <c r="AQ50">
        <v>157</v>
      </c>
      <c r="AR50">
        <v>0</v>
      </c>
      <c r="AS50" s="2">
        <v>0.106941938400268</v>
      </c>
      <c r="AT50" s="2">
        <v>6.9276857376098597</v>
      </c>
      <c r="AU50" s="2">
        <v>9.5952272415161105E-2</v>
      </c>
      <c r="AV50" s="7">
        <v>17</v>
      </c>
      <c r="AW50" s="5">
        <f>(Graphes[[#This Row],[DS_sans_clique_Solution]]-Graphes[Opt])/Graphes[Opt]</f>
        <v>0.30769230769230771</v>
      </c>
      <c r="AX50" s="2">
        <v>0.15420436859130801</v>
      </c>
      <c r="AY50" s="2">
        <v>170</v>
      </c>
      <c r="AZ50" s="2">
        <v>0</v>
      </c>
      <c r="BA50" s="2">
        <v>6.8370342254638602E-2</v>
      </c>
      <c r="BB50" s="2">
        <v>0</v>
      </c>
      <c r="BC50" s="2">
        <v>7.18579292297363E-2</v>
      </c>
      <c r="BD50" s="5">
        <f>Graphes[[#This Row],[Max clique (lb)]]/Graphes[[#This Row],[Nb var]]</f>
        <v>7.6923076923076927E-2</v>
      </c>
    </row>
    <row r="51" spans="1:56" x14ac:dyDescent="0.25">
      <c r="A51" t="s">
        <v>69</v>
      </c>
      <c r="B51" t="s">
        <v>19</v>
      </c>
      <c r="C51" s="2">
        <v>14.037302255630401</v>
      </c>
      <c r="D51">
        <v>196</v>
      </c>
      <c r="E51">
        <v>8190</v>
      </c>
      <c r="F51">
        <v>14</v>
      </c>
      <c r="G51">
        <v>52</v>
      </c>
      <c r="H51">
        <v>21</v>
      </c>
      <c r="I51" s="5" t="e">
        <f>(Graphes[[#This Row],[DS_Solution]]-Graphes[[#This Row],[Opt]])/Graphes[[#This Row],[Opt]]</f>
        <v>#VALUE!</v>
      </c>
      <c r="J51" s="2">
        <v>0.335790395736694</v>
      </c>
      <c r="K51">
        <v>277</v>
      </c>
      <c r="L51">
        <v>47</v>
      </c>
      <c r="M51" s="2">
        <v>0.18987488746643</v>
      </c>
      <c r="N51" s="2">
        <v>0</v>
      </c>
      <c r="O51" s="2">
        <v>0.11793470382690401</v>
      </c>
      <c r="P51">
        <v>52</v>
      </c>
      <c r="Q51" s="5" t="e">
        <f>(Graphes[[#This Row],[FC_alea_Solution]]-Graphes[[#This Row],[Opt]])/Graphes[[#This Row],[Opt]]</f>
        <v>#VALUE!</v>
      </c>
      <c r="R51" s="2">
        <v>4.7510581016540501</v>
      </c>
      <c r="S51">
        <v>188</v>
      </c>
      <c r="T51">
        <v>5</v>
      </c>
      <c r="U51" s="2">
        <v>4.3473222255706698</v>
      </c>
      <c r="V51" s="2">
        <v>0</v>
      </c>
      <c r="W51" s="2">
        <v>0.102919578552246</v>
      </c>
      <c r="X51">
        <v>52</v>
      </c>
      <c r="Y51" s="5" t="e">
        <f>(Graphes[[#This Row],[FC_AC_alea_Solution]]-Graphes[[#This Row],[Opt]])/Graphes[[#This Row],[Opt]]</f>
        <v>#VALUE!</v>
      </c>
      <c r="Z51" s="2">
        <v>15.690277576446499</v>
      </c>
      <c r="AA51">
        <v>183</v>
      </c>
      <c r="AB51">
        <v>0</v>
      </c>
      <c r="AC51" s="2">
        <v>3.76768445968627</v>
      </c>
      <c r="AD51" s="2">
        <v>11.5637986660003</v>
      </c>
      <c r="AE51" s="2">
        <v>9.4950437545776298E-2</v>
      </c>
      <c r="AF51">
        <v>20</v>
      </c>
      <c r="AG51" s="5" t="e">
        <f>(Graphes[[#This Row],[FC_AC_Solution]]-Graphes[[#This Row],[Opt]])/Graphes[[#This Row],[Opt]]</f>
        <v>#VALUE!</v>
      </c>
      <c r="AH51" s="2">
        <v>9.8788809776306099</v>
      </c>
      <c r="AI51">
        <v>183</v>
      </c>
      <c r="AJ51">
        <v>0</v>
      </c>
      <c r="AK51" s="2">
        <v>0.13393354415893499</v>
      </c>
      <c r="AL51" s="2">
        <v>9.6040284633636404</v>
      </c>
      <c r="AM51" s="2">
        <v>0.116930246353149</v>
      </c>
      <c r="AN51">
        <v>20</v>
      </c>
      <c r="AO51" s="5" t="e">
        <f>(Graphes[[#This Row],[FC_Solution]]-Graphes[[#This Row],[Opt]])/Graphes[[#This Row],[Opt]]</f>
        <v>#VALUE!</v>
      </c>
      <c r="AP51" s="2">
        <v>9.8788809776306099</v>
      </c>
      <c r="AQ51">
        <v>183</v>
      </c>
      <c r="AR51">
        <v>0</v>
      </c>
      <c r="AS51" s="2">
        <v>0.13393354415893499</v>
      </c>
      <c r="AT51" s="2">
        <v>9.6040284633636404</v>
      </c>
      <c r="AU51" s="2">
        <v>0.116930246353149</v>
      </c>
      <c r="AV51" s="7">
        <v>20</v>
      </c>
      <c r="AW51" s="5" t="e">
        <f>(Graphes[[#This Row],[DS_sans_clique_Solution]]-Graphes[Opt])/Graphes[Opt]</f>
        <v>#VALUE!</v>
      </c>
      <c r="AX51" s="2">
        <v>0.37378859519958402</v>
      </c>
      <c r="AY51" s="2">
        <v>197</v>
      </c>
      <c r="AZ51" s="2">
        <v>0</v>
      </c>
      <c r="BA51" s="2">
        <v>0.26849198341369601</v>
      </c>
      <c r="BB51" s="2">
        <v>0</v>
      </c>
      <c r="BC51" s="2">
        <v>8.8322401046752902E-2</v>
      </c>
      <c r="BD51" s="5">
        <f>Graphes[[#This Row],[Max clique (lb)]]/Graphes[[#This Row],[Nb var]]</f>
        <v>7.1428571428571425E-2</v>
      </c>
    </row>
    <row r="52" spans="1:56" x14ac:dyDescent="0.25">
      <c r="A52" t="s">
        <v>82</v>
      </c>
      <c r="B52" t="s">
        <v>19</v>
      </c>
      <c r="C52" s="2">
        <v>15.261305570602399</v>
      </c>
      <c r="D52">
        <v>225</v>
      </c>
      <c r="E52">
        <v>10150</v>
      </c>
      <c r="F52">
        <v>15</v>
      </c>
      <c r="G52">
        <v>57</v>
      </c>
      <c r="H52">
        <v>20</v>
      </c>
      <c r="I52" s="5" t="e">
        <f>(Graphes[[#This Row],[DS_Solution]]-Graphes[[#This Row],[Opt]])/Graphes[[#This Row],[Opt]]</f>
        <v>#VALUE!</v>
      </c>
      <c r="J52" s="2">
        <v>0.26805567741393999</v>
      </c>
      <c r="K52">
        <v>323</v>
      </c>
      <c r="L52">
        <v>56</v>
      </c>
      <c r="M52" s="2">
        <v>0.14502692222595201</v>
      </c>
      <c r="N52" s="2">
        <v>0</v>
      </c>
      <c r="O52" s="2">
        <v>0.10504102706909101</v>
      </c>
      <c r="P52">
        <v>57</v>
      </c>
      <c r="Q52" s="5" t="e">
        <f>(Graphes[[#This Row],[FC_alea_Solution]]-Graphes[[#This Row],[Opt]])/Graphes[[#This Row],[Opt]]</f>
        <v>#VALUE!</v>
      </c>
      <c r="R52" s="2">
        <v>4.3512859344482404</v>
      </c>
      <c r="S52">
        <v>222</v>
      </c>
      <c r="T52">
        <v>11</v>
      </c>
      <c r="U52" s="2">
        <v>3.9915306568145699</v>
      </c>
      <c r="V52" s="2">
        <v>0</v>
      </c>
      <c r="W52" s="2">
        <v>0.100916385650634</v>
      </c>
      <c r="X52">
        <v>57</v>
      </c>
      <c r="Y52" s="5" t="e">
        <f>(Graphes[[#This Row],[FC_AC_alea_Solution]]-Graphes[[#This Row],[Opt]])/Graphes[[#This Row],[Opt]]</f>
        <v>#VALUE!</v>
      </c>
      <c r="Z52" s="2">
        <v>14.7485046386718</v>
      </c>
      <c r="AA52">
        <v>211</v>
      </c>
      <c r="AB52">
        <v>0</v>
      </c>
      <c r="AC52" s="2">
        <v>4.3324065208434996</v>
      </c>
      <c r="AD52" s="2">
        <v>10.0849928855896</v>
      </c>
      <c r="AE52" s="2">
        <v>9.9151134490966797E-2</v>
      </c>
      <c r="AF52">
        <v>21</v>
      </c>
      <c r="AG52" s="5" t="e">
        <f>(Graphes[[#This Row],[FC_AC_Solution]]-Graphes[[#This Row],[Opt]])/Graphes[[#This Row],[Opt]]</f>
        <v>#VALUE!</v>
      </c>
      <c r="AH52" s="2">
        <v>8.4226174354553205</v>
      </c>
      <c r="AI52">
        <v>211</v>
      </c>
      <c r="AJ52">
        <v>0</v>
      </c>
      <c r="AK52" s="2">
        <v>0.101938724517822</v>
      </c>
      <c r="AL52" s="2">
        <v>8.1997342109680105</v>
      </c>
      <c r="AM52" s="2">
        <v>0.105950832366943</v>
      </c>
      <c r="AN52">
        <v>20</v>
      </c>
      <c r="AO52" s="5" t="e">
        <f>(Graphes[[#This Row],[FC_Solution]]-Graphes[[#This Row],[Opt]])/Graphes[[#This Row],[Opt]]</f>
        <v>#VALUE!</v>
      </c>
      <c r="AP52" s="2">
        <v>0.27103567123413003</v>
      </c>
      <c r="AQ52">
        <v>323</v>
      </c>
      <c r="AR52">
        <v>56</v>
      </c>
      <c r="AS52" s="2">
        <v>0.149013996124267</v>
      </c>
      <c r="AT52" s="2">
        <v>0</v>
      </c>
      <c r="AU52" s="2">
        <v>9.8032712936401298E-2</v>
      </c>
      <c r="AV52" s="7">
        <v>21</v>
      </c>
      <c r="AW52" s="5" t="e">
        <f>(Graphes[[#This Row],[DS_sans_clique_Solution]]-Graphes[Opt])/Graphes[Opt]</f>
        <v>#VALUE!</v>
      </c>
      <c r="AX52" s="2">
        <v>0.25651192665100098</v>
      </c>
      <c r="AY52" s="2">
        <v>226</v>
      </c>
      <c r="AZ52" s="2">
        <v>0</v>
      </c>
      <c r="BA52" s="2">
        <v>0.12986993789672799</v>
      </c>
      <c r="BB52" s="2">
        <v>0</v>
      </c>
      <c r="BC52" s="2">
        <v>0.112668514251708</v>
      </c>
      <c r="BD52" s="5">
        <f>Graphes[[#This Row],[Max clique (lb)]]/Graphes[[#This Row],[Nb var]]</f>
        <v>6.6666666666666666E-2</v>
      </c>
    </row>
    <row r="53" spans="1:56" x14ac:dyDescent="0.25">
      <c r="A53" t="s">
        <v>83</v>
      </c>
      <c r="B53" t="s">
        <v>19</v>
      </c>
      <c r="C53" s="2">
        <v>22.985728263854899</v>
      </c>
      <c r="D53">
        <v>256</v>
      </c>
      <c r="E53">
        <v>12400</v>
      </c>
      <c r="F53">
        <v>16</v>
      </c>
      <c r="G53">
        <v>60</v>
      </c>
      <c r="H53">
        <v>23</v>
      </c>
      <c r="I53" s="5" t="e">
        <f>(Graphes[[#This Row],[DS_Solution]]-Graphes[[#This Row],[Opt]])/Graphes[[#This Row],[Opt]]</f>
        <v>#VALUE!</v>
      </c>
      <c r="J53" s="2">
        <v>0.43672919273376398</v>
      </c>
      <c r="K53">
        <v>329</v>
      </c>
      <c r="L53">
        <v>44</v>
      </c>
      <c r="M53" s="2">
        <v>0.250846147537231</v>
      </c>
      <c r="N53" s="2">
        <v>0</v>
      </c>
      <c r="O53" s="2">
        <v>0.15290379524230899</v>
      </c>
      <c r="P53">
        <v>60</v>
      </c>
      <c r="Q53" s="5" t="e">
        <f>(Graphes[[#This Row],[FC_alea_Solution]]-Graphes[[#This Row],[Opt]])/Graphes[[#This Row],[Opt]]</f>
        <v>#VALUE!</v>
      </c>
      <c r="R53" s="2">
        <v>8.4517521858215297</v>
      </c>
      <c r="S53">
        <v>251</v>
      </c>
      <c r="T53">
        <v>10</v>
      </c>
      <c r="U53" s="2">
        <v>7.8011674880981401</v>
      </c>
      <c r="V53" s="2">
        <v>0</v>
      </c>
      <c r="W53" s="2">
        <v>0.141892910003662</v>
      </c>
      <c r="X53">
        <v>60</v>
      </c>
      <c r="Y53" s="5" t="e">
        <f>(Graphes[[#This Row],[FC_AC_alea_Solution]]-Graphes[[#This Row],[Opt]])/Graphes[[#This Row],[Opt]]</f>
        <v>#VALUE!</v>
      </c>
      <c r="Z53" s="2">
        <v>25.8249671459198</v>
      </c>
      <c r="AA53">
        <v>241</v>
      </c>
      <c r="AB53">
        <v>0</v>
      </c>
      <c r="AC53" s="2">
        <v>7.7212851047515798</v>
      </c>
      <c r="AD53" s="2">
        <v>17.417132139205901</v>
      </c>
      <c r="AE53" s="2">
        <v>0.13489818572998</v>
      </c>
      <c r="AF53">
        <v>21</v>
      </c>
      <c r="AG53" s="5" t="e">
        <f>(Graphes[[#This Row],[FC_AC_Solution]]-Graphes[[#This Row],[Opt]])/Graphes[[#This Row],[Opt]]</f>
        <v>#VALUE!</v>
      </c>
      <c r="AH53" s="2">
        <v>18.201698303222599</v>
      </c>
      <c r="AI53">
        <v>241</v>
      </c>
      <c r="AJ53">
        <v>0</v>
      </c>
      <c r="AK53" s="2">
        <v>0.23895788192749001</v>
      </c>
      <c r="AL53" s="2">
        <v>17.726972579956001</v>
      </c>
      <c r="AM53" s="2">
        <v>0.204788208007812</v>
      </c>
      <c r="AN53">
        <v>21</v>
      </c>
      <c r="AO53" s="5" t="e">
        <f>(Graphes[[#This Row],[FC_Solution]]-Graphes[[#This Row],[Opt]])/Graphes[[#This Row],[Opt]]</f>
        <v>#VALUE!</v>
      </c>
      <c r="AP53" s="2">
        <v>18.201698303222599</v>
      </c>
      <c r="AQ53">
        <v>241</v>
      </c>
      <c r="AR53">
        <v>0</v>
      </c>
      <c r="AS53" s="2">
        <v>0.23895788192749001</v>
      </c>
      <c r="AT53" s="2">
        <v>17.726972579956001</v>
      </c>
      <c r="AU53" s="2">
        <v>0.204788208007812</v>
      </c>
      <c r="AV53" s="7">
        <v>24</v>
      </c>
      <c r="AW53" s="5" t="e">
        <f>(Graphes[[#This Row],[DS_sans_clique_Solution]]-Graphes[Opt])/Graphes[Opt]</f>
        <v>#VALUE!</v>
      </c>
      <c r="AX53" s="2">
        <v>0.35682034492492598</v>
      </c>
      <c r="AY53" s="2">
        <v>257</v>
      </c>
      <c r="AZ53" s="2">
        <v>0</v>
      </c>
      <c r="BA53" s="2">
        <v>0.18264603614807101</v>
      </c>
      <c r="BB53" s="2">
        <v>0</v>
      </c>
      <c r="BC53" s="2">
        <v>0.15271711349487299</v>
      </c>
      <c r="BD53" s="5">
        <f>Graphes[[#This Row],[Max clique (lb)]]/Graphes[[#This Row],[Nb var]]</f>
        <v>6.25E-2</v>
      </c>
    </row>
    <row r="54" spans="1:56" x14ac:dyDescent="0.25">
      <c r="A54" t="s">
        <v>70</v>
      </c>
      <c r="B54">
        <v>5</v>
      </c>
      <c r="C54" s="2">
        <v>0.29281878471374501</v>
      </c>
      <c r="D54">
        <v>25</v>
      </c>
      <c r="E54">
        <v>300</v>
      </c>
      <c r="F54">
        <v>5</v>
      </c>
      <c r="G54">
        <v>17</v>
      </c>
      <c r="H54">
        <v>6</v>
      </c>
      <c r="I54" s="5">
        <f>(Graphes[[#This Row],[DS_Solution]]-Graphes[[#This Row],[Opt]])/Graphes[[#This Row],[Opt]]</f>
        <v>0.2</v>
      </c>
      <c r="J54" s="2">
        <v>2.9973983764648398E-3</v>
      </c>
      <c r="K54">
        <v>29</v>
      </c>
      <c r="L54">
        <v>4</v>
      </c>
      <c r="M54" s="2">
        <v>2.9973983764648398E-3</v>
      </c>
      <c r="N54" s="2">
        <v>0</v>
      </c>
      <c r="O54" s="2">
        <v>0</v>
      </c>
      <c r="P54">
        <v>17</v>
      </c>
      <c r="Q54" s="5">
        <f>(Graphes[[#This Row],[FC_alea_Solution]]-Graphes[[#This Row],[Opt]])/Graphes[[#This Row],[Opt]]</f>
        <v>2.4</v>
      </c>
      <c r="R54" s="2">
        <v>7.9953670501708898E-3</v>
      </c>
      <c r="S54">
        <v>21</v>
      </c>
      <c r="T54">
        <v>0</v>
      </c>
      <c r="U54" s="2">
        <v>6.9966316223144497E-3</v>
      </c>
      <c r="V54" s="2">
        <v>0</v>
      </c>
      <c r="W54" s="2">
        <v>9.987354278564451E-4</v>
      </c>
      <c r="X54">
        <v>17</v>
      </c>
      <c r="Y54" s="5">
        <f>(Graphes[[#This Row],[FC_AC_alea_Solution]]-Graphes[[#This Row],[Opt]])/Graphes[[#This Row],[Opt]]</f>
        <v>2.4</v>
      </c>
      <c r="Z54" s="2">
        <v>4.2973518371581997E-2</v>
      </c>
      <c r="AA54">
        <v>21</v>
      </c>
      <c r="AB54">
        <v>0</v>
      </c>
      <c r="AC54" s="2">
        <v>5.9995651245117101E-3</v>
      </c>
      <c r="AD54" s="2">
        <v>3.3977508544921799E-2</v>
      </c>
      <c r="AE54" s="2">
        <v>0</v>
      </c>
      <c r="AF54">
        <v>5</v>
      </c>
      <c r="AG54" s="5">
        <f>(Graphes[[#This Row],[FC_AC_Solution]]-Graphes[[#This Row],[Opt]])/Graphes[[#This Row],[Opt]]</f>
        <v>0</v>
      </c>
      <c r="AH54" s="2">
        <v>3.0981540679931599E-2</v>
      </c>
      <c r="AI54">
        <v>21</v>
      </c>
      <c r="AJ54">
        <v>0</v>
      </c>
      <c r="AK54" s="2">
        <v>4.9960613250732396E-3</v>
      </c>
      <c r="AL54" s="2">
        <v>2.49860286712646E-2</v>
      </c>
      <c r="AM54" s="2">
        <v>9.9945068359375E-4</v>
      </c>
      <c r="AN54">
        <v>5</v>
      </c>
      <c r="AO54" s="5">
        <f>(Graphes[[#This Row],[FC_Solution]]-Graphes[[#This Row],[Opt]])/Graphes[[#This Row],[Opt]]</f>
        <v>0</v>
      </c>
      <c r="AP54" s="2">
        <v>3.0981540679931599E-2</v>
      </c>
      <c r="AQ54">
        <v>21</v>
      </c>
      <c r="AR54">
        <v>0</v>
      </c>
      <c r="AS54" s="2">
        <v>4.9960613250732396E-3</v>
      </c>
      <c r="AT54" s="2">
        <v>2.49860286712646E-2</v>
      </c>
      <c r="AU54" s="2">
        <v>9.9945068359375E-4</v>
      </c>
      <c r="AV54" s="7">
        <v>5</v>
      </c>
      <c r="AW54" s="5">
        <f>(Graphes[[#This Row],[DS_sans_clique_Solution]]-Graphes[Opt])/Graphes[Opt]</f>
        <v>0</v>
      </c>
      <c r="AX54" s="2">
        <v>4.9915313720703099E-3</v>
      </c>
      <c r="AY54" s="2">
        <v>26</v>
      </c>
      <c r="AZ54" s="2">
        <v>0</v>
      </c>
      <c r="BA54" s="2">
        <v>1.9979476928710898E-3</v>
      </c>
      <c r="BB54" s="2">
        <v>0</v>
      </c>
      <c r="BC54" s="2">
        <v>2.4943351745605399E-3</v>
      </c>
      <c r="BD54" s="5">
        <f>Graphes[[#This Row],[Max clique (lb)]]/Graphes[[#This Row],[Nb var]]</f>
        <v>0.2</v>
      </c>
    </row>
    <row r="55" spans="1:56" x14ac:dyDescent="0.25">
      <c r="A55" t="s">
        <v>71</v>
      </c>
      <c r="B55">
        <v>6</v>
      </c>
      <c r="C55" s="2">
        <v>0.118927240371704</v>
      </c>
      <c r="D55">
        <v>36</v>
      </c>
      <c r="E55">
        <v>550</v>
      </c>
      <c r="F55">
        <v>6</v>
      </c>
      <c r="G55">
        <v>20</v>
      </c>
      <c r="H55">
        <v>9</v>
      </c>
      <c r="I55" s="5">
        <f>(Graphes[[#This Row],[DS_Solution]]-Graphes[[#This Row],[Opt]])/Graphes[[#This Row],[Opt]]</f>
        <v>0.5</v>
      </c>
      <c r="J55" s="2">
        <v>4.9946308135986302E-3</v>
      </c>
      <c r="K55">
        <v>51</v>
      </c>
      <c r="L55">
        <v>10</v>
      </c>
      <c r="M55" s="2">
        <v>9.9897384643554601E-4</v>
      </c>
      <c r="N55" s="2">
        <v>0</v>
      </c>
      <c r="O55" s="2">
        <v>3.9956569671630799E-3</v>
      </c>
      <c r="P55">
        <v>20</v>
      </c>
      <c r="Q55" s="5">
        <f>(Graphes[[#This Row],[FC_alea_Solution]]-Graphes[[#This Row],[Opt]])/Graphes[[#This Row],[Opt]]</f>
        <v>2.3333333333333335</v>
      </c>
      <c r="R55" s="2">
        <v>1.8989086151122998E-2</v>
      </c>
      <c r="S55">
        <v>38</v>
      </c>
      <c r="T55">
        <v>7</v>
      </c>
      <c r="U55" s="2">
        <v>1.59916877746582E-2</v>
      </c>
      <c r="V55" s="2">
        <v>0</v>
      </c>
      <c r="W55" s="2">
        <v>9.9897384643554601E-4</v>
      </c>
      <c r="X55">
        <v>20</v>
      </c>
      <c r="Y55" s="5">
        <f>(Graphes[[#This Row],[FC_AC_alea_Solution]]-Graphes[[#This Row],[Opt]])/Graphes[[#This Row],[Opt]]</f>
        <v>2.3333333333333335</v>
      </c>
      <c r="Z55" s="2">
        <v>0.116925954818725</v>
      </c>
      <c r="AA55">
        <v>31</v>
      </c>
      <c r="AB55">
        <v>0</v>
      </c>
      <c r="AC55" s="2">
        <v>1.9991397857665998E-2</v>
      </c>
      <c r="AD55" s="2">
        <v>9.2936992645263602E-2</v>
      </c>
      <c r="AE55" s="2">
        <v>3.9975643157958898E-3</v>
      </c>
      <c r="AF55">
        <v>9</v>
      </c>
      <c r="AG55" s="5">
        <f>(Graphes[[#This Row],[FC_AC_Solution]]-Graphes[[#This Row],[Opt]])/Graphes[[#This Row],[Opt]]</f>
        <v>0.5</v>
      </c>
      <c r="AH55" s="2">
        <v>9.0943813323974595E-2</v>
      </c>
      <c r="AI55">
        <v>31</v>
      </c>
      <c r="AJ55">
        <v>0</v>
      </c>
      <c r="AK55" s="2">
        <v>3.997802734375E-3</v>
      </c>
      <c r="AL55" s="2">
        <v>8.4946870803832994E-2</v>
      </c>
      <c r="AM55" s="2">
        <v>1.9991397857665998E-3</v>
      </c>
      <c r="AN55">
        <v>9</v>
      </c>
      <c r="AO55" s="5">
        <f>(Graphes[[#This Row],[FC_Solution]]-Graphes[[#This Row],[Opt]])/Graphes[[#This Row],[Opt]]</f>
        <v>0.5</v>
      </c>
      <c r="AP55" s="2">
        <v>9.0943813323974595E-2</v>
      </c>
      <c r="AQ55">
        <v>31</v>
      </c>
      <c r="AR55">
        <v>0</v>
      </c>
      <c r="AS55" s="2">
        <v>3.997802734375E-3</v>
      </c>
      <c r="AT55" s="2">
        <v>8.4946870803832994E-2</v>
      </c>
      <c r="AU55" s="2">
        <v>1.9991397857665998E-3</v>
      </c>
      <c r="AV55" s="7">
        <v>9</v>
      </c>
      <c r="AW55" s="5">
        <f>(Graphes[[#This Row],[DS_sans_clique_Solution]]-Graphes[Opt])/Graphes[Opt]</f>
        <v>0.5</v>
      </c>
      <c r="AX55" s="2">
        <v>5.9874057769775304E-3</v>
      </c>
      <c r="AY55" s="2">
        <v>37</v>
      </c>
      <c r="AZ55" s="2">
        <v>0</v>
      </c>
      <c r="BA55" s="2">
        <v>1.99651718139648E-3</v>
      </c>
      <c r="BB55" s="2">
        <v>0</v>
      </c>
      <c r="BC55" s="2">
        <v>3.9908885955810504E-3</v>
      </c>
      <c r="BD55" s="5">
        <f>Graphes[[#This Row],[Max clique (lb)]]/Graphes[[#This Row],[Nb var]]</f>
        <v>0.16666666666666666</v>
      </c>
    </row>
    <row r="56" spans="1:56" x14ac:dyDescent="0.25">
      <c r="A56" t="s">
        <v>72</v>
      </c>
      <c r="B56">
        <v>7</v>
      </c>
      <c r="C56" s="2">
        <v>0.47170710563659601</v>
      </c>
      <c r="D56">
        <v>49</v>
      </c>
      <c r="E56">
        <v>922</v>
      </c>
      <c r="F56">
        <v>6</v>
      </c>
      <c r="G56">
        <v>25</v>
      </c>
      <c r="H56">
        <v>10</v>
      </c>
      <c r="I56" s="5">
        <f>(Graphes[[#This Row],[DS_Solution]]-Graphes[[#This Row],[Opt]])/Graphes[[#This Row],[Opt]]</f>
        <v>0.42857142857142855</v>
      </c>
      <c r="J56" s="2">
        <v>2.7981758117675701E-2</v>
      </c>
      <c r="K56">
        <v>70</v>
      </c>
      <c r="L56">
        <v>13</v>
      </c>
      <c r="M56" s="2">
        <v>1.29899978637695E-2</v>
      </c>
      <c r="N56" s="2">
        <v>0</v>
      </c>
      <c r="O56" s="2">
        <v>1.1994123458862299E-2</v>
      </c>
      <c r="P56">
        <v>25</v>
      </c>
      <c r="Q56" s="5">
        <f>(Graphes[[#This Row],[FC_alea_Solution]]-Graphes[[#This Row],[Opt]])/Graphes[[#This Row],[Opt]]</f>
        <v>2.5714285714285716</v>
      </c>
      <c r="R56" s="2">
        <v>7.49533176422119E-2</v>
      </c>
      <c r="S56">
        <v>46</v>
      </c>
      <c r="T56">
        <v>2</v>
      </c>
      <c r="U56" s="2">
        <v>5.9965848922729402E-2</v>
      </c>
      <c r="V56" s="2">
        <v>0</v>
      </c>
      <c r="W56" s="2">
        <v>9.9940299987792899E-3</v>
      </c>
      <c r="X56">
        <v>25</v>
      </c>
      <c r="Y56" s="5">
        <f>(Graphes[[#This Row],[FC_AC_alea_Solution]]-Graphes[[#This Row],[Opt]])/Graphes[[#This Row],[Opt]]</f>
        <v>2.5714285714285716</v>
      </c>
      <c r="Z56" s="2">
        <v>0.41574406623840299</v>
      </c>
      <c r="AA56">
        <v>44</v>
      </c>
      <c r="AB56">
        <v>0</v>
      </c>
      <c r="AC56" s="2">
        <v>5.7969093322753899E-2</v>
      </c>
      <c r="AD56" s="2">
        <v>0.345776557922363</v>
      </c>
      <c r="AE56" s="2">
        <v>6.9985389709472604E-3</v>
      </c>
      <c r="AF56">
        <v>10</v>
      </c>
      <c r="AG56" s="5">
        <f>(Graphes[[#This Row],[FC_AC_Solution]]-Graphes[[#This Row],[Opt]])/Graphes[[#This Row],[Opt]]</f>
        <v>0.42857142857142855</v>
      </c>
      <c r="AH56" s="2">
        <v>0.30581045150756803</v>
      </c>
      <c r="AI56">
        <v>44</v>
      </c>
      <c r="AJ56">
        <v>0</v>
      </c>
      <c r="AK56" s="2">
        <v>3.9985179901123004E-3</v>
      </c>
      <c r="AL56" s="2">
        <v>0.29381966590881298</v>
      </c>
      <c r="AM56" s="2">
        <v>7.9922676086425695E-3</v>
      </c>
      <c r="AN56">
        <v>10</v>
      </c>
      <c r="AO56" s="5">
        <f>(Graphes[[#This Row],[FC_Solution]]-Graphes[[#This Row],[Opt]])/Graphes[[#This Row],[Opt]]</f>
        <v>0.42857142857142855</v>
      </c>
      <c r="AP56" s="2">
        <v>0.30581045150756803</v>
      </c>
      <c r="AQ56">
        <v>44</v>
      </c>
      <c r="AR56">
        <v>0</v>
      </c>
      <c r="AS56" s="2">
        <v>3.9985179901123004E-3</v>
      </c>
      <c r="AT56" s="2">
        <v>0.29381966590881298</v>
      </c>
      <c r="AU56" s="2">
        <v>7.9922676086425695E-3</v>
      </c>
      <c r="AV56" s="7">
        <v>10</v>
      </c>
      <c r="AW56" s="5">
        <f>(Graphes[[#This Row],[DS_sans_clique_Solution]]-Graphes[Opt])/Graphes[Opt]</f>
        <v>0.42857142857142855</v>
      </c>
      <c r="AX56" s="2">
        <v>1.1977195739746E-2</v>
      </c>
      <c r="AY56" s="2">
        <v>50</v>
      </c>
      <c r="AZ56" s="2">
        <v>0</v>
      </c>
      <c r="BA56" s="2">
        <v>6.4857006072998004E-3</v>
      </c>
      <c r="BB56" s="2">
        <v>0</v>
      </c>
      <c r="BC56" s="2">
        <v>4.4927597045898403E-3</v>
      </c>
      <c r="BD56" s="5">
        <f>Graphes[[#This Row],[Max clique (lb)]]/Graphes[[#This Row],[Nb var]]</f>
        <v>0.12244897959183673</v>
      </c>
    </row>
    <row r="57" spans="1:56" x14ac:dyDescent="0.25">
      <c r="A57" t="s">
        <v>73</v>
      </c>
      <c r="B57">
        <v>12</v>
      </c>
      <c r="C57" s="2">
        <v>2.6303720474243102</v>
      </c>
      <c r="D57">
        <v>96</v>
      </c>
      <c r="E57">
        <v>2604</v>
      </c>
      <c r="F57">
        <v>12</v>
      </c>
      <c r="G57">
        <v>33</v>
      </c>
      <c r="H57">
        <v>13</v>
      </c>
      <c r="I57" s="5">
        <f>(Graphes[[#This Row],[DS_Solution]]-Graphes[[#This Row],[Opt]])/Graphes[[#This Row],[Opt]]</f>
        <v>8.3333333333333329E-2</v>
      </c>
      <c r="J57" s="2">
        <v>5.1966428756713798E-2</v>
      </c>
      <c r="K57">
        <v>149</v>
      </c>
      <c r="L57">
        <v>32</v>
      </c>
      <c r="M57" s="2">
        <v>2.5982856750488201E-2</v>
      </c>
      <c r="N57" s="2">
        <v>0</v>
      </c>
      <c r="O57" s="2">
        <v>2.0985364913940398E-2</v>
      </c>
      <c r="P57">
        <v>33</v>
      </c>
      <c r="Q57" s="5">
        <f>(Graphes[[#This Row],[FC_alea_Solution]]-Graphes[[#This Row],[Opt]])/Graphes[[#This Row],[Opt]]</f>
        <v>1.75</v>
      </c>
      <c r="R57" s="2">
        <v>0.49569439888000399</v>
      </c>
      <c r="S57">
        <v>94</v>
      </c>
      <c r="T57">
        <v>9</v>
      </c>
      <c r="U57" s="2">
        <v>0.44572091102600098</v>
      </c>
      <c r="V57" s="2">
        <v>0</v>
      </c>
      <c r="W57" s="2">
        <v>1.7990350723266602E-2</v>
      </c>
      <c r="X57">
        <v>33</v>
      </c>
      <c r="Y57" s="5">
        <f>(Graphes[[#This Row],[FC_AC_alea_Solution]]-Graphes[[#This Row],[Opt]])/Graphes[[#This Row],[Opt]]</f>
        <v>1.75</v>
      </c>
      <c r="Z57" s="2">
        <v>2.4344937801361</v>
      </c>
      <c r="AA57">
        <v>85</v>
      </c>
      <c r="AB57">
        <v>0</v>
      </c>
      <c r="AC57" s="2">
        <v>0.32781338691711398</v>
      </c>
      <c r="AD57" s="2">
        <v>2.05670714378356</v>
      </c>
      <c r="AE57" s="2">
        <v>2.0991325378417899E-2</v>
      </c>
      <c r="AF57">
        <v>13</v>
      </c>
      <c r="AG57" s="5">
        <f>(Graphes[[#This Row],[FC_AC_Solution]]-Graphes[[#This Row],[Opt]])/Graphes[[#This Row],[Opt]]</f>
        <v>8.3333333333333329E-2</v>
      </c>
      <c r="AH57" s="2">
        <v>3.2309973239898602</v>
      </c>
      <c r="AI57">
        <v>85</v>
      </c>
      <c r="AJ57">
        <v>0</v>
      </c>
      <c r="AK57" s="2">
        <v>3.6979198455810498E-2</v>
      </c>
      <c r="AL57" s="2">
        <v>3.1590337753295898</v>
      </c>
      <c r="AM57" s="2">
        <v>2.89864540100097E-2</v>
      </c>
      <c r="AN57">
        <v>13</v>
      </c>
      <c r="AO57" s="5">
        <f>(Graphes[[#This Row],[FC_Solution]]-Graphes[[#This Row],[Opt]])/Graphes[[#This Row],[Opt]]</f>
        <v>8.3333333333333329E-2</v>
      </c>
      <c r="AP57" s="2">
        <v>3.2309973239898602</v>
      </c>
      <c r="AQ57">
        <v>85</v>
      </c>
      <c r="AR57">
        <v>0</v>
      </c>
      <c r="AS57" s="2">
        <v>3.6979198455810498E-2</v>
      </c>
      <c r="AT57" s="2">
        <v>3.1590337753295898</v>
      </c>
      <c r="AU57" s="2">
        <v>2.89864540100097E-2</v>
      </c>
      <c r="AV57" s="7">
        <v>13</v>
      </c>
      <c r="AW57" s="5">
        <f>(Graphes[[#This Row],[DS_sans_clique_Solution]]-Graphes[Opt])/Graphes[Opt]</f>
        <v>8.3333333333333329E-2</v>
      </c>
      <c r="AX57" s="2">
        <v>4.1922092437744099E-2</v>
      </c>
      <c r="AY57" s="2">
        <v>97</v>
      </c>
      <c r="AZ57" s="2">
        <v>0</v>
      </c>
      <c r="BA57" s="2">
        <v>1.6217708587646401E-2</v>
      </c>
      <c r="BB57" s="2">
        <v>0</v>
      </c>
      <c r="BC57" s="2">
        <v>2.3957252502441399E-2</v>
      </c>
      <c r="BD57" s="5">
        <f>Graphes[[#This Row],[Max clique (lb)]]/Graphes[[#This Row],[Nb var]]</f>
        <v>0.125</v>
      </c>
    </row>
    <row r="58" spans="1:56" x14ac:dyDescent="0.25">
      <c r="A58" t="s">
        <v>74</v>
      </c>
      <c r="B58">
        <v>9</v>
      </c>
      <c r="C58" s="2">
        <v>0.83048582077026301</v>
      </c>
      <c r="D58">
        <v>64</v>
      </c>
      <c r="E58">
        <v>1400</v>
      </c>
      <c r="F58">
        <v>8</v>
      </c>
      <c r="G58">
        <v>28</v>
      </c>
      <c r="H58">
        <v>14</v>
      </c>
      <c r="I58" s="5">
        <f>(Graphes[[#This Row],[DS_Solution]]-Graphes[[#This Row],[Opt]])/Graphes[[#This Row],[Opt]]</f>
        <v>0.55555555555555558</v>
      </c>
      <c r="J58" s="2">
        <v>0.107933044433593</v>
      </c>
      <c r="K58">
        <v>93</v>
      </c>
      <c r="L58">
        <v>18</v>
      </c>
      <c r="M58" s="2">
        <v>4.0976285934448201E-2</v>
      </c>
      <c r="N58" s="2">
        <v>0</v>
      </c>
      <c r="O58" s="2">
        <v>5.3964138031005797E-2</v>
      </c>
      <c r="P58">
        <v>28</v>
      </c>
      <c r="Q58" s="5">
        <f>(Graphes[[#This Row],[FC_alea_Solution]]-Graphes[[#This Row],[Opt]])/Graphes[[#This Row],[Opt]]</f>
        <v>2.1111111111111112</v>
      </c>
      <c r="R58" s="2">
        <v>0.52068042755126898</v>
      </c>
      <c r="S58">
        <v>61</v>
      </c>
      <c r="T58">
        <v>4</v>
      </c>
      <c r="U58" s="2">
        <v>0.441726684570312</v>
      </c>
      <c r="V58" s="2">
        <v>0</v>
      </c>
      <c r="W58" s="2">
        <v>5.5968999862670898E-2</v>
      </c>
      <c r="X58">
        <v>28</v>
      </c>
      <c r="Y58" s="5">
        <f>(Graphes[[#This Row],[FC_AC_alea_Solution]]-Graphes[[#This Row],[Opt]])/Graphes[[#This Row],[Opt]]</f>
        <v>2.1111111111111112</v>
      </c>
      <c r="Z58" s="2">
        <v>0.85447192192077603</v>
      </c>
      <c r="AA58">
        <v>57</v>
      </c>
      <c r="AB58">
        <v>0</v>
      </c>
      <c r="AC58" s="2">
        <v>0.170894384384155</v>
      </c>
      <c r="AD58" s="2">
        <v>0.59862470626830999</v>
      </c>
      <c r="AE58" s="2">
        <v>1.49962902069091E-2</v>
      </c>
      <c r="AF58">
        <v>12</v>
      </c>
      <c r="AG58" s="5">
        <f>(Graphes[[#This Row],[FC_AC_Solution]]-Graphes[[#This Row],[Opt]])/Graphes[[#This Row],[Opt]]</f>
        <v>0.33333333333333331</v>
      </c>
      <c r="AH58" s="2">
        <v>0.58163928985595703</v>
      </c>
      <c r="AI58">
        <v>57</v>
      </c>
      <c r="AJ58">
        <v>0</v>
      </c>
      <c r="AK58" s="2">
        <v>1.19926929473876E-2</v>
      </c>
      <c r="AL58" s="2">
        <v>0.55565357208251898</v>
      </c>
      <c r="AM58" s="2">
        <v>9.9947452545165998E-3</v>
      </c>
      <c r="AN58">
        <v>12</v>
      </c>
      <c r="AO58" s="5">
        <f>(Graphes[[#This Row],[FC_Solution]]-Graphes[[#This Row],[Opt]])/Graphes[[#This Row],[Opt]]</f>
        <v>0.33333333333333331</v>
      </c>
      <c r="AP58" s="2">
        <v>0.58163928985595703</v>
      </c>
      <c r="AQ58">
        <v>57</v>
      </c>
      <c r="AR58">
        <v>0</v>
      </c>
      <c r="AS58" s="2">
        <v>1.19926929473876E-2</v>
      </c>
      <c r="AT58" s="2">
        <v>0.55565357208251898</v>
      </c>
      <c r="AU58" s="2">
        <v>9.9947452545165998E-3</v>
      </c>
      <c r="AV58" s="7">
        <v>12</v>
      </c>
      <c r="AW58" s="5">
        <f>(Graphes[[#This Row],[DS_sans_clique_Solution]]-Graphes[Opt])/Graphes[Opt]</f>
        <v>0.33333333333333331</v>
      </c>
      <c r="AX58" s="2">
        <v>1.8463850021362301E-2</v>
      </c>
      <c r="AY58" s="2">
        <v>65</v>
      </c>
      <c r="AZ58" s="2">
        <v>0</v>
      </c>
      <c r="BA58" s="2">
        <v>6.9873332977294896E-3</v>
      </c>
      <c r="BB58" s="2">
        <v>0</v>
      </c>
      <c r="BC58" s="2">
        <v>9.9794864654540998E-3</v>
      </c>
      <c r="BD58" s="5">
        <f>Graphes[[#This Row],[Max clique (lb)]]/Graphes[[#This Row],[Nb var]]</f>
        <v>0.125</v>
      </c>
    </row>
    <row r="59" spans="1:56" x14ac:dyDescent="0.25">
      <c r="A59" t="s">
        <v>75</v>
      </c>
      <c r="B59">
        <v>10</v>
      </c>
      <c r="C59" s="2">
        <v>3.14005422592163</v>
      </c>
      <c r="D59">
        <v>81</v>
      </c>
      <c r="E59">
        <v>2040</v>
      </c>
      <c r="F59">
        <v>9</v>
      </c>
      <c r="G59">
        <v>33</v>
      </c>
      <c r="H59">
        <v>14</v>
      </c>
      <c r="I59" s="5">
        <f>(Graphes[[#This Row],[DS_Solution]]-Graphes[[#This Row],[Opt]])/Graphes[[#This Row],[Opt]]</f>
        <v>0.4</v>
      </c>
      <c r="J59" s="2">
        <v>3.9975166320800698E-2</v>
      </c>
      <c r="K59">
        <v>113</v>
      </c>
      <c r="L59">
        <v>20</v>
      </c>
      <c r="M59" s="2">
        <v>2.09877490997314E-2</v>
      </c>
      <c r="N59" s="2">
        <v>0</v>
      </c>
      <c r="O59" s="2">
        <v>1.5988349914550701E-2</v>
      </c>
      <c r="P59">
        <v>33</v>
      </c>
      <c r="Q59" s="5">
        <f>(Graphes[[#This Row],[FC_alea_Solution]]-Graphes[[#This Row],[Opt]])/Graphes[[#This Row],[Opt]]</f>
        <v>2.2999999999999998</v>
      </c>
      <c r="R59" s="2">
        <v>0.313806772232055</v>
      </c>
      <c r="S59">
        <v>74</v>
      </c>
      <c r="T59">
        <v>1</v>
      </c>
      <c r="U59" s="2">
        <v>0.26983284950256298</v>
      </c>
      <c r="V59" s="2">
        <v>0</v>
      </c>
      <c r="W59" s="2">
        <v>1.99880599975585E-2</v>
      </c>
      <c r="X59">
        <v>33</v>
      </c>
      <c r="Y59" s="5">
        <f>(Graphes[[#This Row],[FC_AC_alea_Solution]]-Graphes[[#This Row],[Opt]])/Graphes[[#This Row],[Opt]]</f>
        <v>2.2999999999999998</v>
      </c>
      <c r="Z59" s="2">
        <v>1.0013804435729901</v>
      </c>
      <c r="AA59">
        <v>73</v>
      </c>
      <c r="AB59">
        <v>0</v>
      </c>
      <c r="AC59" s="2">
        <v>0.277848720550537</v>
      </c>
      <c r="AD59" s="2">
        <v>0.69254875183105402</v>
      </c>
      <c r="AE59" s="2">
        <v>1.09932422637939E-2</v>
      </c>
      <c r="AF59">
        <v>13</v>
      </c>
      <c r="AG59" s="5">
        <f>(Graphes[[#This Row],[FC_AC_Solution]]-Graphes[[#This Row],[Opt]])/Graphes[[#This Row],[Opt]]</f>
        <v>0.3</v>
      </c>
      <c r="AH59" s="2">
        <v>0.71655511856079102</v>
      </c>
      <c r="AI59">
        <v>73</v>
      </c>
      <c r="AJ59">
        <v>0</v>
      </c>
      <c r="AK59" s="2">
        <v>1.4995336532592701E-2</v>
      </c>
      <c r="AL59" s="2">
        <v>0.68556261062622004</v>
      </c>
      <c r="AM59" s="2">
        <v>1.2998342514037999E-2</v>
      </c>
      <c r="AN59">
        <v>13</v>
      </c>
      <c r="AO59" s="5">
        <f>(Graphes[[#This Row],[FC_Solution]]-Graphes[[#This Row],[Opt]])/Graphes[[#This Row],[Opt]]</f>
        <v>0.3</v>
      </c>
      <c r="AP59" s="2">
        <v>0.71655511856079102</v>
      </c>
      <c r="AQ59">
        <v>73</v>
      </c>
      <c r="AR59">
        <v>0</v>
      </c>
      <c r="AS59" s="2">
        <v>1.4995336532592701E-2</v>
      </c>
      <c r="AT59" s="2">
        <v>0.68556261062622004</v>
      </c>
      <c r="AU59" s="2">
        <v>1.2998342514037999E-2</v>
      </c>
      <c r="AV59" s="7">
        <v>13</v>
      </c>
      <c r="AW59" s="5">
        <f>(Graphes[[#This Row],[DS_sans_clique_Solution]]-Graphes[Opt])/Graphes[Opt]</f>
        <v>0.3</v>
      </c>
      <c r="AX59" s="2">
        <v>3.04434299468994E-2</v>
      </c>
      <c r="AY59" s="2">
        <v>82</v>
      </c>
      <c r="AZ59" s="2">
        <v>0</v>
      </c>
      <c r="BA59" s="2">
        <v>1.39734745025634E-2</v>
      </c>
      <c r="BB59" s="2">
        <v>0</v>
      </c>
      <c r="BC59" s="2">
        <v>1.29776000976562E-2</v>
      </c>
      <c r="BD59" s="5">
        <f>Graphes[[#This Row],[Max clique (lb)]]/Graphes[[#This Row],[Nb var]]</f>
        <v>0.1111111111111111</v>
      </c>
    </row>
    <row r="60" spans="1:56" x14ac:dyDescent="0.25">
      <c r="A60" t="s">
        <v>76</v>
      </c>
      <c r="B60">
        <v>49</v>
      </c>
      <c r="C60" s="2">
        <v>14.9407467842102</v>
      </c>
      <c r="D60">
        <v>211</v>
      </c>
      <c r="E60">
        <v>3065</v>
      </c>
      <c r="F60">
        <v>46</v>
      </c>
      <c r="G60">
        <v>112</v>
      </c>
      <c r="H60">
        <v>49</v>
      </c>
      <c r="I60" s="5">
        <f>(Graphes[[#This Row],[DS_Solution]]-Graphes[[#This Row],[Opt]])/Graphes[[#This Row],[Opt]]</f>
        <v>0</v>
      </c>
      <c r="J60" s="2">
        <v>1.4890773296356199</v>
      </c>
      <c r="K60">
        <v>1962</v>
      </c>
      <c r="L60">
        <v>898</v>
      </c>
      <c r="M60" s="2">
        <v>1.3551716804504299</v>
      </c>
      <c r="N60" s="2">
        <v>0</v>
      </c>
      <c r="O60" s="2">
        <v>4.6971082687377902E-2</v>
      </c>
      <c r="P60">
        <v>112</v>
      </c>
      <c r="Q60" s="5">
        <f>(Graphes[[#This Row],[FC_alea_Solution]]-Graphes[[#This Row],[Opt]])/Graphes[[#This Row],[Opt]]</f>
        <v>1.2857142857142858</v>
      </c>
      <c r="R60" s="2">
        <v>15.249553680419901</v>
      </c>
      <c r="S60">
        <v>483</v>
      </c>
      <c r="T60">
        <v>317</v>
      </c>
      <c r="U60" s="2">
        <v>14.368096828460599</v>
      </c>
      <c r="V60" s="2">
        <v>0</v>
      </c>
      <c r="W60" s="2">
        <v>3.0979156494140601E-2</v>
      </c>
      <c r="X60">
        <v>112</v>
      </c>
      <c r="Y60" s="5">
        <f>(Graphes[[#This Row],[FC_AC_alea_Solution]]-Graphes[[#This Row],[Opt]])/Graphes[[#This Row],[Opt]]</f>
        <v>1.2857142857142858</v>
      </c>
      <c r="Z60" s="2">
        <v>23.916181325912401</v>
      </c>
      <c r="AA60">
        <v>166</v>
      </c>
      <c r="AB60">
        <v>0</v>
      </c>
      <c r="AC60" s="2">
        <v>18.247732162475501</v>
      </c>
      <c r="AD60" s="2">
        <v>4.9588918685912997</v>
      </c>
      <c r="AE60" s="2">
        <v>2.6973485946655201E-2</v>
      </c>
      <c r="AF60">
        <v>49</v>
      </c>
      <c r="AG60" s="5">
        <f>(Graphes[[#This Row],[FC_AC_Solution]]-Graphes[[#This Row],[Opt]])/Graphes[[#This Row],[Opt]]</f>
        <v>0</v>
      </c>
      <c r="AH60" s="2">
        <v>4.7670474052429199</v>
      </c>
      <c r="AI60">
        <v>166</v>
      </c>
      <c r="AJ60">
        <v>0</v>
      </c>
      <c r="AK60" s="2">
        <v>0.239856958389282</v>
      </c>
      <c r="AL60" s="2">
        <v>4.4662327766418404</v>
      </c>
      <c r="AM60" s="2">
        <v>2.99799442291259E-2</v>
      </c>
      <c r="AN60">
        <v>49</v>
      </c>
      <c r="AO60" s="5">
        <f>(Graphes[[#This Row],[FC_Solution]]-Graphes[[#This Row],[Opt]])/Graphes[[#This Row],[Opt]]</f>
        <v>0</v>
      </c>
      <c r="AP60" s="2">
        <v>4.7670474052429199</v>
      </c>
      <c r="AQ60">
        <v>166</v>
      </c>
      <c r="AR60">
        <v>0</v>
      </c>
      <c r="AS60" s="2">
        <v>0.239856958389282</v>
      </c>
      <c r="AT60" s="2">
        <v>4.4662327766418404</v>
      </c>
      <c r="AU60" s="2">
        <v>2.99799442291259E-2</v>
      </c>
      <c r="AV60" s="7">
        <v>49</v>
      </c>
      <c r="AW60" s="5">
        <f>(Graphes[[#This Row],[DS_sans_clique_Solution]]-Graphes[Opt])/Graphes[Opt]</f>
        <v>0</v>
      </c>
      <c r="AX60" s="2">
        <v>0.67371511459350497</v>
      </c>
      <c r="AY60" s="2">
        <v>212</v>
      </c>
      <c r="AZ60" s="2">
        <v>0</v>
      </c>
      <c r="BA60" s="2">
        <v>0.53688812255859297</v>
      </c>
      <c r="BB60" s="2">
        <v>0</v>
      </c>
      <c r="BC60" s="2">
        <v>0.11526870727539</v>
      </c>
      <c r="BD60" s="5">
        <f>Graphes[[#This Row],[Max clique (lb)]]/Graphes[[#This Row],[Nb var]]</f>
        <v>0.21800947867298578</v>
      </c>
    </row>
    <row r="61" spans="1:56" x14ac:dyDescent="0.25">
      <c r="A61" t="s">
        <v>77</v>
      </c>
      <c r="B61">
        <v>30</v>
      </c>
      <c r="C61" s="2">
        <v>15.615328550338701</v>
      </c>
      <c r="D61">
        <v>211</v>
      </c>
      <c r="E61">
        <v>3163</v>
      </c>
      <c r="F61">
        <v>28</v>
      </c>
      <c r="G61">
        <v>141</v>
      </c>
      <c r="H61">
        <v>30</v>
      </c>
      <c r="I61" s="5">
        <f>(Graphes[[#This Row],[DS_Solution]]-Graphes[[#This Row],[Opt]])/Graphes[[#This Row],[Opt]]</f>
        <v>0</v>
      </c>
      <c r="J61" s="2">
        <v>2.8532345294952299</v>
      </c>
      <c r="K61">
        <v>3674</v>
      </c>
      <c r="L61">
        <v>1745</v>
      </c>
      <c r="M61" s="2">
        <v>2.60041904449462</v>
      </c>
      <c r="N61" s="2">
        <v>0</v>
      </c>
      <c r="O61" s="2">
        <v>9.6934556961059501E-2</v>
      </c>
      <c r="P61">
        <v>141</v>
      </c>
      <c r="Q61" s="5">
        <f>(Graphes[[#This Row],[FC_alea_Solution]]-Graphes[[#This Row],[Opt]])/Graphes[[#This Row],[Opt]]</f>
        <v>3.7</v>
      </c>
      <c r="R61" s="2">
        <v>29.311840295791601</v>
      </c>
      <c r="S61">
        <v>403</v>
      </c>
      <c r="T61">
        <v>219</v>
      </c>
      <c r="U61" s="2">
        <v>27.5139513015747</v>
      </c>
      <c r="V61" s="2">
        <v>0</v>
      </c>
      <c r="W61" s="2">
        <v>3.8972854614257799E-2</v>
      </c>
      <c r="X61">
        <v>139</v>
      </c>
      <c r="Y61" s="5">
        <f>(Graphes[[#This Row],[FC_AC_alea_Solution]]-Graphes[[#This Row],[Opt]])/Graphes[[#This Row],[Opt]]</f>
        <v>3.6333333333333333</v>
      </c>
      <c r="Z61" s="2">
        <v>31.9032332897186</v>
      </c>
      <c r="AA61">
        <v>184</v>
      </c>
      <c r="AB61">
        <v>0</v>
      </c>
      <c r="AC61" s="2">
        <v>25.572182655334402</v>
      </c>
      <c r="AD61" s="2">
        <v>4.8779563903808496</v>
      </c>
      <c r="AE61" s="2">
        <v>3.5976886749267502E-2</v>
      </c>
      <c r="AF61">
        <v>30</v>
      </c>
      <c r="AG61" s="5">
        <f>(Graphes[[#This Row],[FC_AC_Solution]]-Graphes[[#This Row],[Opt]])/Graphes[[#This Row],[Opt]]</f>
        <v>0</v>
      </c>
      <c r="AH61" s="2">
        <v>3.8626077175140301</v>
      </c>
      <c r="AI61">
        <v>184</v>
      </c>
      <c r="AJ61">
        <v>0</v>
      </c>
      <c r="AK61" s="2">
        <v>0.25185251235961897</v>
      </c>
      <c r="AL61" s="2">
        <v>3.54279232025146</v>
      </c>
      <c r="AM61" s="2">
        <v>3.79755496978759E-2</v>
      </c>
      <c r="AN61">
        <v>30</v>
      </c>
      <c r="AO61" s="5">
        <f>(Graphes[[#This Row],[FC_Solution]]-Graphes[[#This Row],[Opt]])/Graphes[[#This Row],[Opt]]</f>
        <v>0</v>
      </c>
      <c r="AP61" s="2">
        <v>3.8626077175140301</v>
      </c>
      <c r="AQ61">
        <v>184</v>
      </c>
      <c r="AR61">
        <v>0</v>
      </c>
      <c r="AS61" s="2">
        <v>0.25185251235961897</v>
      </c>
      <c r="AT61" s="2">
        <v>3.54279232025146</v>
      </c>
      <c r="AU61" s="2">
        <v>3.79755496978759E-2</v>
      </c>
      <c r="AV61" s="7">
        <v>30</v>
      </c>
      <c r="AW61" s="5">
        <f>(Graphes[[#This Row],[DS_sans_clique_Solution]]-Graphes[Opt])/Graphes[Opt]</f>
        <v>0</v>
      </c>
      <c r="AX61" s="2">
        <v>0.42618942260742099</v>
      </c>
      <c r="AY61" s="2">
        <v>212</v>
      </c>
      <c r="AZ61" s="2">
        <v>0</v>
      </c>
      <c r="BA61" s="2">
        <v>0.27899360656738198</v>
      </c>
      <c r="BB61" s="2">
        <v>0</v>
      </c>
      <c r="BC61" s="2">
        <v>0.125242710113525</v>
      </c>
      <c r="BD61" s="5">
        <f>Graphes[[#This Row],[Max clique (lb)]]/Graphes[[#This Row],[Nb var]]</f>
        <v>0.13270142180094788</v>
      </c>
    </row>
    <row r="62" spans="1:56" x14ac:dyDescent="0.25">
      <c r="A62" t="s">
        <v>78</v>
      </c>
      <c r="B62">
        <v>30</v>
      </c>
      <c r="C62" s="2">
        <v>14.623941183090199</v>
      </c>
      <c r="D62">
        <v>206</v>
      </c>
      <c r="E62">
        <v>3162</v>
      </c>
      <c r="F62">
        <v>28</v>
      </c>
      <c r="G62">
        <v>141</v>
      </c>
      <c r="H62">
        <v>30</v>
      </c>
      <c r="I62" s="5">
        <f>(Graphes[[#This Row],[DS_Solution]]-Graphes[[#This Row],[Opt]])/Graphes[[#This Row],[Opt]]</f>
        <v>0</v>
      </c>
      <c r="J62" s="2">
        <v>2.6153793334960902</v>
      </c>
      <c r="K62">
        <v>3609</v>
      </c>
      <c r="L62">
        <v>1715</v>
      </c>
      <c r="M62" s="2">
        <v>2.3645431995391801</v>
      </c>
      <c r="N62" s="2">
        <v>0</v>
      </c>
      <c r="O62" s="2">
        <v>8.2947254180908203E-2</v>
      </c>
      <c r="P62">
        <v>140</v>
      </c>
      <c r="Q62" s="5">
        <f>(Graphes[[#This Row],[FC_alea_Solution]]-Graphes[[#This Row],[Opt]])/Graphes[[#This Row],[Opt]]</f>
        <v>3.6666666666666665</v>
      </c>
      <c r="R62" s="2">
        <v>26.256725311279201</v>
      </c>
      <c r="S62">
        <v>555</v>
      </c>
      <c r="T62">
        <v>376</v>
      </c>
      <c r="U62" s="2">
        <v>24.321927309036202</v>
      </c>
      <c r="V62" s="2">
        <v>0</v>
      </c>
      <c r="W62" s="2">
        <v>4.8957347869872998E-2</v>
      </c>
      <c r="X62">
        <v>141</v>
      </c>
      <c r="Y62" s="5">
        <f>(Graphes[[#This Row],[FC_AC_alea_Solution]]-Graphes[[#This Row],[Opt]])/Graphes[[#This Row],[Opt]]</f>
        <v>3.7</v>
      </c>
      <c r="Z62" s="2">
        <v>29.4497566223144</v>
      </c>
      <c r="AA62">
        <v>179</v>
      </c>
      <c r="AB62">
        <v>0</v>
      </c>
      <c r="AC62" s="2">
        <v>23.3155643939971</v>
      </c>
      <c r="AD62" s="2">
        <v>4.7510437965393004</v>
      </c>
      <c r="AE62" s="2">
        <v>3.2979726791381801E-2</v>
      </c>
      <c r="AF62">
        <v>30</v>
      </c>
      <c r="AG62" s="5">
        <f>(Graphes[[#This Row],[FC_AC_Solution]]-Graphes[[#This Row],[Opt]])/Graphes[[#This Row],[Opt]]</f>
        <v>0</v>
      </c>
      <c r="AH62" s="2">
        <v>3.4358716011047301</v>
      </c>
      <c r="AI62">
        <v>179</v>
      </c>
      <c r="AJ62">
        <v>0</v>
      </c>
      <c r="AK62" s="2">
        <v>0.21587681770324699</v>
      </c>
      <c r="AL62" s="2">
        <v>3.1700205802917401</v>
      </c>
      <c r="AM62" s="2">
        <v>2.89833545684814E-2</v>
      </c>
      <c r="AN62">
        <v>30</v>
      </c>
      <c r="AO62" s="5">
        <f>(Graphes[[#This Row],[FC_Solution]]-Graphes[[#This Row],[Opt]])/Graphes[[#This Row],[Opt]]</f>
        <v>0</v>
      </c>
      <c r="AP62" s="2">
        <v>3.4358716011047301</v>
      </c>
      <c r="AQ62">
        <v>179</v>
      </c>
      <c r="AR62">
        <v>0</v>
      </c>
      <c r="AS62" s="2">
        <v>0.21587681770324699</v>
      </c>
      <c r="AT62" s="2">
        <v>3.1700205802917401</v>
      </c>
      <c r="AU62" s="2">
        <v>2.89833545684814E-2</v>
      </c>
      <c r="AV62" s="7">
        <v>30</v>
      </c>
      <c r="AW62" s="5">
        <f>(Graphes[[#This Row],[DS_sans_clique_Solution]]-Graphes[Opt])/Graphes[Opt]</f>
        <v>0</v>
      </c>
      <c r="AX62" s="2">
        <v>0.39075660705566401</v>
      </c>
      <c r="AY62" s="2">
        <v>207</v>
      </c>
      <c r="AZ62" s="2">
        <v>0</v>
      </c>
      <c r="BA62" s="2">
        <v>0.24553585052490201</v>
      </c>
      <c r="BB62" s="2">
        <v>0</v>
      </c>
      <c r="BC62" s="2">
        <v>0.12626624107360801</v>
      </c>
      <c r="BD62" s="5">
        <f>Graphes[[#This Row],[Max clique (lb)]]/Graphes[[#This Row],[Nb var]]</f>
        <v>0.13592233009708737</v>
      </c>
    </row>
  </sheetData>
  <conditionalFormatting sqref="I5:I62 Q5:Q62 Y5:Y62 AG5:AG62 AO5:AO62">
    <cfRule type="cellIs" dxfId="50" priority="5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66B89-65D9-4614-874A-94471A1773EB}">
  <dimension ref="A1:AM1203"/>
  <sheetViews>
    <sheetView topLeftCell="A37" workbookViewId="0">
      <selection activeCell="F116" sqref="F116"/>
    </sheetView>
  </sheetViews>
  <sheetFormatPr baseColWidth="10" defaultColWidth="11.5703125" defaultRowHeight="15" x14ac:dyDescent="0.25"/>
  <cols>
    <col min="22" max="28" width="9.7109375" customWidth="1"/>
  </cols>
  <sheetData>
    <row r="1" spans="1:39" ht="60" x14ac:dyDescent="0.25">
      <c r="A1" t="s">
        <v>5</v>
      </c>
      <c r="B1" t="s">
        <v>6</v>
      </c>
      <c r="C1" t="s">
        <v>84</v>
      </c>
      <c r="D1" s="1" t="s">
        <v>85</v>
      </c>
      <c r="E1" t="s">
        <v>14</v>
      </c>
      <c r="F1" t="s">
        <v>86</v>
      </c>
      <c r="I1" t="s">
        <v>6</v>
      </c>
      <c r="J1" t="s">
        <v>84</v>
      </c>
      <c r="K1" s="1" t="s">
        <v>85</v>
      </c>
      <c r="L1" t="s">
        <v>14</v>
      </c>
      <c r="M1" t="s">
        <v>86</v>
      </c>
      <c r="O1" t="s">
        <v>7</v>
      </c>
      <c r="P1" t="s">
        <v>6</v>
      </c>
      <c r="Q1" t="s">
        <v>84</v>
      </c>
      <c r="R1" s="1" t="s">
        <v>85</v>
      </c>
      <c r="S1" t="s">
        <v>14</v>
      </c>
      <c r="T1" t="s">
        <v>86</v>
      </c>
      <c r="V1" s="1" t="s">
        <v>7</v>
      </c>
      <c r="W1" s="1" t="s">
        <v>132</v>
      </c>
      <c r="X1" s="1" t="s">
        <v>6</v>
      </c>
      <c r="Y1" s="1" t="s">
        <v>84</v>
      </c>
      <c r="Z1" s="1" t="s">
        <v>85</v>
      </c>
      <c r="AA1" s="1" t="s">
        <v>14</v>
      </c>
      <c r="AB1" s="1" t="s">
        <v>86</v>
      </c>
      <c r="AD1" t="s">
        <v>7</v>
      </c>
      <c r="AE1" t="s">
        <v>6</v>
      </c>
      <c r="AF1" s="1" t="s">
        <v>133</v>
      </c>
      <c r="AG1" s="1" t="s">
        <v>84</v>
      </c>
      <c r="AH1" s="1" t="s">
        <v>14</v>
      </c>
      <c r="AI1" s="1" t="s">
        <v>134</v>
      </c>
      <c r="AJ1" s="1"/>
      <c r="AK1" t="s">
        <v>5</v>
      </c>
      <c r="AL1" t="s">
        <v>14</v>
      </c>
      <c r="AM1" s="1" t="s">
        <v>135</v>
      </c>
    </row>
    <row r="2" spans="1:39" x14ac:dyDescent="0.25">
      <c r="A2">
        <v>0</v>
      </c>
      <c r="B2">
        <f>COUNTIFS(Graphes[FC_Temps],"&lt;="&amp;$A2,Graphes[FC_Temps],"&lt;&gt;0")</f>
        <v>0</v>
      </c>
      <c r="C2">
        <f>COUNTIFS(Graphes[FC_AC_Temps],"&lt;="&amp;$A2,Graphes[FC_AC_Temps],"&lt;&gt;0")</f>
        <v>0</v>
      </c>
      <c r="D2">
        <f>COUNTIFS(Graphes[FC_AC_alea_Temps],"&lt;="&amp;$A2,Graphes[FC_AC_alea_Temps],"&lt;&gt;0")</f>
        <v>0</v>
      </c>
      <c r="E2">
        <f>COUNTIFS(Graphes[DS_Temps],"&lt;="&amp;$A2,Graphes[DS_Temps],"&lt;&gt;0")</f>
        <v>0</v>
      </c>
      <c r="F2">
        <f>COUNTIFS(Graphes[FC_alea_Temps],"&lt;="&amp;$A2,Graphes[FC_alea_Temps],"&lt;&gt;0")</f>
        <v>0</v>
      </c>
      <c r="H2" t="s">
        <v>123</v>
      </c>
      <c r="I2">
        <f>COUNTIFS(Graphes[FC_dist_opt],"&lt;=0,0001",Graphes[FC_dist_opt],"&gt;=0")</f>
        <v>25</v>
      </c>
      <c r="J2">
        <f>COUNTIFS(Graphes[FC_AC_dist_opt],"&lt;=0,0001",Graphes[FC_AC_dist_opt],"&gt;=0")</f>
        <v>29</v>
      </c>
      <c r="K2">
        <f>COUNTIFS(Graphes[FC_AC_alea_dist_opt],"&lt;=0,0001",Graphes[FC_AC_alea_dist_opt],"&gt;=0")</f>
        <v>1</v>
      </c>
      <c r="L2">
        <f>COUNTIFS(Graphes[DS_dist_opt],"&lt;=0,0001",Graphes[DS_dist_opt],"&gt;=0")</f>
        <v>24</v>
      </c>
      <c r="M2">
        <f>COUNTIFS(Graphes[FC_alea_dist_opt],"&lt;=0,0001",Graphes[FC_alea_dist_opt],"&gt;=0")</f>
        <v>1</v>
      </c>
      <c r="O2" t="s">
        <v>81</v>
      </c>
      <c r="P2" s="5">
        <f>IF(VLOOKUP($O2,Graphes[],41,FALSE)&gt;=0,VLOOKUP($O2,Graphes[],41,FALSE),"non résolu")</f>
        <v>1.6</v>
      </c>
      <c r="Q2" s="5">
        <f>IF(VLOOKUP($O2,Graphes[],33,FALSE)&gt;=0,VLOOKUP($O2,Graphes[],33,FALSE),"non résolu")</f>
        <v>1</v>
      </c>
      <c r="R2" s="5">
        <f>IF(VLOOKUP($O2,Graphes[],25,FALSE)&gt;=0,VLOOKUP($O2,Graphes[],25,FALSE),"non résolu")</f>
        <v>12.8</v>
      </c>
      <c r="S2" s="5">
        <f>IF(VLOOKUP($O2,Graphes[],9,FALSE)&gt;=0,VLOOKUP($O2,Graphes[],9,FALSE),"non résolu")</f>
        <v>1.6</v>
      </c>
      <c r="T2" s="5">
        <f>IF(VLOOKUP($O2,Graphes[],17,FALSE)&gt;=0,VLOOKUP($O2,Graphes[],17,FALSE),"non résolu")</f>
        <v>12.8</v>
      </c>
      <c r="V2" t="s">
        <v>59</v>
      </c>
      <c r="W2">
        <f>VLOOKUP($V2,Graphes[],5,FALSE)*VLOOKUP($V2,Graphes[],7,FALSE)*VLOOKUP($V2,Graphes[],7,FALSE)</f>
        <v>4</v>
      </c>
      <c r="X2" s="6">
        <f>IF(VLOOKUP($V2,Graphes[],40,FALSE)&gt;0,VLOOKUP($V2,Graphes[],42,FALSE),"non")</f>
        <v>0</v>
      </c>
      <c r="Y2" s="6">
        <f>IF(VLOOKUP($V2,Graphes[],32,FALSE)&gt;0,VLOOKUP($V2,Graphes[],34,FALSE),"non")</f>
        <v>0</v>
      </c>
      <c r="Z2" s="6">
        <f>IF(VLOOKUP($V2,Graphes[],24,FALSE)&gt;0,VLOOKUP($V2,Graphes[],26,FALSE),"non")</f>
        <v>0</v>
      </c>
      <c r="AA2" s="6">
        <f>IF(VLOOKUP($V2,Graphes[],8,FALSE)&gt;0,VLOOKUP($V2,Graphes[],10,FALSE),"non")</f>
        <v>9.9968910217285091E-4</v>
      </c>
      <c r="AB2" s="6">
        <f>IF(VLOOKUP($V2,Graphes[],16,FALSE)&gt;0,VLOOKUP($V2,Graphes[],18,FALSE),"non")</f>
        <v>0</v>
      </c>
      <c r="AD2" t="s">
        <v>59</v>
      </c>
      <c r="AE2">
        <f>VLOOKUP($AD2,Graphes[],11,FALSE)</f>
        <v>5</v>
      </c>
      <c r="AF2">
        <f>VLOOKUP($AD2,Graphes[],27,FALSE)</f>
        <v>3</v>
      </c>
      <c r="AG2">
        <f>VLOOKUP($AD2,Graphes[],35,FALSE)</f>
        <v>3</v>
      </c>
      <c r="AH2">
        <f>VLOOKUP($AD2,Graphes[],43,FALSE)</f>
        <v>5</v>
      </c>
      <c r="AI2">
        <f>VLOOKUP($AD2,Graphes[],19,FALSE)</f>
        <v>4</v>
      </c>
      <c r="AK2">
        <v>0</v>
      </c>
      <c r="AL2">
        <f>COUNTIFS(Graphes[DS_Temps],"&lt;="&amp;$AK2,Graphes[DS_Temps],"&lt;&gt;0")</f>
        <v>0</v>
      </c>
      <c r="AM2">
        <f>COUNTIFS(Graphes[DS_sans_clique_Temps],"&lt;="&amp;$AK2,Graphes[DS_sans_clique_Temps],"&lt;&gt;0")</f>
        <v>0</v>
      </c>
    </row>
    <row r="3" spans="1:39" x14ac:dyDescent="0.25">
      <c r="A3">
        <v>0.1</v>
      </c>
      <c r="B3">
        <f>COUNTIFS(Graphes[FC_Temps],"&lt;="&amp;$A3,Graphes[FC_Temps],"&lt;&gt;0")</f>
        <v>9</v>
      </c>
      <c r="C3">
        <f>COUNTIFS(Graphes[FC_AC_Temps],"&lt;="&amp;$A3,Graphes[FC_AC_Temps],"&lt;&gt;0")</f>
        <v>7</v>
      </c>
      <c r="D3">
        <f>COUNTIFS(Graphes[FC_AC_alea_Temps],"&lt;="&amp;$A3,Graphes[FC_AC_alea_Temps],"&lt;&gt;0")</f>
        <v>3</v>
      </c>
      <c r="E3">
        <f>COUNTIFS(Graphes[DS_Temps],"&lt;="&amp;$A3,Graphes[DS_Temps],"&lt;&gt;0")</f>
        <v>16</v>
      </c>
      <c r="F3">
        <f>COUNTIFS(Graphes[FC_alea_Temps],"&lt;="&amp;$A3,Graphes[FC_alea_Temps],"&lt;&gt;0")</f>
        <v>5</v>
      </c>
      <c r="H3" t="s">
        <v>124</v>
      </c>
      <c r="I3">
        <f>COUNTIF(Graphes[FC_dist_opt],"&gt;0,0001")</f>
        <v>19</v>
      </c>
      <c r="J3">
        <f>COUNTIF(Graphes[FC_AC_dist_opt],"&gt;0,0001")</f>
        <v>13</v>
      </c>
      <c r="K3">
        <f>COUNTIF(Graphes[FC_AC_alea_dist_opt],"&gt;0,0001")</f>
        <v>35</v>
      </c>
      <c r="L3">
        <f>COUNTIF(Graphes[DS_dist_opt],"&gt;0,0001")</f>
        <v>20</v>
      </c>
      <c r="M3">
        <f>COUNTIF(Graphes[FC_alea_dist_opt],"&gt;0,0001")</f>
        <v>35</v>
      </c>
      <c r="O3" t="s">
        <v>80</v>
      </c>
      <c r="P3" s="5">
        <f>IF(VLOOKUP($O3,Graphes[],41,FALSE)&gt;=0,VLOOKUP($O3,Graphes[],41,FALSE),"non résolu")</f>
        <v>1.2</v>
      </c>
      <c r="Q3" s="5">
        <f>IF(VLOOKUP($O3,Graphes[],33,FALSE)&gt;=0,VLOOKUP($O3,Graphes[],33,FALSE),"non résolu")</f>
        <v>1.4</v>
      </c>
      <c r="R3" s="5">
        <f>IF(VLOOKUP($O3,Graphes[],25,FALSE)&gt;=0,VLOOKUP($O3,Graphes[],25,FALSE),"non résolu")</f>
        <v>12.4</v>
      </c>
      <c r="S3" s="5">
        <f>IF(VLOOKUP($O3,Graphes[],9,FALSE)&gt;=0,VLOOKUP($O3,Graphes[],9,FALSE),"non résolu")</f>
        <v>1.2</v>
      </c>
      <c r="T3" s="5">
        <f>IF(VLOOKUP($O3,Graphes[],17,FALSE)&gt;=0,VLOOKUP($O3,Graphes[],17,FALSE),"non résolu")</f>
        <v>12.4</v>
      </c>
      <c r="V3" t="s">
        <v>60</v>
      </c>
      <c r="W3">
        <f>VLOOKUP($V3,Graphes[],5,FALSE)*VLOOKUP($V3,Graphes[],7,FALSE)*VLOOKUP($V3,Graphes[],7,FALSE)</f>
        <v>684</v>
      </c>
      <c r="X3" s="6">
        <f>IF(VLOOKUP($V3,Graphes[],40,FALSE)&gt;0,VLOOKUP($V3,Graphes[],42,FALSE),"non")</f>
        <v>1.00064277648925E-3</v>
      </c>
      <c r="Y3" s="6">
        <f>IF(VLOOKUP($V3,Graphes[],32,FALSE)&gt;0,VLOOKUP($V3,Graphes[],34,FALSE),"non")</f>
        <v>1.00064277648925E-3</v>
      </c>
      <c r="Z3" s="6">
        <f>IF(VLOOKUP($V3,Graphes[],24,FALSE)&gt;0,VLOOKUP($V3,Graphes[],26,FALSE),"non")</f>
        <v>2.99835205078125E-3</v>
      </c>
      <c r="AA3" s="6">
        <f>IF(VLOOKUP($V3,Graphes[],8,FALSE)&gt;0,VLOOKUP($V3,Graphes[],10,FALSE),"non")</f>
        <v>9.9897384643554601E-4</v>
      </c>
      <c r="AB3" s="6">
        <f>IF(VLOOKUP($V3,Graphes[],16,FALSE)&gt;0,VLOOKUP($V3,Graphes[],18,FALSE),"non")</f>
        <v>1.9984245300292899E-3</v>
      </c>
      <c r="AD3" t="s">
        <v>30</v>
      </c>
      <c r="AE3">
        <f>VLOOKUP($AD3,Graphes[],11,FALSE)</f>
        <v>548</v>
      </c>
      <c r="AF3">
        <f>VLOOKUP($AD3,Graphes[],27,FALSE)</f>
        <v>488</v>
      </c>
      <c r="AG3">
        <f>VLOOKUP($AD3,Graphes[],35,FALSE)</f>
        <v>488</v>
      </c>
      <c r="AH3">
        <f>VLOOKUP($AD3,Graphes[],43,FALSE)</f>
        <v>548</v>
      </c>
      <c r="AI3">
        <f>VLOOKUP($AD3,Graphes[],19,FALSE)</f>
        <v>491</v>
      </c>
      <c r="AK3">
        <v>0.1</v>
      </c>
      <c r="AL3">
        <f>COUNTIFS(Graphes[DS_Temps],"&lt;="&amp;$AK3,Graphes[DS_Temps],"&lt;&gt;0")</f>
        <v>16</v>
      </c>
      <c r="AM3">
        <f>COUNTIFS(Graphes[DS_sans_clique_Temps],"&lt;="&amp;$AK3,Graphes[DS_sans_clique_Temps],"&lt;&gt;0")</f>
        <v>21</v>
      </c>
    </row>
    <row r="4" spans="1:39" x14ac:dyDescent="0.25">
      <c r="A4">
        <v>0.2</v>
      </c>
      <c r="B4">
        <f>COUNTIFS(Graphes[FC_Temps],"&lt;="&amp;$A4,Graphes[FC_Temps],"&lt;&gt;0")</f>
        <v>12</v>
      </c>
      <c r="C4">
        <f>COUNTIFS(Graphes[FC_AC_Temps],"&lt;="&amp;$A4,Graphes[FC_AC_Temps],"&lt;&gt;0")</f>
        <v>11</v>
      </c>
      <c r="D4">
        <f>COUNTIFS(Graphes[FC_AC_alea_Temps],"&lt;="&amp;$A4,Graphes[FC_AC_alea_Temps],"&lt;&gt;0")</f>
        <v>6</v>
      </c>
      <c r="E4">
        <f>COUNTIFS(Graphes[DS_Temps],"&lt;="&amp;$A4,Graphes[DS_Temps],"&lt;&gt;0")</f>
        <v>25</v>
      </c>
      <c r="F4">
        <f>COUNTIFS(Graphes[FC_alea_Temps],"&lt;="&amp;$A4,Graphes[FC_alea_Temps],"&lt;&gt;0")</f>
        <v>8</v>
      </c>
      <c r="H4" t="s">
        <v>130</v>
      </c>
      <c r="I4">
        <f>SUM(I2:I3)</f>
        <v>44</v>
      </c>
      <c r="J4">
        <f t="shared" ref="J4:M4" si="0">SUM(J2:J3)</f>
        <v>42</v>
      </c>
      <c r="K4">
        <f t="shared" si="0"/>
        <v>36</v>
      </c>
      <c r="L4">
        <f t="shared" si="0"/>
        <v>44</v>
      </c>
      <c r="M4">
        <f t="shared" si="0"/>
        <v>36</v>
      </c>
      <c r="O4" t="s">
        <v>47</v>
      </c>
      <c r="P4" s="5">
        <f>IF(VLOOKUP($O4,Graphes[],41,FALSE)&gt;=0,VLOOKUP($O4,Graphes[],41,FALSE),"non résolu")</f>
        <v>1</v>
      </c>
      <c r="Q4" s="5">
        <f>IF(VLOOKUP($O4,Graphes[],33,FALSE)&gt;=0,VLOOKUP($O4,Graphes[],33,FALSE),"non résolu")</f>
        <v>1</v>
      </c>
      <c r="R4" s="5">
        <f>IF(VLOOKUP($O4,Graphes[],25,FALSE)&gt;=0,VLOOKUP($O4,Graphes[],25,FALSE),"non résolu")</f>
        <v>7.6</v>
      </c>
      <c r="S4" s="5">
        <f>IF(VLOOKUP($O4,Graphes[],9,FALSE)&gt;=0,VLOOKUP($O4,Graphes[],9,FALSE),"non résolu")</f>
        <v>1</v>
      </c>
      <c r="T4" s="5">
        <f>IF(VLOOKUP($O4,Graphes[],17,FALSE)&gt;=0,VLOOKUP($O4,Graphes[],17,FALSE),"non résolu")</f>
        <v>7.6</v>
      </c>
      <c r="V4" t="s">
        <v>61</v>
      </c>
      <c r="W4">
        <f>VLOOKUP($V4,Graphes[],5,FALSE)*VLOOKUP($V4,Graphes[],7,FALSE)*VLOOKUP($V4,Graphes[],7,FALSE)</f>
        <v>10080</v>
      </c>
      <c r="X4" s="6">
        <f>IF(VLOOKUP($V4,Graphes[],40,FALSE)&gt;0,VLOOKUP($V4,Graphes[],42,FALSE),"non")</f>
        <v>9.9954605102538993E-3</v>
      </c>
      <c r="Y4" s="6">
        <f>IF(VLOOKUP($V4,Graphes[],32,FALSE)&gt;0,VLOOKUP($V4,Graphes[],34,FALSE),"non")</f>
        <v>9.9954605102538993E-3</v>
      </c>
      <c r="Z4" s="6">
        <f>IF(VLOOKUP($V4,Graphes[],24,FALSE)&gt;0,VLOOKUP($V4,Graphes[],26,FALSE),"non")</f>
        <v>2.3983478546142498E-2</v>
      </c>
      <c r="AA4" s="6">
        <f>IF(VLOOKUP($V4,Graphes[],8,FALSE)&gt;0,VLOOKUP($V4,Graphes[],10,FALSE),"non")</f>
        <v>4.9967765808105399E-3</v>
      </c>
      <c r="AB4" s="6">
        <f>IF(VLOOKUP($V4,Graphes[],16,FALSE)&gt;0,VLOOKUP($V4,Graphes[],18,FALSE),"non")</f>
        <v>1.2991189956664999E-2</v>
      </c>
      <c r="AD4" t="s">
        <v>60</v>
      </c>
      <c r="AE4">
        <f>VLOOKUP($AD4,Graphes[],11,FALSE)</f>
        <v>16</v>
      </c>
      <c r="AF4">
        <f>VLOOKUP($AD4,Graphes[],27,FALSE)</f>
        <v>10</v>
      </c>
      <c r="AG4">
        <f>VLOOKUP($AD4,Graphes[],35,FALSE)</f>
        <v>10</v>
      </c>
      <c r="AH4">
        <f>VLOOKUP($AD4,Graphes[],43,FALSE)</f>
        <v>10</v>
      </c>
      <c r="AI4">
        <f>VLOOKUP($AD4,Graphes[],19,FALSE)</f>
        <v>14</v>
      </c>
      <c r="AK4">
        <v>0.2</v>
      </c>
      <c r="AL4">
        <f>COUNTIFS(Graphes[DS_Temps],"&lt;="&amp;$AK4,Graphes[DS_Temps],"&lt;&gt;0")</f>
        <v>25</v>
      </c>
      <c r="AM4">
        <f>COUNTIFS(Graphes[DS_sans_clique_Temps],"&lt;="&amp;$AK4,Graphes[DS_sans_clique_Temps],"&lt;&gt;0")</f>
        <v>26</v>
      </c>
    </row>
    <row r="5" spans="1:39" x14ac:dyDescent="0.25">
      <c r="A5">
        <v>0.3</v>
      </c>
      <c r="B5">
        <f>COUNTIFS(Graphes[FC_Temps],"&lt;="&amp;$A5,Graphes[FC_Temps],"&lt;&gt;0")</f>
        <v>16</v>
      </c>
      <c r="C5">
        <f>COUNTIFS(Graphes[FC_AC_Temps],"&lt;="&amp;$A5,Graphes[FC_AC_Temps],"&lt;&gt;0")</f>
        <v>11</v>
      </c>
      <c r="D5">
        <f>COUNTIFS(Graphes[FC_AC_alea_Temps],"&lt;="&amp;$A5,Graphes[FC_AC_alea_Temps],"&lt;&gt;0")</f>
        <v>7</v>
      </c>
      <c r="E5">
        <f>COUNTIFS(Graphes[DS_Temps],"&lt;="&amp;$A5,Graphes[DS_Temps],"&lt;&gt;0")</f>
        <v>27</v>
      </c>
      <c r="F5">
        <f>COUNTIFS(Graphes[FC_alea_Temps],"&lt;="&amp;$A5,Graphes[FC_alea_Temps],"&lt;&gt;0")</f>
        <v>9</v>
      </c>
      <c r="O5" t="s">
        <v>48</v>
      </c>
      <c r="P5" s="5">
        <f>IF(VLOOKUP($O5,Graphes[],41,FALSE)&gt;=0,VLOOKUP($O5,Graphes[],41,FALSE),"non résolu")</f>
        <v>1</v>
      </c>
      <c r="Q5" s="5">
        <f>IF(VLOOKUP($O5,Graphes[],33,FALSE)&gt;=0,VLOOKUP($O5,Graphes[],33,FALSE),"non résolu")</f>
        <v>1</v>
      </c>
      <c r="R5" s="5">
        <f>IF(VLOOKUP($O5,Graphes[],25,FALSE)&gt;=0,VLOOKUP($O5,Graphes[],25,FALSE),"non résolu")</f>
        <v>7.6</v>
      </c>
      <c r="S5" s="5">
        <f>IF(VLOOKUP($O5,Graphes[],9,FALSE)&gt;=0,VLOOKUP($O5,Graphes[],9,FALSE),"non résolu")</f>
        <v>1</v>
      </c>
      <c r="T5" s="5">
        <f>IF(VLOOKUP($O5,Graphes[],17,FALSE)&gt;=0,VLOOKUP($O5,Graphes[],17,FALSE),"non résolu")</f>
        <v>7.6</v>
      </c>
      <c r="V5" t="s">
        <v>25</v>
      </c>
      <c r="W5">
        <f>VLOOKUP($V5,Graphes[],5,FALSE)*VLOOKUP($V5,Graphes[],7,FALSE)*VLOOKUP($V5,Graphes[],7,FALSE)</f>
        <v>14700</v>
      </c>
      <c r="X5" s="6">
        <f>IF(VLOOKUP($V5,Graphes[],40,FALSE)&gt;0,VLOOKUP($V5,Graphes[],42,FALSE),"non")</f>
        <v>4.1919469833374003E-2</v>
      </c>
      <c r="Y5" s="6">
        <f>IF(VLOOKUP($V5,Graphes[],32,FALSE)&gt;0,VLOOKUP($V5,Graphes[],34,FALSE),"non")</f>
        <v>5.3398370742797803E-2</v>
      </c>
      <c r="Z5" s="6">
        <f>IF(VLOOKUP($V5,Graphes[],24,FALSE)&gt;0,VLOOKUP($V5,Graphes[],26,FALSE),"non")</f>
        <v>0.17766475677490201</v>
      </c>
      <c r="AA5" s="6">
        <f>IF(VLOOKUP($V5,Graphes[],8,FALSE)&gt;0,VLOOKUP($V5,Graphes[],10,FALSE),"non")</f>
        <v>2.8444766998290998E-2</v>
      </c>
      <c r="AB5" s="6">
        <f>IF(VLOOKUP($V5,Graphes[],16,FALSE)&gt;0,VLOOKUP($V5,Graphes[],18,FALSE),"non")</f>
        <v>0.16019463539123499</v>
      </c>
      <c r="AD5" t="s">
        <v>61</v>
      </c>
      <c r="AE5">
        <f>VLOOKUP($AD5,Graphes[],11,FALSE)</f>
        <v>30</v>
      </c>
      <c r="AF5">
        <f>VLOOKUP($AD5,Graphes[],27,FALSE)</f>
        <v>22</v>
      </c>
      <c r="AG5">
        <f>VLOOKUP($AD5,Graphes[],35,FALSE)</f>
        <v>22</v>
      </c>
      <c r="AH5">
        <f>VLOOKUP($AD5,Graphes[],43,FALSE)</f>
        <v>22</v>
      </c>
      <c r="AI5">
        <f>VLOOKUP($AD5,Graphes[],19,FALSE)</f>
        <v>23</v>
      </c>
      <c r="AK5">
        <v>0.3</v>
      </c>
      <c r="AL5">
        <f>COUNTIFS(Graphes[DS_Temps],"&lt;="&amp;$AK5,Graphes[DS_Temps],"&lt;&gt;0")</f>
        <v>27</v>
      </c>
      <c r="AM5">
        <f>COUNTIFS(Graphes[DS_sans_clique_Temps],"&lt;="&amp;$AK5,Graphes[DS_sans_clique_Temps],"&lt;&gt;0")</f>
        <v>30</v>
      </c>
    </row>
    <row r="6" spans="1:39" x14ac:dyDescent="0.25">
      <c r="A6">
        <v>0.4</v>
      </c>
      <c r="B6">
        <f>COUNTIFS(Graphes[FC_Temps],"&lt;="&amp;$A6,Graphes[FC_Temps],"&lt;&gt;0")</f>
        <v>18</v>
      </c>
      <c r="C6">
        <f>COUNTIFS(Graphes[FC_AC_Temps],"&lt;="&amp;$A6,Graphes[FC_AC_Temps],"&lt;&gt;0")</f>
        <v>14</v>
      </c>
      <c r="D6">
        <f>COUNTIFS(Graphes[FC_AC_alea_Temps],"&lt;="&amp;$A6,Graphes[FC_AC_alea_Temps],"&lt;&gt;0")</f>
        <v>7</v>
      </c>
      <c r="E6">
        <f>COUNTIFS(Graphes[DS_Temps],"&lt;="&amp;$A6,Graphes[DS_Temps],"&lt;&gt;0")</f>
        <v>29</v>
      </c>
      <c r="F6">
        <f>COUNTIFS(Graphes[FC_alea_Temps],"&lt;="&amp;$A6,Graphes[FC_alea_Temps],"&lt;&gt;0")</f>
        <v>10</v>
      </c>
      <c r="O6" t="s">
        <v>68</v>
      </c>
      <c r="P6" s="5">
        <f>IF(VLOOKUP($O6,Graphes[],41,FALSE)&gt;=0,VLOOKUP($O6,Graphes[],41,FALSE),"non résolu")</f>
        <v>0.30769230769230771</v>
      </c>
      <c r="Q6" s="5">
        <f>IF(VLOOKUP($O6,Graphes[],33,FALSE)&gt;=0,VLOOKUP($O6,Graphes[],33,FALSE),"non résolu")</f>
        <v>0.30769230769230771</v>
      </c>
      <c r="R6" s="5">
        <f>IF(VLOOKUP($O6,Graphes[],25,FALSE)&gt;=0,VLOOKUP($O6,Graphes[],25,FALSE),"non résolu")</f>
        <v>2.7692307692307692</v>
      </c>
      <c r="S6" s="5">
        <f>IF(VLOOKUP($O6,Graphes[],9,FALSE)&gt;=0,VLOOKUP($O6,Graphes[],9,FALSE),"non résolu")</f>
        <v>0.61538461538461542</v>
      </c>
      <c r="T6" s="5">
        <f>IF(VLOOKUP($O6,Graphes[],17,FALSE)&gt;=0,VLOOKUP($O6,Graphes[],17,FALSE),"non résolu")</f>
        <v>2.7692307692307692</v>
      </c>
      <c r="V6" t="s">
        <v>70</v>
      </c>
      <c r="W6">
        <f>VLOOKUP($V6,Graphes[],5,FALSE)*VLOOKUP($V6,Graphes[],7,FALSE)*VLOOKUP($V6,Graphes[],7,FALSE)</f>
        <v>86700</v>
      </c>
      <c r="X6" s="6">
        <f>IF(VLOOKUP($V6,Graphes[],40,FALSE)&gt;0,VLOOKUP($V6,Graphes[],42,FALSE),"non")</f>
        <v>3.0981540679931599E-2</v>
      </c>
      <c r="Y6" s="6">
        <f>IF(VLOOKUP($V6,Graphes[],32,FALSE)&gt;0,VLOOKUP($V6,Graphes[],34,FALSE),"non")</f>
        <v>3.0981540679931599E-2</v>
      </c>
      <c r="Z6" s="6">
        <f>IF(VLOOKUP($V6,Graphes[],24,FALSE)&gt;0,VLOOKUP($V6,Graphes[],26,FALSE),"non")</f>
        <v>4.2973518371581997E-2</v>
      </c>
      <c r="AA6" s="6">
        <f>IF(VLOOKUP($V6,Graphes[],8,FALSE)&gt;0,VLOOKUP($V6,Graphes[],10,FALSE),"non")</f>
        <v>2.9973983764648398E-3</v>
      </c>
      <c r="AB6" s="6">
        <f>IF(VLOOKUP($V6,Graphes[],16,FALSE)&gt;0,VLOOKUP($V6,Graphes[],18,FALSE),"non")</f>
        <v>7.9953670501708898E-3</v>
      </c>
      <c r="AD6" t="s">
        <v>25</v>
      </c>
      <c r="AE6">
        <f>VLOOKUP($AD6,Graphes[],11,FALSE)</f>
        <v>127</v>
      </c>
      <c r="AF6">
        <f>VLOOKUP($AD6,Graphes[],27,FALSE)</f>
        <v>121</v>
      </c>
      <c r="AG6">
        <f>VLOOKUP($AD6,Graphes[],35,FALSE)</f>
        <v>121</v>
      </c>
      <c r="AH6">
        <f>VLOOKUP($AD6,Graphes[],43,FALSE)</f>
        <v>127</v>
      </c>
      <c r="AI6">
        <f>VLOOKUP($AD6,Graphes[],19,FALSE)</f>
        <v>121</v>
      </c>
      <c r="AK6">
        <v>0.4</v>
      </c>
      <c r="AL6">
        <f>COUNTIFS(Graphes[DS_Temps],"&lt;="&amp;$AK6,Graphes[DS_Temps],"&lt;&gt;0")</f>
        <v>29</v>
      </c>
      <c r="AM6">
        <f>COUNTIFS(Graphes[DS_sans_clique_Temps],"&lt;="&amp;$AK6,Graphes[DS_sans_clique_Temps],"&lt;&gt;0")</f>
        <v>35</v>
      </c>
    </row>
    <row r="7" spans="1:39" x14ac:dyDescent="0.25">
      <c r="A7">
        <v>0.5</v>
      </c>
      <c r="B7">
        <f>COUNTIFS(Graphes[FC_Temps],"&lt;="&amp;$A7,Graphes[FC_Temps],"&lt;&gt;0")</f>
        <v>18</v>
      </c>
      <c r="C7">
        <f>COUNTIFS(Graphes[FC_AC_Temps],"&lt;="&amp;$A7,Graphes[FC_AC_Temps],"&lt;&gt;0")</f>
        <v>14</v>
      </c>
      <c r="D7">
        <f>COUNTIFS(Graphes[FC_AC_alea_Temps],"&lt;="&amp;$A7,Graphes[FC_AC_alea_Temps],"&lt;&gt;0")</f>
        <v>8</v>
      </c>
      <c r="E7">
        <f>COUNTIFS(Graphes[DS_Temps],"&lt;="&amp;$A7,Graphes[DS_Temps],"&lt;&gt;0")</f>
        <v>31</v>
      </c>
      <c r="F7">
        <f>COUNTIFS(Graphes[FC_alea_Temps],"&lt;="&amp;$A7,Graphes[FC_alea_Temps],"&lt;&gt;0")</f>
        <v>12</v>
      </c>
      <c r="O7" t="s">
        <v>74</v>
      </c>
      <c r="P7" s="5">
        <f>IF(VLOOKUP($O7,Graphes[],41,FALSE)&gt;=0,VLOOKUP($O7,Graphes[],41,FALSE),"non résolu")</f>
        <v>0.33333333333333331</v>
      </c>
      <c r="Q7" s="5">
        <f>IF(VLOOKUP($O7,Graphes[],33,FALSE)&gt;=0,VLOOKUP($O7,Graphes[],33,FALSE),"non résolu")</f>
        <v>0.33333333333333331</v>
      </c>
      <c r="R7" s="5">
        <f>IF(VLOOKUP($O7,Graphes[],25,FALSE)&gt;=0,VLOOKUP($O7,Graphes[],25,FALSE),"non résolu")</f>
        <v>2.1111111111111112</v>
      </c>
      <c r="S7" s="5">
        <f>IF(VLOOKUP($O7,Graphes[],9,FALSE)&gt;=0,VLOOKUP($O7,Graphes[],9,FALSE),"non résolu")</f>
        <v>0.55555555555555558</v>
      </c>
      <c r="T7" s="5">
        <f>IF(VLOOKUP($O7,Graphes[],17,FALSE)&gt;=0,VLOOKUP($O7,Graphes[],17,FALSE),"non résolu")</f>
        <v>2.1111111111111112</v>
      </c>
      <c r="V7" t="s">
        <v>62</v>
      </c>
      <c r="W7">
        <f>VLOOKUP($V7,Graphes[],5,FALSE)*VLOOKUP($V7,Graphes[],7,FALSE)*VLOOKUP($V7,Graphes[],7,FALSE)</f>
        <v>135360</v>
      </c>
      <c r="X7" s="6">
        <f>IF(VLOOKUP($V7,Graphes[],40,FALSE)&gt;0,VLOOKUP($V7,Graphes[],42,FALSE),"non")</f>
        <v>6.4959287643432603E-2</v>
      </c>
      <c r="Y7" s="6">
        <f>IF(VLOOKUP($V7,Graphes[],32,FALSE)&gt;0,VLOOKUP($V7,Graphes[],34,FALSE),"non")</f>
        <v>6.4959287643432603E-2</v>
      </c>
      <c r="Z7" s="6">
        <f>IF(VLOOKUP($V7,Graphes[],24,FALSE)&gt;0,VLOOKUP($V7,Graphes[],26,FALSE),"non")</f>
        <v>0.188883066177368</v>
      </c>
      <c r="AA7" s="6">
        <f>IF(VLOOKUP($V7,Graphes[],8,FALSE)&gt;0,VLOOKUP($V7,Graphes[],10,FALSE),"non")</f>
        <v>1.8990039825439401E-2</v>
      </c>
      <c r="AB7" s="6">
        <f>IF(VLOOKUP($V7,Graphes[],16,FALSE)&gt;0,VLOOKUP($V7,Graphes[],18,FALSE),"non")</f>
        <v>0.17888808250427199</v>
      </c>
      <c r="AD7" t="s">
        <v>70</v>
      </c>
      <c r="AE7">
        <f>VLOOKUP($AD7,Graphes[],11,FALSE)</f>
        <v>29</v>
      </c>
      <c r="AF7">
        <f>VLOOKUP($AD7,Graphes[],27,FALSE)</f>
        <v>21</v>
      </c>
      <c r="AG7">
        <f>VLOOKUP($AD7,Graphes[],35,FALSE)</f>
        <v>21</v>
      </c>
      <c r="AH7">
        <f>VLOOKUP($AD7,Graphes[],43,FALSE)</f>
        <v>21</v>
      </c>
      <c r="AI7">
        <f>VLOOKUP($AD7,Graphes[],19,FALSE)</f>
        <v>21</v>
      </c>
      <c r="AK7">
        <v>0.5</v>
      </c>
      <c r="AL7">
        <f>COUNTIFS(Graphes[DS_Temps],"&lt;="&amp;$AK7,Graphes[DS_Temps],"&lt;&gt;0")</f>
        <v>31</v>
      </c>
      <c r="AM7">
        <f>COUNTIFS(Graphes[DS_sans_clique_Temps],"&lt;="&amp;$AK7,Graphes[DS_sans_clique_Temps],"&lt;&gt;0")</f>
        <v>39</v>
      </c>
    </row>
    <row r="8" spans="1:39" x14ac:dyDescent="0.25">
      <c r="A8">
        <v>0.6</v>
      </c>
      <c r="B8">
        <f>COUNTIFS(Graphes[FC_Temps],"&lt;="&amp;$A8,Graphes[FC_Temps],"&lt;&gt;0")</f>
        <v>20</v>
      </c>
      <c r="C8">
        <f>COUNTIFS(Graphes[FC_AC_Temps],"&lt;="&amp;$A8,Graphes[FC_AC_Temps],"&lt;&gt;0")</f>
        <v>15</v>
      </c>
      <c r="D8">
        <f>COUNTIFS(Graphes[FC_AC_alea_Temps],"&lt;="&amp;$A8,Graphes[FC_AC_alea_Temps],"&lt;&gt;0")</f>
        <v>8</v>
      </c>
      <c r="E8">
        <f>COUNTIFS(Graphes[DS_Temps],"&lt;="&amp;$A8,Graphes[DS_Temps],"&lt;&gt;0")</f>
        <v>32</v>
      </c>
      <c r="F8">
        <f>COUNTIFS(Graphes[FC_alea_Temps],"&lt;="&amp;$A8,Graphes[FC_alea_Temps],"&lt;&gt;0")</f>
        <v>13</v>
      </c>
      <c r="O8" t="s">
        <v>71</v>
      </c>
      <c r="P8" s="5">
        <f>IF(VLOOKUP($O8,Graphes[],41,FALSE)&gt;=0,VLOOKUP($O8,Graphes[],41,FALSE),"non résolu")</f>
        <v>0.5</v>
      </c>
      <c r="Q8" s="5">
        <f>IF(VLOOKUP($O8,Graphes[],33,FALSE)&gt;=0,VLOOKUP($O8,Graphes[],33,FALSE),"non résolu")</f>
        <v>0.5</v>
      </c>
      <c r="R8" s="5">
        <f>IF(VLOOKUP($O8,Graphes[],25,FALSE)&gt;=0,VLOOKUP($O8,Graphes[],25,FALSE),"non résolu")</f>
        <v>2.3333333333333335</v>
      </c>
      <c r="S8" s="5">
        <f>IF(VLOOKUP($O8,Graphes[],9,FALSE)&gt;=0,VLOOKUP($O8,Graphes[],9,FALSE),"non résolu")</f>
        <v>0.5</v>
      </c>
      <c r="T8" s="5">
        <f>IF(VLOOKUP($O8,Graphes[],17,FALSE)&gt;=0,VLOOKUP($O8,Graphes[],17,FALSE),"non résolu")</f>
        <v>2.3333333333333335</v>
      </c>
      <c r="V8" t="s">
        <v>51</v>
      </c>
      <c r="W8">
        <f>VLOOKUP($V8,Graphes[],5,FALSE)*VLOOKUP($V8,Graphes[],7,FALSE)*VLOOKUP($V8,Graphes[],7,FALSE)</f>
        <v>215016</v>
      </c>
      <c r="X8" s="6">
        <f>IF(VLOOKUP($V8,Graphes[],40,FALSE)&gt;0,VLOOKUP($V8,Graphes[],42,FALSE),"non")</f>
        <v>3.7928104400634703E-2</v>
      </c>
      <c r="Y8" s="6">
        <f>IF(VLOOKUP($V8,Graphes[],32,FALSE)&gt;0,VLOOKUP($V8,Graphes[],34,FALSE),"non")</f>
        <v>9.3323707580566406E-2</v>
      </c>
      <c r="Z8" s="6">
        <f>IF(VLOOKUP($V8,Graphes[],24,FALSE)&gt;0,VLOOKUP($V8,Graphes[],26,FALSE),"non")</f>
        <v>0.83790779113769498</v>
      </c>
      <c r="AA8" s="6">
        <f>IF(VLOOKUP($V8,Graphes[],8,FALSE)&gt;0,VLOOKUP($V8,Graphes[],10,FALSE),"non")</f>
        <v>3.7428855895995997E-2</v>
      </c>
      <c r="AB8" s="6">
        <f>IF(VLOOKUP($V8,Graphes[],16,FALSE)&gt;0,VLOOKUP($V8,Graphes[],18,FALSE),"non")</f>
        <v>0.48806977272033603</v>
      </c>
      <c r="AD8" t="s">
        <v>62</v>
      </c>
      <c r="AE8">
        <f>VLOOKUP($AD8,Graphes[],11,FALSE)</f>
        <v>70</v>
      </c>
      <c r="AF8">
        <f>VLOOKUP($AD8,Graphes[],27,FALSE)</f>
        <v>46</v>
      </c>
      <c r="AG8">
        <f>VLOOKUP($AD8,Graphes[],35,FALSE)</f>
        <v>46</v>
      </c>
      <c r="AH8">
        <f>VLOOKUP($AD8,Graphes[],43,FALSE)</f>
        <v>46</v>
      </c>
      <c r="AI8">
        <f>VLOOKUP($AD8,Graphes[],19,FALSE)</f>
        <v>48</v>
      </c>
      <c r="AK8">
        <v>0.6</v>
      </c>
      <c r="AL8">
        <f>COUNTIFS(Graphes[DS_Temps],"&lt;="&amp;$AK8,Graphes[DS_Temps],"&lt;&gt;0")</f>
        <v>32</v>
      </c>
      <c r="AM8">
        <f>COUNTIFS(Graphes[DS_sans_clique_Temps],"&lt;="&amp;$AK8,Graphes[DS_sans_clique_Temps],"&lt;&gt;0")</f>
        <v>39</v>
      </c>
    </row>
    <row r="9" spans="1:39" x14ac:dyDescent="0.25">
      <c r="A9">
        <v>0.7</v>
      </c>
      <c r="B9">
        <f>COUNTIFS(Graphes[FC_Temps],"&lt;="&amp;$A9,Graphes[FC_Temps],"&lt;&gt;0")</f>
        <v>23</v>
      </c>
      <c r="C9">
        <f>COUNTIFS(Graphes[FC_AC_Temps],"&lt;="&amp;$A9,Graphes[FC_AC_Temps],"&lt;&gt;0")</f>
        <v>15</v>
      </c>
      <c r="D9">
        <f>COUNTIFS(Graphes[FC_AC_alea_Temps],"&lt;="&amp;$A9,Graphes[FC_AC_alea_Temps],"&lt;&gt;0")</f>
        <v>8</v>
      </c>
      <c r="E9">
        <f>COUNTIFS(Graphes[DS_Temps],"&lt;="&amp;$A9,Graphes[DS_Temps],"&lt;&gt;0")</f>
        <v>36</v>
      </c>
      <c r="F9">
        <f>COUNTIFS(Graphes[FC_alea_Temps],"&lt;="&amp;$A9,Graphes[FC_alea_Temps],"&lt;&gt;0")</f>
        <v>13</v>
      </c>
      <c r="O9" t="s">
        <v>66</v>
      </c>
      <c r="P9" s="5">
        <f>IF(VLOOKUP($O9,Graphes[],41,FALSE)&gt;=0,VLOOKUP($O9,Graphes[],41,FALSE),"non résolu")</f>
        <v>0.45454545454545453</v>
      </c>
      <c r="Q9" s="5">
        <f>IF(VLOOKUP($O9,Graphes[],33,FALSE)&gt;=0,VLOOKUP($O9,Graphes[],33,FALSE),"non résolu")</f>
        <v>0.45454545454545453</v>
      </c>
      <c r="R9" s="5">
        <f>IF(VLOOKUP($O9,Graphes[],25,FALSE)&gt;=0,VLOOKUP($O9,Graphes[],25,FALSE),"non résolu")</f>
        <v>2.7272727272727271</v>
      </c>
      <c r="S9" s="5">
        <f>IF(VLOOKUP($O9,Graphes[],9,FALSE)&gt;=0,VLOOKUP($O9,Graphes[],9,FALSE),"non résolu")</f>
        <v>0.45454545454545453</v>
      </c>
      <c r="T9" s="5">
        <f>IF(VLOOKUP($O9,Graphes[],17,FALSE)&gt;=0,VLOOKUP($O9,Graphes[],17,FALSE),"non résolu")</f>
        <v>2.7272727272727271</v>
      </c>
      <c r="V9" t="s">
        <v>71</v>
      </c>
      <c r="W9">
        <f>VLOOKUP($V9,Graphes[],5,FALSE)*VLOOKUP($V9,Graphes[],7,FALSE)*VLOOKUP($V9,Graphes[],7,FALSE)</f>
        <v>220000</v>
      </c>
      <c r="X9" s="6">
        <f>IF(VLOOKUP($V9,Graphes[],40,FALSE)&gt;0,VLOOKUP($V9,Graphes[],42,FALSE),"non")</f>
        <v>9.0943813323974595E-2</v>
      </c>
      <c r="Y9" s="6">
        <f>IF(VLOOKUP($V9,Graphes[],32,FALSE)&gt;0,VLOOKUP($V9,Graphes[],34,FALSE),"non")</f>
        <v>9.0943813323974595E-2</v>
      </c>
      <c r="Z9" s="6">
        <f>IF(VLOOKUP($V9,Graphes[],24,FALSE)&gt;0,VLOOKUP($V9,Graphes[],26,FALSE),"non")</f>
        <v>0.116925954818725</v>
      </c>
      <c r="AA9" s="6">
        <f>IF(VLOOKUP($V9,Graphes[],8,FALSE)&gt;0,VLOOKUP($V9,Graphes[],10,FALSE),"non")</f>
        <v>4.9946308135986302E-3</v>
      </c>
      <c r="AB9" s="6">
        <f>IF(VLOOKUP($V9,Graphes[],16,FALSE)&gt;0,VLOOKUP($V9,Graphes[],18,FALSE),"non")</f>
        <v>1.8989086151122998E-2</v>
      </c>
      <c r="AD9" t="s">
        <v>51</v>
      </c>
      <c r="AE9">
        <f>VLOOKUP($AD9,Graphes[],11,FALSE)</f>
        <v>155</v>
      </c>
      <c r="AF9">
        <f>VLOOKUP($AD9,Graphes[],27,FALSE)</f>
        <v>123</v>
      </c>
      <c r="AG9">
        <f>VLOOKUP($AD9,Graphes[],35,FALSE)</f>
        <v>123</v>
      </c>
      <c r="AH9">
        <f>VLOOKUP($AD9,Graphes[],43,FALSE)</f>
        <v>155</v>
      </c>
      <c r="AI9">
        <f>VLOOKUP($AD9,Graphes[],19,FALSE)</f>
        <v>126</v>
      </c>
      <c r="AK9">
        <v>0.7</v>
      </c>
      <c r="AL9">
        <f>COUNTIFS(Graphes[DS_Temps],"&lt;="&amp;$AK9,Graphes[DS_Temps],"&lt;&gt;0")</f>
        <v>36</v>
      </c>
      <c r="AM9">
        <f>COUNTIFS(Graphes[DS_sans_clique_Temps],"&lt;="&amp;$AK9,Graphes[DS_sans_clique_Temps],"&lt;&gt;0")</f>
        <v>40</v>
      </c>
    </row>
    <row r="10" spans="1:39" x14ac:dyDescent="0.25">
      <c r="A10">
        <v>0.8</v>
      </c>
      <c r="B10">
        <f>COUNTIFS(Graphes[FC_Temps],"&lt;="&amp;$A10,Graphes[FC_Temps],"&lt;&gt;0")</f>
        <v>28</v>
      </c>
      <c r="C10">
        <f>COUNTIFS(Graphes[FC_AC_Temps],"&lt;="&amp;$A10,Graphes[FC_AC_Temps],"&lt;&gt;0")</f>
        <v>16</v>
      </c>
      <c r="D10">
        <f>COUNTIFS(Graphes[FC_AC_alea_Temps],"&lt;="&amp;$A10,Graphes[FC_AC_alea_Temps],"&lt;&gt;0")</f>
        <v>8</v>
      </c>
      <c r="E10">
        <f>COUNTIFS(Graphes[DS_Temps],"&lt;="&amp;$A10,Graphes[DS_Temps],"&lt;&gt;0")</f>
        <v>41</v>
      </c>
      <c r="F10">
        <f>COUNTIFS(Graphes[FC_alea_Temps],"&lt;="&amp;$A10,Graphes[FC_alea_Temps],"&lt;&gt;0")</f>
        <v>13</v>
      </c>
      <c r="O10" t="s">
        <v>72</v>
      </c>
      <c r="P10" s="5">
        <f>IF(VLOOKUP($O10,Graphes[],41,FALSE)&gt;=0,VLOOKUP($O10,Graphes[],41,FALSE),"non résolu")</f>
        <v>0.42857142857142855</v>
      </c>
      <c r="Q10" s="5">
        <f>IF(VLOOKUP($O10,Graphes[],33,FALSE)&gt;=0,VLOOKUP($O10,Graphes[],33,FALSE),"non résolu")</f>
        <v>0.42857142857142855</v>
      </c>
      <c r="R10" s="5">
        <f>IF(VLOOKUP($O10,Graphes[],25,FALSE)&gt;=0,VLOOKUP($O10,Graphes[],25,FALSE),"non résolu")</f>
        <v>2.5714285714285716</v>
      </c>
      <c r="S10" s="5">
        <f>IF(VLOOKUP($O10,Graphes[],9,FALSE)&gt;=0,VLOOKUP($O10,Graphes[],9,FALSE),"non résolu")</f>
        <v>0.42857142857142855</v>
      </c>
      <c r="T10" s="5">
        <f>IF(VLOOKUP($O10,Graphes[],17,FALSE)&gt;=0,VLOOKUP($O10,Graphes[],17,FALSE),"non résolu")</f>
        <v>2.5714285714285716</v>
      </c>
      <c r="V10" t="s">
        <v>39</v>
      </c>
      <c r="W10">
        <f>VLOOKUP($V10,Graphes[],5,FALSE)*VLOOKUP($V10,Graphes[],7,FALSE)*VLOOKUP($V10,Graphes[],7,FALSE)</f>
        <v>235984</v>
      </c>
      <c r="X10" s="6">
        <f>IF(VLOOKUP($V10,Graphes[],40,FALSE)&gt;0,VLOOKUP($V10,Graphes[],42,FALSE),"non")</f>
        <v>3.19387912750244E-2</v>
      </c>
      <c r="Y10" s="6">
        <f>IF(VLOOKUP($V10,Graphes[],32,FALSE)&gt;0,VLOOKUP($V10,Graphes[],34,FALSE),"non")</f>
        <v>0.14222955703735299</v>
      </c>
      <c r="Z10" s="6">
        <f>IF(VLOOKUP($V10,Graphes[],24,FALSE)&gt;0,VLOOKUP($V10,Graphes[],26,FALSE),"non")</f>
        <v>0.23654985427856401</v>
      </c>
      <c r="AA10" s="6">
        <f>IF(VLOOKUP($V10,Graphes[],8,FALSE)&gt;0,VLOOKUP($V10,Graphes[],10,FALSE),"non")</f>
        <v>3.49347591400146E-2</v>
      </c>
      <c r="AB10" s="6">
        <f>IF(VLOOKUP($V10,Graphes[],16,FALSE)&gt;0,VLOOKUP($V10,Graphes[],18,FALSE),"non")</f>
        <v>0.127756357192993</v>
      </c>
      <c r="AD10" t="s">
        <v>71</v>
      </c>
      <c r="AE10">
        <f>VLOOKUP($AD10,Graphes[],11,FALSE)</f>
        <v>51</v>
      </c>
      <c r="AF10">
        <f>VLOOKUP($AD10,Graphes[],27,FALSE)</f>
        <v>31</v>
      </c>
      <c r="AG10">
        <f>VLOOKUP($AD10,Graphes[],35,FALSE)</f>
        <v>31</v>
      </c>
      <c r="AH10">
        <f>VLOOKUP($AD10,Graphes[],43,FALSE)</f>
        <v>31</v>
      </c>
      <c r="AI10">
        <f>VLOOKUP($AD10,Graphes[],19,FALSE)</f>
        <v>38</v>
      </c>
      <c r="AK10">
        <v>0.8</v>
      </c>
      <c r="AL10">
        <f>COUNTIFS(Graphes[DS_Temps],"&lt;="&amp;$AK10,Graphes[DS_Temps],"&lt;&gt;0")</f>
        <v>41</v>
      </c>
      <c r="AM10">
        <f>COUNTIFS(Graphes[DS_sans_clique_Temps],"&lt;="&amp;$AK10,Graphes[DS_sans_clique_Temps],"&lt;&gt;0")</f>
        <v>40</v>
      </c>
    </row>
    <row r="11" spans="1:39" x14ac:dyDescent="0.25">
      <c r="A11">
        <v>0.9</v>
      </c>
      <c r="B11">
        <f>COUNTIFS(Graphes[FC_Temps],"&lt;="&amp;$A11,Graphes[FC_Temps],"&lt;&gt;0")</f>
        <v>28</v>
      </c>
      <c r="C11">
        <f>COUNTIFS(Graphes[FC_AC_Temps],"&lt;="&amp;$A11,Graphes[FC_AC_Temps],"&lt;&gt;0")</f>
        <v>16</v>
      </c>
      <c r="D11">
        <f>COUNTIFS(Graphes[FC_AC_alea_Temps],"&lt;="&amp;$A11,Graphes[FC_AC_alea_Temps],"&lt;&gt;0")</f>
        <v>10</v>
      </c>
      <c r="E11">
        <f>COUNTIFS(Graphes[DS_Temps],"&lt;="&amp;$A11,Graphes[DS_Temps],"&lt;&gt;0")</f>
        <v>41</v>
      </c>
      <c r="F11">
        <f>COUNTIFS(Graphes[FC_alea_Temps],"&lt;="&amp;$A11,Graphes[FC_alea_Temps],"&lt;&gt;0")</f>
        <v>13</v>
      </c>
      <c r="O11" t="s">
        <v>75</v>
      </c>
      <c r="P11" s="5">
        <f>IF(VLOOKUP($O11,Graphes[],41,FALSE)&gt;=0,VLOOKUP($O11,Graphes[],41,FALSE),"non résolu")</f>
        <v>0.3</v>
      </c>
      <c r="Q11" s="5">
        <f>IF(VLOOKUP($O11,Graphes[],33,FALSE)&gt;=0,VLOOKUP($O11,Graphes[],33,FALSE),"non résolu")</f>
        <v>0.3</v>
      </c>
      <c r="R11" s="5">
        <f>IF(VLOOKUP($O11,Graphes[],25,FALSE)&gt;=0,VLOOKUP($O11,Graphes[],25,FALSE),"non résolu")</f>
        <v>2.2999999999999998</v>
      </c>
      <c r="S11" s="5">
        <f>IF(VLOOKUP($O11,Graphes[],9,FALSE)&gt;=0,VLOOKUP($O11,Graphes[],9,FALSE),"non résolu")</f>
        <v>0.4</v>
      </c>
      <c r="T11" s="5">
        <f>IF(VLOOKUP($O11,Graphes[],17,FALSE)&gt;=0,VLOOKUP($O11,Graphes[],17,FALSE),"non résolu")</f>
        <v>2.2999999999999998</v>
      </c>
      <c r="V11" t="s">
        <v>22</v>
      </c>
      <c r="W11">
        <f>VLOOKUP($V11,Graphes[],5,FALSE)*VLOOKUP($V11,Graphes[],7,FALSE)*VLOOKUP($V11,Graphes[],7,FALSE)</f>
        <v>385264</v>
      </c>
      <c r="X11" s="6">
        <f>IF(VLOOKUP($V11,Graphes[],40,FALSE)&gt;0,VLOOKUP($V11,Graphes[],42,FALSE),"non")</f>
        <v>4.4969487190246502</v>
      </c>
      <c r="Y11" s="6">
        <f>IF(VLOOKUP($V11,Graphes[],32,FALSE)&gt;0,VLOOKUP($V11,Graphes[],34,FALSE),"non")</f>
        <v>4.0952160358428902</v>
      </c>
      <c r="Z11" s="6">
        <f>IF(VLOOKUP($V11,Graphes[],24,FALSE)&gt;0,VLOOKUP($V11,Graphes[],26,FALSE),"non")</f>
        <v>38.588634967803898</v>
      </c>
      <c r="AA11" s="6">
        <f>IF(VLOOKUP($V11,Graphes[],8,FALSE)&gt;0,VLOOKUP($V11,Graphes[],10,FALSE),"non")</f>
        <v>2.51272416114807</v>
      </c>
      <c r="AB11" s="6">
        <f>IF(VLOOKUP($V11,Graphes[],16,FALSE)&gt;0,VLOOKUP($V11,Graphes[],18,FALSE),"non")</f>
        <v>35.6487233638763</v>
      </c>
      <c r="AD11" t="s">
        <v>39</v>
      </c>
      <c r="AE11">
        <f>VLOOKUP($AD11,Graphes[],11,FALSE)</f>
        <v>122</v>
      </c>
      <c r="AF11">
        <f>VLOOKUP($AD11,Graphes[],27,FALSE)</f>
        <v>112</v>
      </c>
      <c r="AG11">
        <f>VLOOKUP($AD11,Graphes[],35,FALSE)</f>
        <v>112</v>
      </c>
      <c r="AH11">
        <f>VLOOKUP($AD11,Graphes[],43,FALSE)</f>
        <v>122</v>
      </c>
      <c r="AI11">
        <f>VLOOKUP($AD11,Graphes[],19,FALSE)</f>
        <v>114</v>
      </c>
      <c r="AK11">
        <v>0.9</v>
      </c>
      <c r="AL11">
        <f>COUNTIFS(Graphes[DS_Temps],"&lt;="&amp;$AK11,Graphes[DS_Temps],"&lt;&gt;0")</f>
        <v>41</v>
      </c>
      <c r="AM11">
        <f>COUNTIFS(Graphes[DS_sans_clique_Temps],"&lt;="&amp;$AK11,Graphes[DS_sans_clique_Temps],"&lt;&gt;0")</f>
        <v>42</v>
      </c>
    </row>
    <row r="12" spans="1:39" x14ac:dyDescent="0.25">
      <c r="A12">
        <v>1</v>
      </c>
      <c r="B12">
        <f>COUNTIFS(Graphes[FC_Temps],"&lt;="&amp;$A12,Graphes[FC_Temps],"&lt;&gt;0")</f>
        <v>29</v>
      </c>
      <c r="C12">
        <f>COUNTIFS(Graphes[FC_AC_Temps],"&lt;="&amp;$A12,Graphes[FC_AC_Temps],"&lt;&gt;0")</f>
        <v>16</v>
      </c>
      <c r="D12">
        <f>COUNTIFS(Graphes[FC_AC_alea_Temps],"&lt;="&amp;$A12,Graphes[FC_AC_alea_Temps],"&lt;&gt;0")</f>
        <v>10</v>
      </c>
      <c r="E12">
        <f>COUNTIFS(Graphes[DS_Temps],"&lt;="&amp;$A12,Graphes[DS_Temps],"&lt;&gt;0")</f>
        <v>42</v>
      </c>
      <c r="F12">
        <f>COUNTIFS(Graphes[FC_alea_Temps],"&lt;="&amp;$A12,Graphes[FC_alea_Temps],"&lt;&gt;0")</f>
        <v>13</v>
      </c>
      <c r="O12" t="s">
        <v>70</v>
      </c>
      <c r="P12" s="5">
        <f>IF(VLOOKUP($O12,Graphes[],41,FALSE)&gt;=0,VLOOKUP($O12,Graphes[],41,FALSE),"non résolu")</f>
        <v>0</v>
      </c>
      <c r="Q12" s="5">
        <f>IF(VLOOKUP($O12,Graphes[],33,FALSE)&gt;=0,VLOOKUP($O12,Graphes[],33,FALSE),"non résolu")</f>
        <v>0</v>
      </c>
      <c r="R12" s="5">
        <f>IF(VLOOKUP($O12,Graphes[],25,FALSE)&gt;=0,VLOOKUP($O12,Graphes[],25,FALSE),"non résolu")</f>
        <v>2.4</v>
      </c>
      <c r="S12" s="5">
        <f>IF(VLOOKUP($O12,Graphes[],9,FALSE)&gt;=0,VLOOKUP($O12,Graphes[],9,FALSE),"non résolu")</f>
        <v>0.2</v>
      </c>
      <c r="T12" s="5">
        <f>IF(VLOOKUP($O12,Graphes[],17,FALSE)&gt;=0,VLOOKUP($O12,Graphes[],17,FALSE),"non résolu")</f>
        <v>2.4</v>
      </c>
      <c r="V12" t="s">
        <v>30</v>
      </c>
      <c r="W12">
        <f>VLOOKUP($V12,Graphes[],5,FALSE)*VLOOKUP($V12,Graphes[],7,FALSE)*VLOOKUP($V12,Graphes[],7,FALSE)</f>
        <v>391127</v>
      </c>
      <c r="X12" s="6">
        <f>IF(VLOOKUP($V12,Graphes[],40,FALSE)&gt;0,VLOOKUP($V12,Graphes[],42,FALSE),"non")</f>
        <v>5.41869664192199</v>
      </c>
      <c r="Y12" s="6">
        <f>IF(VLOOKUP($V12,Graphes[],32,FALSE)&gt;0,VLOOKUP($V12,Graphes[],34,FALSE),"non")</f>
        <v>1.05000495910644</v>
      </c>
      <c r="Z12" s="6">
        <f>IF(VLOOKUP($V12,Graphes[],24,FALSE)&gt;0,VLOOKUP($V12,Graphes[],26,FALSE),"non")</f>
        <v>22.101480960845901</v>
      </c>
      <c r="AA12" s="6">
        <f>IF(VLOOKUP($V12,Graphes[],8,FALSE)&gt;0,VLOOKUP($V12,Graphes[],10,FALSE),"non")</f>
        <v>1.0529975891113199</v>
      </c>
      <c r="AB12" s="6">
        <f>IF(VLOOKUP($V12,Graphes[],16,FALSE)&gt;0,VLOOKUP($V12,Graphes[],18,FALSE),"non")</f>
        <v>15.6118187904357</v>
      </c>
      <c r="AD12" t="s">
        <v>22</v>
      </c>
      <c r="AE12">
        <f>VLOOKUP($AD12,Graphes[],11,FALSE)</f>
        <v>1016</v>
      </c>
      <c r="AF12">
        <f>VLOOKUP($AD12,Graphes[],27,FALSE)</f>
        <v>998</v>
      </c>
      <c r="AG12">
        <f>VLOOKUP($AD12,Graphes[],35,FALSE)</f>
        <v>998</v>
      </c>
      <c r="AH12">
        <f>VLOOKUP($AD12,Graphes[],43,FALSE)</f>
        <v>1016</v>
      </c>
      <c r="AI12">
        <f>VLOOKUP($AD12,Graphes[],19,FALSE)</f>
        <v>999</v>
      </c>
      <c r="AK12">
        <v>1</v>
      </c>
      <c r="AL12">
        <f>COUNTIFS(Graphes[DS_Temps],"&lt;="&amp;$AK12,Graphes[DS_Temps],"&lt;&gt;0")</f>
        <v>42</v>
      </c>
      <c r="AM12">
        <f>COUNTIFS(Graphes[DS_sans_clique_Temps],"&lt;="&amp;$AK12,Graphes[DS_sans_clique_Temps],"&lt;&gt;0")</f>
        <v>46</v>
      </c>
    </row>
    <row r="13" spans="1:39" x14ac:dyDescent="0.25">
      <c r="A13">
        <v>1.1000000000000001</v>
      </c>
      <c r="B13">
        <f>COUNTIFS(Graphes[FC_Temps],"&lt;="&amp;$A13,Graphes[FC_Temps],"&lt;&gt;0")</f>
        <v>30</v>
      </c>
      <c r="C13">
        <f>COUNTIFS(Graphes[FC_AC_Temps],"&lt;="&amp;$A13,Graphes[FC_AC_Temps],"&lt;&gt;0")</f>
        <v>17</v>
      </c>
      <c r="D13">
        <f>COUNTIFS(Graphes[FC_AC_alea_Temps],"&lt;="&amp;$A13,Graphes[FC_AC_alea_Temps],"&lt;&gt;0")</f>
        <v>11</v>
      </c>
      <c r="E13">
        <f>COUNTIFS(Graphes[DS_Temps],"&lt;="&amp;$A13,Graphes[DS_Temps],"&lt;&gt;0")</f>
        <v>43</v>
      </c>
      <c r="F13">
        <f>COUNTIFS(Graphes[FC_alea_Temps],"&lt;="&amp;$A13,Graphes[FC_alea_Temps],"&lt;&gt;0")</f>
        <v>13</v>
      </c>
      <c r="O13" t="s">
        <v>43</v>
      </c>
      <c r="P13" s="5">
        <f>IF(VLOOKUP($O13,Graphes[],41,FALSE)&gt;=0,VLOOKUP($O13,Graphes[],41,FALSE),"non résolu")</f>
        <v>0.13333333333333333</v>
      </c>
      <c r="Q13" s="5">
        <f>IF(VLOOKUP($O13,Graphes[],33,FALSE)&gt;=0,VLOOKUP($O13,Graphes[],33,FALSE),"non résolu")</f>
        <v>6.6666666666666666E-2</v>
      </c>
      <c r="R13" s="5"/>
      <c r="S13" s="5">
        <f>IF(VLOOKUP($O13,Graphes[],9,FALSE)&gt;=0,VLOOKUP($O13,Graphes[],9,FALSE),"non résolu")</f>
        <v>0.13333333333333333</v>
      </c>
      <c r="T13" s="5"/>
      <c r="V13" t="s">
        <v>24</v>
      </c>
      <c r="W13">
        <f>VLOOKUP($V13,Graphes[],5,FALSE)*VLOOKUP($V13,Graphes[],7,FALSE)*VLOOKUP($V13,Graphes[],7,FALSE)</f>
        <v>420480</v>
      </c>
      <c r="X13" s="6">
        <f>IF(VLOOKUP($V13,Graphes[],40,FALSE)&gt;0,VLOOKUP($V13,Graphes[],42,FALSE),"non")</f>
        <v>0.203114509582519</v>
      </c>
      <c r="Y13" s="6">
        <f>IF(VLOOKUP($V13,Graphes[],32,FALSE)&gt;0,VLOOKUP($V13,Graphes[],34,FALSE),"non")</f>
        <v>0.34234738349914501</v>
      </c>
      <c r="Z13" s="6">
        <f>IF(VLOOKUP($V13,Graphes[],24,FALSE)&gt;0,VLOOKUP($V13,Graphes[],26,FALSE),"non")</f>
        <v>2.0615804195403999</v>
      </c>
      <c r="AA13" s="6">
        <f>IF(VLOOKUP($V13,Graphes[],8,FALSE)&gt;0,VLOOKUP($V13,Graphes[],10,FALSE),"non")</f>
        <v>4.1422605514526298E-2</v>
      </c>
      <c r="AB13" s="6">
        <f>IF(VLOOKUP($V13,Graphes[],16,FALSE)&gt;0,VLOOKUP($V13,Graphes[],18,FALSE),"non")</f>
        <v>0.29843091964721602</v>
      </c>
      <c r="AD13" t="s">
        <v>24</v>
      </c>
      <c r="AE13">
        <f>VLOOKUP($AD13,Graphes[],11,FALSE)</f>
        <v>148</v>
      </c>
      <c r="AF13">
        <f>VLOOKUP($AD13,Graphes[],27,FALSE)</f>
        <v>122</v>
      </c>
      <c r="AG13">
        <f>VLOOKUP($AD13,Graphes[],35,FALSE)</f>
        <v>122</v>
      </c>
      <c r="AH13">
        <f>VLOOKUP($AD13,Graphes[],43,FALSE)</f>
        <v>148</v>
      </c>
      <c r="AI13">
        <f>VLOOKUP($AD13,Graphes[],19,FALSE)</f>
        <v>122</v>
      </c>
      <c r="AK13">
        <v>1.1000000000000001</v>
      </c>
      <c r="AL13">
        <f>COUNTIFS(Graphes[DS_Temps],"&lt;="&amp;$AK13,Graphes[DS_Temps],"&lt;&gt;0")</f>
        <v>43</v>
      </c>
      <c r="AM13">
        <f>COUNTIFS(Graphes[DS_sans_clique_Temps],"&lt;="&amp;$AK13,Graphes[DS_sans_clique_Temps],"&lt;&gt;0")</f>
        <v>47</v>
      </c>
    </row>
    <row r="14" spans="1:39" x14ac:dyDescent="0.25">
      <c r="A14">
        <v>1.2</v>
      </c>
      <c r="B14">
        <f>COUNTIFS(Graphes[FC_Temps],"&lt;="&amp;$A14,Graphes[FC_Temps],"&lt;&gt;0")</f>
        <v>30</v>
      </c>
      <c r="C14">
        <f>COUNTIFS(Graphes[FC_AC_Temps],"&lt;="&amp;$A14,Graphes[FC_AC_Temps],"&lt;&gt;0")</f>
        <v>17</v>
      </c>
      <c r="D14">
        <f>COUNTIFS(Graphes[FC_AC_alea_Temps],"&lt;="&amp;$A14,Graphes[FC_AC_alea_Temps],"&lt;&gt;0")</f>
        <v>11</v>
      </c>
      <c r="E14">
        <f>COUNTIFS(Graphes[DS_Temps],"&lt;="&amp;$A14,Graphes[DS_Temps],"&lt;&gt;0")</f>
        <v>43</v>
      </c>
      <c r="F14">
        <f>COUNTIFS(Graphes[FC_alea_Temps],"&lt;="&amp;$A14,Graphes[FC_alea_Temps],"&lt;&gt;0")</f>
        <v>15</v>
      </c>
      <c r="O14" t="s">
        <v>44</v>
      </c>
      <c r="P14" s="5">
        <f>IF(VLOOKUP($O14,Graphes[],41,FALSE)&gt;=0,VLOOKUP($O14,Graphes[],41,FALSE),"non résolu")</f>
        <v>0.13333333333333333</v>
      </c>
      <c r="Q14" s="5">
        <f>IF(VLOOKUP($O14,Graphes[],33,FALSE)&gt;=0,VLOOKUP($O14,Graphes[],33,FALSE),"non résolu")</f>
        <v>0.13333333333333333</v>
      </c>
      <c r="R14" s="5"/>
      <c r="S14" s="5">
        <f>IF(VLOOKUP($O14,Graphes[],9,FALSE)&gt;=0,VLOOKUP($O14,Graphes[],9,FALSE),"non résolu")</f>
        <v>0.13333333333333333</v>
      </c>
      <c r="T14" s="5"/>
      <c r="V14" t="s">
        <v>42</v>
      </c>
      <c r="W14">
        <f>VLOOKUP($V14,Graphes[],5,FALSE)*VLOOKUP($V14,Graphes[],7,FALSE)*VLOOKUP($V14,Graphes[],7,FALSE)</f>
        <v>572242</v>
      </c>
      <c r="X14" s="6">
        <f>IF(VLOOKUP($V14,Graphes[],40,FALSE)&gt;0,VLOOKUP($V14,Graphes[],42,FALSE),"non")</f>
        <v>3.2938480377197203E-2</v>
      </c>
      <c r="Y14" s="6">
        <f>IF(VLOOKUP($V14,Graphes[],32,FALSE)&gt;0,VLOOKUP($V14,Graphes[],34,FALSE),"non")</f>
        <v>0.16219210624694799</v>
      </c>
      <c r="Z14" s="6">
        <f>IF(VLOOKUP($V14,Graphes[],24,FALSE)&gt;0,VLOOKUP($V14,Graphes[],26,FALSE),"non")</f>
        <v>1.5201098918914699</v>
      </c>
      <c r="AA14" s="6">
        <f>IF(VLOOKUP($V14,Graphes[],8,FALSE)&gt;0,VLOOKUP($V14,Graphes[],10,FALSE),"non")</f>
        <v>0.10430097579956001</v>
      </c>
      <c r="AB14" s="6">
        <f>IF(VLOOKUP($V14,Graphes[],16,FALSE)&gt;0,VLOOKUP($V14,Graphes[],18,FALSE),"non")</f>
        <v>2.21628665924072</v>
      </c>
      <c r="AD14" t="s">
        <v>42</v>
      </c>
      <c r="AE14">
        <f>VLOOKUP($AD14,Graphes[],11,FALSE)</f>
        <v>103</v>
      </c>
      <c r="AF14">
        <f>VLOOKUP($AD14,Graphes[],27,FALSE)</f>
        <v>71</v>
      </c>
      <c r="AG14">
        <f>VLOOKUP($AD14,Graphes[],35,FALSE)</f>
        <v>71</v>
      </c>
      <c r="AH14">
        <f>VLOOKUP($AD14,Graphes[],43,FALSE)</f>
        <v>103</v>
      </c>
      <c r="AI14">
        <f>VLOOKUP($AD14,Graphes[],19,FALSE)</f>
        <v>71</v>
      </c>
      <c r="AK14">
        <v>1.2</v>
      </c>
      <c r="AL14">
        <f>COUNTIFS(Graphes[DS_Temps],"&lt;="&amp;$AK14,Graphes[DS_Temps],"&lt;&gt;0")</f>
        <v>43</v>
      </c>
      <c r="AM14">
        <f>COUNTIFS(Graphes[DS_sans_clique_Temps],"&lt;="&amp;$AK14,Graphes[DS_sans_clique_Temps],"&lt;&gt;0")</f>
        <v>47</v>
      </c>
    </row>
    <row r="15" spans="1:39" x14ac:dyDescent="0.25">
      <c r="A15">
        <v>1.3</v>
      </c>
      <c r="B15">
        <f>COUNTIFS(Graphes[FC_Temps],"&lt;="&amp;$A15,Graphes[FC_Temps],"&lt;&gt;0")</f>
        <v>30</v>
      </c>
      <c r="C15">
        <f>COUNTIFS(Graphes[FC_AC_Temps],"&lt;="&amp;$A15,Graphes[FC_AC_Temps],"&lt;&gt;0")</f>
        <v>18</v>
      </c>
      <c r="D15">
        <f>COUNTIFS(Graphes[FC_AC_alea_Temps],"&lt;="&amp;$A15,Graphes[FC_AC_alea_Temps],"&lt;&gt;0")</f>
        <v>11</v>
      </c>
      <c r="E15">
        <f>COUNTIFS(Graphes[DS_Temps],"&lt;="&amp;$A15,Graphes[DS_Temps],"&lt;&gt;0")</f>
        <v>43</v>
      </c>
      <c r="F15">
        <f>COUNTIFS(Graphes[FC_alea_Temps],"&lt;="&amp;$A15,Graphes[FC_alea_Temps],"&lt;&gt;0")</f>
        <v>15</v>
      </c>
      <c r="O15" t="s">
        <v>37</v>
      </c>
      <c r="P15" s="5">
        <f>IF(VLOOKUP($O15,Graphes[],41,FALSE)&gt;=0,VLOOKUP($O15,Graphes[],41,FALSE),"non résolu")</f>
        <v>0.1</v>
      </c>
      <c r="Q15" s="5"/>
      <c r="R15" s="5"/>
      <c r="S15" s="5">
        <f>IF(VLOOKUP($O15,Graphes[],9,FALSE)&gt;=0,VLOOKUP($O15,Graphes[],9,FALSE),"non résolu")</f>
        <v>0.1</v>
      </c>
      <c r="T15" s="5"/>
      <c r="V15" t="s">
        <v>72</v>
      </c>
      <c r="W15">
        <f>VLOOKUP($V15,Graphes[],5,FALSE)*VLOOKUP($V15,Graphes[],7,FALSE)*VLOOKUP($V15,Graphes[],7,FALSE)</f>
        <v>576250</v>
      </c>
      <c r="X15" s="6">
        <f>IF(VLOOKUP($V15,Graphes[],40,FALSE)&gt;0,VLOOKUP($V15,Graphes[],42,FALSE),"non")</f>
        <v>0.30581045150756803</v>
      </c>
      <c r="Y15" s="6">
        <f>IF(VLOOKUP($V15,Graphes[],32,FALSE)&gt;0,VLOOKUP($V15,Graphes[],34,FALSE),"non")</f>
        <v>0.30581045150756803</v>
      </c>
      <c r="Z15" s="6">
        <f>IF(VLOOKUP($V15,Graphes[],24,FALSE)&gt;0,VLOOKUP($V15,Graphes[],26,FALSE),"non")</f>
        <v>0.41574406623840299</v>
      </c>
      <c r="AA15" s="6">
        <f>IF(VLOOKUP($V15,Graphes[],8,FALSE)&gt;0,VLOOKUP($V15,Graphes[],10,FALSE),"non")</f>
        <v>2.7981758117675701E-2</v>
      </c>
      <c r="AB15" s="6">
        <f>IF(VLOOKUP($V15,Graphes[],16,FALSE)&gt;0,VLOOKUP($V15,Graphes[],18,FALSE),"non")</f>
        <v>7.49533176422119E-2</v>
      </c>
      <c r="AD15" t="s">
        <v>72</v>
      </c>
      <c r="AE15">
        <f>VLOOKUP($AD15,Graphes[],11,FALSE)</f>
        <v>70</v>
      </c>
      <c r="AF15">
        <f>VLOOKUP($AD15,Graphes[],27,FALSE)</f>
        <v>44</v>
      </c>
      <c r="AG15">
        <f>VLOOKUP($AD15,Graphes[],35,FALSE)</f>
        <v>44</v>
      </c>
      <c r="AH15">
        <f>VLOOKUP($AD15,Graphes[],43,FALSE)</f>
        <v>44</v>
      </c>
      <c r="AI15">
        <f>VLOOKUP($AD15,Graphes[],19,FALSE)</f>
        <v>46</v>
      </c>
      <c r="AK15">
        <v>1.3</v>
      </c>
      <c r="AL15">
        <f>COUNTIFS(Graphes[DS_Temps],"&lt;="&amp;$AK15,Graphes[DS_Temps],"&lt;&gt;0")</f>
        <v>43</v>
      </c>
      <c r="AM15">
        <f>COUNTIFS(Graphes[DS_sans_clique_Temps],"&lt;="&amp;$AK15,Graphes[DS_sans_clique_Temps],"&lt;&gt;0")</f>
        <v>48</v>
      </c>
    </row>
    <row r="16" spans="1:39" x14ac:dyDescent="0.25">
      <c r="A16">
        <v>1.4</v>
      </c>
      <c r="B16">
        <f>COUNTIFS(Graphes[FC_Temps],"&lt;="&amp;$A16,Graphes[FC_Temps],"&lt;&gt;0")</f>
        <v>32</v>
      </c>
      <c r="C16">
        <f>COUNTIFS(Graphes[FC_AC_Temps],"&lt;="&amp;$A16,Graphes[FC_AC_Temps],"&lt;&gt;0")</f>
        <v>18</v>
      </c>
      <c r="D16">
        <f>COUNTIFS(Graphes[FC_AC_alea_Temps],"&lt;="&amp;$A16,Graphes[FC_AC_alea_Temps],"&lt;&gt;0")</f>
        <v>11</v>
      </c>
      <c r="E16">
        <f>COUNTIFS(Graphes[DS_Temps],"&lt;="&amp;$A16,Graphes[DS_Temps],"&lt;&gt;0")</f>
        <v>44</v>
      </c>
      <c r="F16">
        <f>COUNTIFS(Graphes[FC_alea_Temps],"&lt;="&amp;$A16,Graphes[FC_alea_Temps],"&lt;&gt;0")</f>
        <v>15</v>
      </c>
      <c r="O16" t="s">
        <v>42</v>
      </c>
      <c r="P16" s="5">
        <f>IF(VLOOKUP($O16,Graphes[],41,FALSE)&gt;=0,VLOOKUP($O16,Graphes[],41,FALSE),"non résolu")</f>
        <v>0.1</v>
      </c>
      <c r="Q16" s="5">
        <f>IF(VLOOKUP($O16,Graphes[],33,FALSE)&gt;=0,VLOOKUP($O16,Graphes[],33,FALSE),"non résolu")</f>
        <v>0</v>
      </c>
      <c r="R16" s="5">
        <f>IF(VLOOKUP($O16,Graphes[],25,FALSE)&gt;=0,VLOOKUP($O16,Graphes[],25,FALSE),"non résolu")</f>
        <v>2.7</v>
      </c>
      <c r="S16" s="5">
        <f>IF(VLOOKUP($O16,Graphes[],9,FALSE)&gt;=0,VLOOKUP($O16,Graphes[],9,FALSE),"non résolu")</f>
        <v>0.1</v>
      </c>
      <c r="T16" s="5">
        <f>IF(VLOOKUP($O16,Graphes[],17,FALSE)&gt;=0,VLOOKUP($O16,Graphes[],17,FALSE),"non résolu")</f>
        <v>2.6</v>
      </c>
      <c r="V16" t="s">
        <v>27</v>
      </c>
      <c r="W16">
        <f>VLOOKUP($V16,Graphes[],5,FALSE)*VLOOKUP($V16,Graphes[],7,FALSE)*VLOOKUP($V16,Graphes[],7,FALSE)</f>
        <v>882090</v>
      </c>
      <c r="X16" s="6">
        <f>IF(VLOOKUP($V16,Graphes[],40,FALSE)&gt;0,VLOOKUP($V16,Graphes[],42,FALSE),"non")</f>
        <v>1.48467588424682</v>
      </c>
      <c r="Y16" s="6">
        <f>IF(VLOOKUP($V16,Graphes[],32,FALSE)&gt;0,VLOOKUP($V16,Graphes[],34,FALSE),"non")</f>
        <v>2.6669299602508501</v>
      </c>
      <c r="Z16" s="6">
        <f>IF(VLOOKUP($V16,Graphes[],24,FALSE)&gt;0,VLOOKUP($V16,Graphes[],26,FALSE),"non")</f>
        <v>4.6776063442230198</v>
      </c>
      <c r="AA16" s="6">
        <f>IF(VLOOKUP($V16,Graphes[],8,FALSE)&gt;0,VLOOKUP($V16,Graphes[],10,FALSE),"non")</f>
        <v>0.152209997177124</v>
      </c>
      <c r="AB16" s="6">
        <f>IF(VLOOKUP($V16,Graphes[],16,FALSE)&gt;0,VLOOKUP($V16,Graphes[],18,FALSE),"non")</f>
        <v>3.2717819213867099</v>
      </c>
      <c r="AD16" t="s">
        <v>27</v>
      </c>
      <c r="AE16">
        <f>VLOOKUP($AD16,Graphes[],11,FALSE)</f>
        <v>263</v>
      </c>
      <c r="AF16">
        <f>VLOOKUP($AD16,Graphes[],27,FALSE)</f>
        <v>247</v>
      </c>
      <c r="AG16">
        <f>VLOOKUP($AD16,Graphes[],35,FALSE)</f>
        <v>247</v>
      </c>
      <c r="AH16">
        <f>VLOOKUP($AD16,Graphes[],43,FALSE)</f>
        <v>263</v>
      </c>
      <c r="AI16">
        <f>VLOOKUP($AD16,Graphes[],19,FALSE)</f>
        <v>248</v>
      </c>
      <c r="AK16">
        <v>1.4</v>
      </c>
      <c r="AL16">
        <f>COUNTIFS(Graphes[DS_Temps],"&lt;="&amp;$AK16,Graphes[DS_Temps],"&lt;&gt;0")</f>
        <v>44</v>
      </c>
      <c r="AM16">
        <f>COUNTIFS(Graphes[DS_sans_clique_Temps],"&lt;="&amp;$AK16,Graphes[DS_sans_clique_Temps],"&lt;&gt;0")</f>
        <v>48</v>
      </c>
    </row>
    <row r="17" spans="1:39" x14ac:dyDescent="0.25">
      <c r="A17">
        <v>1.5</v>
      </c>
      <c r="B17">
        <f>COUNTIFS(Graphes[FC_Temps],"&lt;="&amp;$A17,Graphes[FC_Temps],"&lt;&gt;0")</f>
        <v>33</v>
      </c>
      <c r="C17">
        <f>COUNTIFS(Graphes[FC_AC_Temps],"&lt;="&amp;$A17,Graphes[FC_AC_Temps],"&lt;&gt;0")</f>
        <v>18</v>
      </c>
      <c r="D17">
        <f>COUNTIFS(Graphes[FC_AC_alea_Temps],"&lt;="&amp;$A17,Graphes[FC_AC_alea_Temps],"&lt;&gt;0")</f>
        <v>11</v>
      </c>
      <c r="E17">
        <f>COUNTIFS(Graphes[DS_Temps],"&lt;="&amp;$A17,Graphes[DS_Temps],"&lt;&gt;0")</f>
        <v>46</v>
      </c>
      <c r="F17">
        <f>COUNTIFS(Graphes[FC_alea_Temps],"&lt;="&amp;$A17,Graphes[FC_alea_Temps],"&lt;&gt;0")</f>
        <v>15</v>
      </c>
      <c r="O17" t="s">
        <v>52</v>
      </c>
      <c r="P17" s="5">
        <f>IF(VLOOKUP($O17,Graphes[],41,FALSE)&gt;=0,VLOOKUP($O17,Graphes[],41,FALSE),"non résolu")</f>
        <v>0.1</v>
      </c>
      <c r="Q17" s="5">
        <f>IF(VLOOKUP($O17,Graphes[],33,FALSE)&gt;=0,VLOOKUP($O17,Graphes[],33,FALSE),"non résolu")</f>
        <v>0</v>
      </c>
      <c r="R17" s="5">
        <f>IF(VLOOKUP($O17,Graphes[],25,FALSE)&gt;=0,VLOOKUP($O17,Graphes[],25,FALSE),"non résolu")</f>
        <v>0.95</v>
      </c>
      <c r="S17" s="5">
        <f>IF(VLOOKUP($O17,Graphes[],9,FALSE)&gt;=0,VLOOKUP($O17,Graphes[],9,FALSE),"non résolu")</f>
        <v>0.1</v>
      </c>
      <c r="T17" s="5">
        <f>IF(VLOOKUP($O17,Graphes[],17,FALSE)&gt;=0,VLOOKUP($O17,Graphes[],17,FALSE),"non résolu")</f>
        <v>0.95</v>
      </c>
      <c r="V17" t="s">
        <v>74</v>
      </c>
      <c r="W17">
        <f>VLOOKUP($V17,Graphes[],5,FALSE)*VLOOKUP($V17,Graphes[],7,FALSE)*VLOOKUP($V17,Graphes[],7,FALSE)</f>
        <v>1097600</v>
      </c>
      <c r="X17" s="6">
        <f>IF(VLOOKUP($V17,Graphes[],40,FALSE)&gt;0,VLOOKUP($V17,Graphes[],42,FALSE),"non")</f>
        <v>0.58163928985595703</v>
      </c>
      <c r="Y17" s="6">
        <f>IF(VLOOKUP($V17,Graphes[],32,FALSE)&gt;0,VLOOKUP($V17,Graphes[],34,FALSE),"non")</f>
        <v>0.58163928985595703</v>
      </c>
      <c r="Z17" s="6">
        <f>IF(VLOOKUP($V17,Graphes[],24,FALSE)&gt;0,VLOOKUP($V17,Graphes[],26,FALSE),"non")</f>
        <v>0.85447192192077603</v>
      </c>
      <c r="AA17" s="6">
        <f>IF(VLOOKUP($V17,Graphes[],8,FALSE)&gt;0,VLOOKUP($V17,Graphes[],10,FALSE),"non")</f>
        <v>0.107933044433593</v>
      </c>
      <c r="AB17" s="6">
        <f>IF(VLOOKUP($V17,Graphes[],16,FALSE)&gt;0,VLOOKUP($V17,Graphes[],18,FALSE),"non")</f>
        <v>0.52068042755126898</v>
      </c>
      <c r="AD17" t="s">
        <v>74</v>
      </c>
      <c r="AE17">
        <f>VLOOKUP($AD17,Graphes[],11,FALSE)</f>
        <v>93</v>
      </c>
      <c r="AF17">
        <f>VLOOKUP($AD17,Graphes[],27,FALSE)</f>
        <v>57</v>
      </c>
      <c r="AG17">
        <f>VLOOKUP($AD17,Graphes[],35,FALSE)</f>
        <v>57</v>
      </c>
      <c r="AH17">
        <f>VLOOKUP($AD17,Graphes[],43,FALSE)</f>
        <v>57</v>
      </c>
      <c r="AI17">
        <f>VLOOKUP($AD17,Graphes[],19,FALSE)</f>
        <v>61</v>
      </c>
      <c r="AK17">
        <v>1.5</v>
      </c>
      <c r="AL17">
        <f>COUNTIFS(Graphes[DS_Temps],"&lt;="&amp;$AK17,Graphes[DS_Temps],"&lt;&gt;0")</f>
        <v>46</v>
      </c>
      <c r="AM17">
        <f>COUNTIFS(Graphes[DS_sans_clique_Temps],"&lt;="&amp;$AK17,Graphes[DS_sans_clique_Temps],"&lt;&gt;0")</f>
        <v>48</v>
      </c>
    </row>
    <row r="18" spans="1:39" x14ac:dyDescent="0.25">
      <c r="A18">
        <v>1.6</v>
      </c>
      <c r="B18">
        <f>COUNTIFS(Graphes[FC_Temps],"&lt;="&amp;$A18,Graphes[FC_Temps],"&lt;&gt;0")</f>
        <v>34</v>
      </c>
      <c r="C18">
        <f>COUNTIFS(Graphes[FC_AC_Temps],"&lt;="&amp;$A18,Graphes[FC_AC_Temps],"&lt;&gt;0")</f>
        <v>18</v>
      </c>
      <c r="D18">
        <f>COUNTIFS(Graphes[FC_AC_alea_Temps],"&lt;="&amp;$A18,Graphes[FC_AC_alea_Temps],"&lt;&gt;0")</f>
        <v>12</v>
      </c>
      <c r="E18">
        <f>COUNTIFS(Graphes[DS_Temps],"&lt;="&amp;$A18,Graphes[DS_Temps],"&lt;&gt;0")</f>
        <v>46</v>
      </c>
      <c r="F18">
        <f>COUNTIFS(Graphes[FC_alea_Temps],"&lt;="&amp;$A18,Graphes[FC_alea_Temps],"&lt;&gt;0")</f>
        <v>15</v>
      </c>
      <c r="O18" t="s">
        <v>73</v>
      </c>
      <c r="P18" s="5">
        <f>IF(VLOOKUP($O18,Graphes[],41,FALSE)&gt;=0,VLOOKUP($O18,Graphes[],41,FALSE),"non résolu")</f>
        <v>8.3333333333333329E-2</v>
      </c>
      <c r="Q18" s="5">
        <f>IF(VLOOKUP($O18,Graphes[],33,FALSE)&gt;=0,VLOOKUP($O18,Graphes[],33,FALSE),"non résolu")</f>
        <v>8.3333333333333329E-2</v>
      </c>
      <c r="R18" s="5">
        <f>IF(VLOOKUP($O18,Graphes[],25,FALSE)&gt;=0,VLOOKUP($O18,Graphes[],25,FALSE),"non résolu")</f>
        <v>1.75</v>
      </c>
      <c r="S18" s="5">
        <f>IF(VLOOKUP($O18,Graphes[],9,FALSE)&gt;=0,VLOOKUP($O18,Graphes[],9,FALSE),"non résolu")</f>
        <v>8.3333333333333329E-2</v>
      </c>
      <c r="T18" s="5">
        <f>IF(VLOOKUP($O18,Graphes[],17,FALSE)&gt;=0,VLOOKUP($O18,Graphes[],17,FALSE),"non résolu")</f>
        <v>1.75</v>
      </c>
      <c r="V18" t="s">
        <v>28</v>
      </c>
      <c r="W18">
        <f>VLOOKUP($V18,Graphes[],5,FALSE)*VLOOKUP($V18,Graphes[],7,FALSE)*VLOOKUP($V18,Graphes[],7,FALSE)</f>
        <v>1332396</v>
      </c>
      <c r="X18" s="6">
        <f>IF(VLOOKUP($V18,Graphes[],40,FALSE)&gt;0,VLOOKUP($V18,Graphes[],42,FALSE),"non")</f>
        <v>0.25451850891113198</v>
      </c>
      <c r="Y18" s="6">
        <f>IF(VLOOKUP($V18,Graphes[],32,FALSE)&gt;0,VLOOKUP($V18,Graphes[],34,FALSE),"non")</f>
        <v>2.5835888385772701</v>
      </c>
      <c r="Z18" s="6">
        <f>IF(VLOOKUP($V18,Graphes[],24,FALSE)&gt;0,VLOOKUP($V18,Graphes[],26,FALSE),"non")</f>
        <v>14.2229580879211</v>
      </c>
      <c r="AA18" s="6">
        <f>IF(VLOOKUP($V18,Graphes[],8,FALSE)&gt;0,VLOOKUP($V18,Graphes[],10,FALSE),"non")</f>
        <v>0.181155204772949</v>
      </c>
      <c r="AB18" s="6">
        <f>IF(VLOOKUP($V18,Graphes[],16,FALSE)&gt;0,VLOOKUP($V18,Graphes[],18,FALSE),"non")</f>
        <v>5.7730278968811</v>
      </c>
      <c r="AD18" t="s">
        <v>28</v>
      </c>
      <c r="AE18">
        <f>VLOOKUP($AD18,Graphes[],11,FALSE)</f>
        <v>290</v>
      </c>
      <c r="AF18">
        <f>VLOOKUP($AD18,Graphes[],27,FALSE)</f>
        <v>244</v>
      </c>
      <c r="AG18">
        <f>VLOOKUP($AD18,Graphes[],35,FALSE)</f>
        <v>244</v>
      </c>
      <c r="AH18">
        <f>VLOOKUP($AD18,Graphes[],43,FALSE)</f>
        <v>290</v>
      </c>
      <c r="AI18">
        <f>VLOOKUP($AD18,Graphes[],19,FALSE)</f>
        <v>248</v>
      </c>
      <c r="AK18">
        <v>1.6</v>
      </c>
      <c r="AL18">
        <f>COUNTIFS(Graphes[DS_Temps],"&lt;="&amp;$AK18,Graphes[DS_Temps],"&lt;&gt;0")</f>
        <v>46</v>
      </c>
      <c r="AM18">
        <f>COUNTIFS(Graphes[DS_sans_clique_Temps],"&lt;="&amp;$AK18,Graphes[DS_sans_clique_Temps],"&lt;&gt;0")</f>
        <v>48</v>
      </c>
    </row>
    <row r="19" spans="1:39" x14ac:dyDescent="0.25">
      <c r="A19">
        <v>1.7</v>
      </c>
      <c r="B19">
        <f>COUNTIFS(Graphes[FC_Temps],"&lt;="&amp;$A19,Graphes[FC_Temps],"&lt;&gt;0")</f>
        <v>35</v>
      </c>
      <c r="C19">
        <f>COUNTIFS(Graphes[FC_AC_Temps],"&lt;="&amp;$A19,Graphes[FC_AC_Temps],"&lt;&gt;0")</f>
        <v>19</v>
      </c>
      <c r="D19">
        <f>COUNTIFS(Graphes[FC_AC_alea_Temps],"&lt;="&amp;$A19,Graphes[FC_AC_alea_Temps],"&lt;&gt;0")</f>
        <v>12</v>
      </c>
      <c r="E19">
        <f>COUNTIFS(Graphes[DS_Temps],"&lt;="&amp;$A19,Graphes[DS_Temps],"&lt;&gt;0")</f>
        <v>46</v>
      </c>
      <c r="F19">
        <f>COUNTIFS(Graphes[FC_alea_Temps],"&lt;="&amp;$A19,Graphes[FC_alea_Temps],"&lt;&gt;0")</f>
        <v>15</v>
      </c>
      <c r="O19" t="s">
        <v>49</v>
      </c>
      <c r="P19" s="5">
        <f>IF(VLOOKUP($O19,Graphes[],41,FALSE)&gt;=0,VLOOKUP($O19,Graphes[],41,FALSE),"non résolu")</f>
        <v>7.1428571428571425E-2</v>
      </c>
      <c r="Q19" s="5">
        <f>IF(VLOOKUP($O19,Graphes[],33,FALSE)&gt;=0,VLOOKUP($O19,Graphes[],33,FALSE),"non résolu")</f>
        <v>0</v>
      </c>
      <c r="R19" s="5">
        <f>IF(VLOOKUP($O19,Graphes[],25,FALSE)&gt;=0,VLOOKUP($O19,Graphes[],25,FALSE),"non résolu")</f>
        <v>1.0714285714285714</v>
      </c>
      <c r="S19" s="5">
        <f>IF(VLOOKUP($O19,Graphes[],9,FALSE)&gt;=0,VLOOKUP($O19,Graphes[],9,FALSE),"non résolu")</f>
        <v>7.1428571428571425E-2</v>
      </c>
      <c r="T19" s="5">
        <f>IF(VLOOKUP($O19,Graphes[],17,FALSE)&gt;=0,VLOOKUP($O19,Graphes[],17,FALSE),"non résolu")</f>
        <v>1.0714285714285714</v>
      </c>
      <c r="V19" t="s">
        <v>29</v>
      </c>
      <c r="W19">
        <f>VLOOKUP($V19,Graphes[],5,FALSE)*VLOOKUP($V19,Graphes[],7,FALSE)*VLOOKUP($V19,Graphes[],7,FALSE)</f>
        <v>1417475</v>
      </c>
      <c r="X19" s="6">
        <f>IF(VLOOKUP($V19,Graphes[],40,FALSE)&gt;0,VLOOKUP($V19,Graphes[],42,FALSE),"non")</f>
        <v>3.2927396297454798</v>
      </c>
      <c r="Y19" s="6">
        <f>IF(VLOOKUP($V19,Graphes[],32,FALSE)&gt;0,VLOOKUP($V19,Graphes[],34,FALSE),"non")</f>
        <v>1.23565077781677</v>
      </c>
      <c r="Z19" s="6">
        <f>IF(VLOOKUP($V19,Graphes[],24,FALSE)&gt;0,VLOOKUP($V19,Graphes[],26,FALSE),"non")</f>
        <v>15.1926116943359</v>
      </c>
      <c r="AA19" s="6">
        <f>IF(VLOOKUP($V19,Graphes[],8,FALSE)&gt;0,VLOOKUP($V19,Graphes[],10,FALSE),"non")</f>
        <v>0.62082123756408603</v>
      </c>
      <c r="AB19" s="6">
        <f>IF(VLOOKUP($V19,Graphes[],16,FALSE)&gt;0,VLOOKUP($V19,Graphes[],18,FALSE),"non")</f>
        <v>14.6671142578125</v>
      </c>
      <c r="AD19" t="s">
        <v>29</v>
      </c>
      <c r="AE19">
        <f>VLOOKUP($AD19,Graphes[],11,FALSE)</f>
        <v>515</v>
      </c>
      <c r="AF19">
        <f>VLOOKUP($AD19,Graphes[],27,FALSE)</f>
        <v>497</v>
      </c>
      <c r="AG19">
        <f>VLOOKUP($AD19,Graphes[],35,FALSE)</f>
        <v>497</v>
      </c>
      <c r="AH19">
        <f>VLOOKUP($AD19,Graphes[],43,FALSE)</f>
        <v>515</v>
      </c>
      <c r="AI19">
        <f>VLOOKUP($AD19,Graphes[],19,FALSE)</f>
        <v>498</v>
      </c>
      <c r="AK19">
        <v>1.7</v>
      </c>
      <c r="AL19">
        <f>COUNTIFS(Graphes[DS_Temps],"&lt;="&amp;$AK19,Graphes[DS_Temps],"&lt;&gt;0")</f>
        <v>46</v>
      </c>
      <c r="AM19">
        <f>COUNTIFS(Graphes[DS_sans_clique_Temps],"&lt;="&amp;$AK19,Graphes[DS_sans_clique_Temps],"&lt;&gt;0")</f>
        <v>49</v>
      </c>
    </row>
    <row r="20" spans="1:39" x14ac:dyDescent="0.25">
      <c r="A20">
        <v>1.8</v>
      </c>
      <c r="B20">
        <f>COUNTIFS(Graphes[FC_Temps],"&lt;="&amp;$A20,Graphes[FC_Temps],"&lt;&gt;0")</f>
        <v>37</v>
      </c>
      <c r="C20">
        <f>COUNTIFS(Graphes[FC_AC_Temps],"&lt;="&amp;$A20,Graphes[FC_AC_Temps],"&lt;&gt;0")</f>
        <v>19</v>
      </c>
      <c r="D20">
        <f>COUNTIFS(Graphes[FC_AC_alea_Temps],"&lt;="&amp;$A20,Graphes[FC_AC_alea_Temps],"&lt;&gt;0")</f>
        <v>12</v>
      </c>
      <c r="E20">
        <f>COUNTIFS(Graphes[DS_Temps],"&lt;="&amp;$A20,Graphes[DS_Temps],"&lt;&gt;0")</f>
        <v>46</v>
      </c>
      <c r="F20">
        <f>COUNTIFS(Graphes[FC_alea_Temps],"&lt;="&amp;$A20,Graphes[FC_alea_Temps],"&lt;&gt;0")</f>
        <v>16</v>
      </c>
      <c r="O20" t="s">
        <v>38</v>
      </c>
      <c r="P20" s="5">
        <f>IF(VLOOKUP($O20,Graphes[],41,FALSE)&gt;=0,VLOOKUP($O20,Graphes[],41,FALSE),"non résolu")</f>
        <v>6.6666666666666666E-2</v>
      </c>
      <c r="Q20" s="5"/>
      <c r="R20" s="5"/>
      <c r="S20" s="5">
        <f>IF(VLOOKUP($O20,Graphes[],9,FALSE)&gt;=0,VLOOKUP($O20,Graphes[],9,FALSE),"non résolu")</f>
        <v>6.6666666666666666E-2</v>
      </c>
      <c r="T20" s="5"/>
      <c r="V20" t="s">
        <v>41</v>
      </c>
      <c r="W20">
        <f>VLOOKUP($V20,Graphes[],5,FALSE)*VLOOKUP($V20,Graphes[],7,FALSE)*VLOOKUP($V20,Graphes[],7,FALSE)</f>
        <v>1545480</v>
      </c>
      <c r="X20" s="6">
        <f>IF(VLOOKUP($V20,Graphes[],40,FALSE)&gt;0,VLOOKUP($V20,Graphes[],42,FALSE),"non")</f>
        <v>0.12027168273925699</v>
      </c>
      <c r="Y20" s="6">
        <f>IF(VLOOKUP($V20,Graphes[],32,FALSE)&gt;0,VLOOKUP($V20,Graphes[],34,FALSE),"non")</f>
        <v>1.67281937599182</v>
      </c>
      <c r="Z20" s="6">
        <f>IF(VLOOKUP($V20,Graphes[],24,FALSE)&gt;0,VLOOKUP($V20,Graphes[],26,FALSE),"non")</f>
        <v>5.1202664375305096</v>
      </c>
      <c r="AA20" s="6">
        <f>IF(VLOOKUP($V20,Graphes[],8,FALSE)&gt;0,VLOOKUP($V20,Graphes[],10,FALSE),"non")</f>
        <v>0.32787656784057601</v>
      </c>
      <c r="AB20" s="6">
        <f>IF(VLOOKUP($V20,Graphes[],16,FALSE)&gt;0,VLOOKUP($V20,Graphes[],18,FALSE),"non")</f>
        <v>3.0761516094207701</v>
      </c>
      <c r="AD20" t="s">
        <v>41</v>
      </c>
      <c r="AE20">
        <f>VLOOKUP($AD20,Graphes[],11,FALSE)</f>
        <v>86</v>
      </c>
      <c r="AF20">
        <f>VLOOKUP($AD20,Graphes[],27,FALSE)</f>
        <v>66</v>
      </c>
      <c r="AG20">
        <f>VLOOKUP($AD20,Graphes[],35,FALSE)</f>
        <v>66</v>
      </c>
      <c r="AH20">
        <f>VLOOKUP($AD20,Graphes[],43,FALSE)</f>
        <v>86</v>
      </c>
      <c r="AI20">
        <f>VLOOKUP($AD20,Graphes[],19,FALSE)</f>
        <v>68</v>
      </c>
      <c r="AK20">
        <v>1.8</v>
      </c>
      <c r="AL20">
        <f>COUNTIFS(Graphes[DS_Temps],"&lt;="&amp;$AK20,Graphes[DS_Temps],"&lt;&gt;0")</f>
        <v>46</v>
      </c>
      <c r="AM20">
        <f>COUNTIFS(Graphes[DS_sans_clique_Temps],"&lt;="&amp;$AK20,Graphes[DS_sans_clique_Temps],"&lt;&gt;0")</f>
        <v>50</v>
      </c>
    </row>
    <row r="21" spans="1:39" x14ac:dyDescent="0.25">
      <c r="A21">
        <v>1.9</v>
      </c>
      <c r="B21">
        <f>COUNTIFS(Graphes[FC_Temps],"&lt;="&amp;$A21,Graphes[FC_Temps],"&lt;&gt;0")</f>
        <v>38</v>
      </c>
      <c r="C21">
        <f>COUNTIFS(Graphes[FC_AC_Temps],"&lt;="&amp;$A21,Graphes[FC_AC_Temps],"&lt;&gt;0")</f>
        <v>19</v>
      </c>
      <c r="D21">
        <f>COUNTIFS(Graphes[FC_AC_alea_Temps],"&lt;="&amp;$A21,Graphes[FC_AC_alea_Temps],"&lt;&gt;0")</f>
        <v>12</v>
      </c>
      <c r="E21">
        <f>COUNTIFS(Graphes[DS_Temps],"&lt;="&amp;$A21,Graphes[DS_Temps],"&lt;&gt;0")</f>
        <v>46</v>
      </c>
      <c r="F21">
        <f>COUNTIFS(Graphes[FC_alea_Temps],"&lt;="&amp;$A21,Graphes[FC_alea_Temps],"&lt;&gt;0")</f>
        <v>16</v>
      </c>
      <c r="O21" t="s">
        <v>53</v>
      </c>
      <c r="P21" s="5">
        <f>IF(VLOOKUP($O21,Graphes[],41,FALSE)&gt;=0,VLOOKUP($O21,Graphes[],41,FALSE),"non résolu")</f>
        <v>6.4516129032258063E-2</v>
      </c>
      <c r="Q21" s="5">
        <f>IF(VLOOKUP($O21,Graphes[],33,FALSE)&gt;=0,VLOOKUP($O21,Graphes[],33,FALSE),"non résolu")</f>
        <v>0</v>
      </c>
      <c r="R21" s="5">
        <f>IF(VLOOKUP($O21,Graphes[],25,FALSE)&gt;=0,VLOOKUP($O21,Graphes[],25,FALSE),"non résolu")</f>
        <v>1.096774193548387</v>
      </c>
      <c r="S21" s="5">
        <f>IF(VLOOKUP($O21,Graphes[],9,FALSE)&gt;=0,VLOOKUP($O21,Graphes[],9,FALSE),"non résolu")</f>
        <v>6.4516129032258063E-2</v>
      </c>
      <c r="T21" s="5">
        <f>IF(VLOOKUP($O21,Graphes[],17,FALSE)&gt;=0,VLOOKUP($O21,Graphes[],17,FALSE),"non résolu")</f>
        <v>1.096774193548387</v>
      </c>
      <c r="V21" t="s">
        <v>63</v>
      </c>
      <c r="W21">
        <f>VLOOKUP($V21,Graphes[],5,FALSE)*VLOOKUP($V21,Graphes[],7,FALSE)*VLOOKUP($V21,Graphes[],7,FALSE)</f>
        <v>1737216</v>
      </c>
      <c r="X21" s="6">
        <f>IF(VLOOKUP($V21,Graphes[],40,FALSE)&gt;0,VLOOKUP($V21,Graphes[],42,FALSE),"non")</f>
        <v>0.33379125595092701</v>
      </c>
      <c r="Y21" s="6">
        <f>IF(VLOOKUP($V21,Graphes[],32,FALSE)&gt;0,VLOOKUP($V21,Graphes[],34,FALSE),"non")</f>
        <v>0.33379125595092701</v>
      </c>
      <c r="Z21" s="6">
        <f>IF(VLOOKUP($V21,Graphes[],24,FALSE)&gt;0,VLOOKUP($V21,Graphes[],26,FALSE),"non")</f>
        <v>2.39851593971252</v>
      </c>
      <c r="AA21" s="6">
        <f>IF(VLOOKUP($V21,Graphes[],8,FALSE)&gt;0,VLOOKUP($V21,Graphes[],10,FALSE),"non")</f>
        <v>8.5945844650268499E-2</v>
      </c>
      <c r="AB21" s="6">
        <f>IF(VLOOKUP($V21,Graphes[],16,FALSE)&gt;0,VLOOKUP($V21,Graphes[],18,FALSE),"non")</f>
        <v>3.9905264377593901</v>
      </c>
      <c r="AD21" t="s">
        <v>63</v>
      </c>
      <c r="AE21">
        <f>VLOOKUP($AD21,Graphes[],11,FALSE)</f>
        <v>140</v>
      </c>
      <c r="AF21">
        <f>VLOOKUP($AD21,Graphes[],27,FALSE)</f>
        <v>94</v>
      </c>
      <c r="AG21">
        <f>VLOOKUP($AD21,Graphes[],35,FALSE)</f>
        <v>94</v>
      </c>
      <c r="AH21">
        <f>VLOOKUP($AD21,Graphes[],43,FALSE)</f>
        <v>94</v>
      </c>
      <c r="AI21">
        <f>VLOOKUP($AD21,Graphes[],19,FALSE)</f>
        <v>96</v>
      </c>
      <c r="AK21">
        <v>1.9</v>
      </c>
      <c r="AL21">
        <f>COUNTIFS(Graphes[DS_Temps],"&lt;="&amp;$AK21,Graphes[DS_Temps],"&lt;&gt;0")</f>
        <v>46</v>
      </c>
      <c r="AM21">
        <f>COUNTIFS(Graphes[DS_sans_clique_Temps],"&lt;="&amp;$AK21,Graphes[DS_sans_clique_Temps],"&lt;&gt;0")</f>
        <v>50</v>
      </c>
    </row>
    <row r="22" spans="1:39" x14ac:dyDescent="0.25">
      <c r="A22">
        <v>2</v>
      </c>
      <c r="B22">
        <f>COUNTIFS(Graphes[FC_Temps],"&lt;="&amp;$A22,Graphes[FC_Temps],"&lt;&gt;0")</f>
        <v>38</v>
      </c>
      <c r="C22">
        <f>COUNTIFS(Graphes[FC_AC_Temps],"&lt;="&amp;$A22,Graphes[FC_AC_Temps],"&lt;&gt;0")</f>
        <v>19</v>
      </c>
      <c r="D22">
        <f>COUNTIFS(Graphes[FC_AC_alea_Temps],"&lt;="&amp;$A22,Graphes[FC_AC_alea_Temps],"&lt;&gt;0")</f>
        <v>12</v>
      </c>
      <c r="E22">
        <f>COUNTIFS(Graphes[DS_Temps],"&lt;="&amp;$A22,Graphes[DS_Temps],"&lt;&gt;0")</f>
        <v>46</v>
      </c>
      <c r="F22">
        <f>COUNTIFS(Graphes[FC_alea_Temps],"&lt;="&amp;$A22,Graphes[FC_alea_Temps],"&lt;&gt;0")</f>
        <v>17</v>
      </c>
      <c r="O22" t="s">
        <v>20</v>
      </c>
      <c r="P22" s="5">
        <f>IF(VLOOKUP($O22,Graphes[],41,FALSE)&gt;=0,VLOOKUP($O22,Graphes[],41,FALSE),"non résolu")</f>
        <v>0</v>
      </c>
      <c r="Q22" s="5">
        <f>IF(VLOOKUP($O22,Graphes[],33,FALSE)&gt;=0,VLOOKUP($O22,Graphes[],33,FALSE),"non résolu")</f>
        <v>0</v>
      </c>
      <c r="R22" s="5">
        <f>IF(VLOOKUP($O22,Graphes[],25,FALSE)&gt;=0,VLOOKUP($O22,Graphes[],25,FALSE),"non résolu")</f>
        <v>5.5454545454545459</v>
      </c>
      <c r="S22" s="5">
        <f>IF(VLOOKUP($O22,Graphes[],9,FALSE)&gt;=0,VLOOKUP($O22,Graphes[],9,FALSE),"non résolu")</f>
        <v>0</v>
      </c>
      <c r="T22" s="5">
        <f>IF(VLOOKUP($O22,Graphes[],17,FALSE)&gt;=0,VLOOKUP($O22,Graphes[],17,FALSE),"non résolu")</f>
        <v>5.5454545454545459</v>
      </c>
      <c r="V22" t="s">
        <v>75</v>
      </c>
      <c r="W22">
        <f>VLOOKUP($V22,Graphes[],5,FALSE)*VLOOKUP($V22,Graphes[],7,FALSE)*VLOOKUP($V22,Graphes[],7,FALSE)</f>
        <v>2221560</v>
      </c>
      <c r="X22" s="6">
        <f>IF(VLOOKUP($V22,Graphes[],40,FALSE)&gt;0,VLOOKUP($V22,Graphes[],42,FALSE),"non")</f>
        <v>0.71655511856079102</v>
      </c>
      <c r="Y22" s="6">
        <f>IF(VLOOKUP($V22,Graphes[],32,FALSE)&gt;0,VLOOKUP($V22,Graphes[],34,FALSE),"non")</f>
        <v>0.71655511856079102</v>
      </c>
      <c r="Z22" s="6">
        <f>IF(VLOOKUP($V22,Graphes[],24,FALSE)&gt;0,VLOOKUP($V22,Graphes[],26,FALSE),"non")</f>
        <v>1.0013804435729901</v>
      </c>
      <c r="AA22" s="6">
        <f>IF(VLOOKUP($V22,Graphes[],8,FALSE)&gt;0,VLOOKUP($V22,Graphes[],10,FALSE),"non")</f>
        <v>3.9975166320800698E-2</v>
      </c>
      <c r="AB22" s="6">
        <f>IF(VLOOKUP($V22,Graphes[],16,FALSE)&gt;0,VLOOKUP($V22,Graphes[],18,FALSE),"non")</f>
        <v>0.313806772232055</v>
      </c>
      <c r="AD22" t="s">
        <v>75</v>
      </c>
      <c r="AE22">
        <f>VLOOKUP($AD22,Graphes[],11,FALSE)</f>
        <v>113</v>
      </c>
      <c r="AF22">
        <f>VLOOKUP($AD22,Graphes[],27,FALSE)</f>
        <v>73</v>
      </c>
      <c r="AG22">
        <f>VLOOKUP($AD22,Graphes[],35,FALSE)</f>
        <v>73</v>
      </c>
      <c r="AH22">
        <f>VLOOKUP($AD22,Graphes[],43,FALSE)</f>
        <v>73</v>
      </c>
      <c r="AI22">
        <f>VLOOKUP($AD22,Graphes[],19,FALSE)</f>
        <v>74</v>
      </c>
      <c r="AK22">
        <v>2</v>
      </c>
      <c r="AL22">
        <f>COUNTIFS(Graphes[DS_Temps],"&lt;="&amp;$AK22,Graphes[DS_Temps],"&lt;&gt;0")</f>
        <v>46</v>
      </c>
      <c r="AM22">
        <f>COUNTIFS(Graphes[DS_sans_clique_Temps],"&lt;="&amp;$AK22,Graphes[DS_sans_clique_Temps],"&lt;&gt;0")</f>
        <v>51</v>
      </c>
    </row>
    <row r="23" spans="1:39" x14ac:dyDescent="0.25">
      <c r="A23">
        <v>2.1</v>
      </c>
      <c r="B23">
        <f>COUNTIFS(Graphes[FC_Temps],"&lt;="&amp;$A23,Graphes[FC_Temps],"&lt;&gt;0")</f>
        <v>38</v>
      </c>
      <c r="C23">
        <f>COUNTIFS(Graphes[FC_AC_Temps],"&lt;="&amp;$A23,Graphes[FC_AC_Temps],"&lt;&gt;0")</f>
        <v>19</v>
      </c>
      <c r="D23">
        <f>COUNTIFS(Graphes[FC_AC_alea_Temps],"&lt;="&amp;$A23,Graphes[FC_AC_alea_Temps],"&lt;&gt;0")</f>
        <v>13</v>
      </c>
      <c r="E23">
        <f>COUNTIFS(Graphes[DS_Temps],"&lt;="&amp;$A23,Graphes[DS_Temps],"&lt;&gt;0")</f>
        <v>48</v>
      </c>
      <c r="F23">
        <f>COUNTIFS(Graphes[FC_alea_Temps],"&lt;="&amp;$A23,Graphes[FC_alea_Temps],"&lt;&gt;0")</f>
        <v>18</v>
      </c>
      <c r="O23" t="s">
        <v>21</v>
      </c>
      <c r="P23" s="5">
        <f>IF(VLOOKUP($O23,Graphes[],41,FALSE)&gt;=0,VLOOKUP($O23,Graphes[],41,FALSE),"non résolu")</f>
        <v>0</v>
      </c>
      <c r="Q23" s="5">
        <f>IF(VLOOKUP($O23,Graphes[],33,FALSE)&gt;=0,VLOOKUP($O23,Graphes[],33,FALSE),"non résolu")</f>
        <v>0</v>
      </c>
      <c r="R23" s="5">
        <f>IF(VLOOKUP($O23,Graphes[],25,FALSE)&gt;=0,VLOOKUP($O23,Graphes[],25,FALSE),"non résolu")</f>
        <v>6.4545454545454541</v>
      </c>
      <c r="S23" s="5">
        <f>IF(VLOOKUP($O23,Graphes[],9,FALSE)&gt;=0,VLOOKUP($O23,Graphes[],9,FALSE),"non résolu")</f>
        <v>0</v>
      </c>
      <c r="T23" s="5">
        <f>IF(VLOOKUP($O23,Graphes[],17,FALSE)&gt;=0,VLOOKUP($O23,Graphes[],17,FALSE),"non résolu")</f>
        <v>6.4545454545454541</v>
      </c>
      <c r="V23" t="s">
        <v>73</v>
      </c>
      <c r="W23">
        <f>VLOOKUP($V23,Graphes[],5,FALSE)*VLOOKUP($V23,Graphes[],7,FALSE)*VLOOKUP($V23,Graphes[],7,FALSE)</f>
        <v>2835756</v>
      </c>
      <c r="X23" s="6">
        <f>IF(VLOOKUP($V23,Graphes[],40,FALSE)&gt;0,VLOOKUP($V23,Graphes[],42,FALSE),"non")</f>
        <v>3.2309973239898602</v>
      </c>
      <c r="Y23" s="6">
        <f>IF(VLOOKUP($V23,Graphes[],32,FALSE)&gt;0,VLOOKUP($V23,Graphes[],34,FALSE),"non")</f>
        <v>3.2309973239898602</v>
      </c>
      <c r="Z23" s="6">
        <f>IF(VLOOKUP($V23,Graphes[],24,FALSE)&gt;0,VLOOKUP($V23,Graphes[],26,FALSE),"non")</f>
        <v>2.4344937801361</v>
      </c>
      <c r="AA23" s="6">
        <f>IF(VLOOKUP($V23,Graphes[],8,FALSE)&gt;0,VLOOKUP($V23,Graphes[],10,FALSE),"non")</f>
        <v>5.1966428756713798E-2</v>
      </c>
      <c r="AB23" s="6">
        <f>IF(VLOOKUP($V23,Graphes[],16,FALSE)&gt;0,VLOOKUP($V23,Graphes[],18,FALSE),"non")</f>
        <v>0.49569439888000399</v>
      </c>
      <c r="AD23" t="s">
        <v>73</v>
      </c>
      <c r="AE23">
        <f>VLOOKUP($AD23,Graphes[],11,FALSE)</f>
        <v>149</v>
      </c>
      <c r="AF23">
        <f>VLOOKUP($AD23,Graphes[],27,FALSE)</f>
        <v>85</v>
      </c>
      <c r="AG23">
        <f>VLOOKUP($AD23,Graphes[],35,FALSE)</f>
        <v>85</v>
      </c>
      <c r="AH23">
        <f>VLOOKUP($AD23,Graphes[],43,FALSE)</f>
        <v>85</v>
      </c>
      <c r="AI23">
        <f>VLOOKUP($AD23,Graphes[],19,FALSE)</f>
        <v>94</v>
      </c>
      <c r="AK23">
        <v>2.1</v>
      </c>
      <c r="AL23">
        <f>COUNTIFS(Graphes[DS_Temps],"&lt;="&amp;$AK23,Graphes[DS_Temps],"&lt;&gt;0")</f>
        <v>48</v>
      </c>
      <c r="AM23">
        <f>COUNTIFS(Graphes[DS_sans_clique_Temps],"&lt;="&amp;$AK23,Graphes[DS_sans_clique_Temps],"&lt;&gt;0")</f>
        <v>51</v>
      </c>
    </row>
    <row r="24" spans="1:39" x14ac:dyDescent="0.25">
      <c r="A24">
        <v>2.2000000000000002</v>
      </c>
      <c r="B24">
        <f>COUNTIFS(Graphes[FC_Temps],"&lt;="&amp;$A24,Graphes[FC_Temps],"&lt;&gt;0")</f>
        <v>39</v>
      </c>
      <c r="C24">
        <f>COUNTIFS(Graphes[FC_AC_Temps],"&lt;="&amp;$A24,Graphes[FC_AC_Temps],"&lt;&gt;0")</f>
        <v>20</v>
      </c>
      <c r="D24">
        <f>COUNTIFS(Graphes[FC_AC_alea_Temps],"&lt;="&amp;$A24,Graphes[FC_AC_alea_Temps],"&lt;&gt;0")</f>
        <v>13</v>
      </c>
      <c r="E24">
        <f>COUNTIFS(Graphes[DS_Temps],"&lt;="&amp;$A24,Graphes[DS_Temps],"&lt;&gt;0")</f>
        <v>48</v>
      </c>
      <c r="F24">
        <f>COUNTIFS(Graphes[FC_alea_Temps],"&lt;="&amp;$A24,Graphes[FC_alea_Temps],"&lt;&gt;0")</f>
        <v>19</v>
      </c>
      <c r="O24" t="s">
        <v>79</v>
      </c>
      <c r="P24" s="5">
        <f>IF(VLOOKUP($O24,Graphes[],41,FALSE)&gt;=0,VLOOKUP($O24,Graphes[],41,FALSE),"non résolu")</f>
        <v>0</v>
      </c>
      <c r="Q24" s="5">
        <f>IF(VLOOKUP($O24,Graphes[],33,FALSE)&gt;=0,VLOOKUP($O24,Graphes[],33,FALSE),"non résolu")</f>
        <v>0</v>
      </c>
      <c r="R24" s="5"/>
      <c r="S24" s="5">
        <f>IF(VLOOKUP($O24,Graphes[],9,FALSE)&gt;=0,VLOOKUP($O24,Graphes[],9,FALSE),"non résolu")</f>
        <v>0</v>
      </c>
      <c r="T24" s="5"/>
      <c r="V24" t="s">
        <v>52</v>
      </c>
      <c r="W24">
        <f>VLOOKUP($V24,Graphes[],5,FALSE)*VLOOKUP($V24,Graphes[],7,FALSE)*VLOOKUP($V24,Graphes[],7,FALSE)</f>
        <v>3038958</v>
      </c>
      <c r="X24" s="6">
        <f>IF(VLOOKUP($V24,Graphes[],40,FALSE)&gt;0,VLOOKUP($V24,Graphes[],42,FALSE),"non")</f>
        <v>0.79299187660217196</v>
      </c>
      <c r="Y24" s="6">
        <f>IF(VLOOKUP($V24,Graphes[],32,FALSE)&gt;0,VLOOKUP($V24,Graphes[],34,FALSE),"non")</f>
        <v>6.4327714443206698</v>
      </c>
      <c r="Z24" s="6">
        <f>IF(VLOOKUP($V24,Graphes[],24,FALSE)&gt;0,VLOOKUP($V24,Graphes[],26,FALSE),"non")</f>
        <v>5.2355451583862296</v>
      </c>
      <c r="AA24" s="6">
        <f>IF(VLOOKUP($V24,Graphes[],8,FALSE)&gt;0,VLOOKUP($V24,Graphes[],10,FALSE),"non")</f>
        <v>6.8870306015014607E-2</v>
      </c>
      <c r="AB24" s="6">
        <f>IF(VLOOKUP($V24,Graphes[],16,FALSE)&gt;0,VLOOKUP($V24,Graphes[],18,FALSE),"non")</f>
        <v>1.19073414802551</v>
      </c>
      <c r="AD24" t="s">
        <v>52</v>
      </c>
      <c r="AE24">
        <f>VLOOKUP($AD24,Graphes[],11,FALSE)</f>
        <v>270</v>
      </c>
      <c r="AF24">
        <f>VLOOKUP($AD24,Graphes[],27,FALSE)</f>
        <v>110</v>
      </c>
      <c r="AG24">
        <f>VLOOKUP($AD24,Graphes[],35,FALSE)</f>
        <v>110</v>
      </c>
      <c r="AH24">
        <f>VLOOKUP($AD24,Graphes[],43,FALSE)</f>
        <v>270</v>
      </c>
      <c r="AI24">
        <f>VLOOKUP($AD24,Graphes[],19,FALSE)</f>
        <v>123</v>
      </c>
      <c r="AK24">
        <v>2.2000000000000002</v>
      </c>
      <c r="AL24">
        <f>COUNTIFS(Graphes[DS_Temps],"&lt;="&amp;$AK24,Graphes[DS_Temps],"&lt;&gt;0")</f>
        <v>48</v>
      </c>
      <c r="AM24">
        <f>COUNTIFS(Graphes[DS_sans_clique_Temps],"&lt;="&amp;$AK24,Graphes[DS_sans_clique_Temps],"&lt;&gt;0")</f>
        <v>51</v>
      </c>
    </row>
    <row r="25" spans="1:39" x14ac:dyDescent="0.25">
      <c r="A25">
        <v>2.2999999999999998</v>
      </c>
      <c r="B25">
        <f>COUNTIFS(Graphes[FC_Temps],"&lt;="&amp;$A25,Graphes[FC_Temps],"&lt;&gt;0")</f>
        <v>39</v>
      </c>
      <c r="C25">
        <f>COUNTIFS(Graphes[FC_AC_Temps],"&lt;="&amp;$A25,Graphes[FC_AC_Temps],"&lt;&gt;0")</f>
        <v>20</v>
      </c>
      <c r="D25">
        <f>COUNTIFS(Graphes[FC_AC_alea_Temps],"&lt;="&amp;$A25,Graphes[FC_AC_alea_Temps],"&lt;&gt;0")</f>
        <v>13</v>
      </c>
      <c r="E25">
        <f>COUNTIFS(Graphes[DS_Temps],"&lt;="&amp;$A25,Graphes[DS_Temps],"&lt;&gt;0")</f>
        <v>49</v>
      </c>
      <c r="F25">
        <f>COUNTIFS(Graphes[FC_alea_Temps],"&lt;="&amp;$A25,Graphes[FC_alea_Temps],"&lt;&gt;0")</f>
        <v>20</v>
      </c>
      <c r="O25" t="s">
        <v>39</v>
      </c>
      <c r="P25" s="5">
        <f>IF(VLOOKUP($O25,Graphes[],41,FALSE)&gt;=0,VLOOKUP($O25,Graphes[],41,FALSE),"non résolu")</f>
        <v>0</v>
      </c>
      <c r="Q25" s="5">
        <f>IF(VLOOKUP($O25,Graphes[],33,FALSE)&gt;=0,VLOOKUP($O25,Graphes[],33,FALSE),"non résolu")</f>
        <v>0</v>
      </c>
      <c r="R25" s="5">
        <f>IF(VLOOKUP($O25,Graphes[],25,FALSE)&gt;=0,VLOOKUP($O25,Graphes[],25,FALSE),"non résolu")</f>
        <v>0.55555555555555558</v>
      </c>
      <c r="S25" s="5">
        <f>IF(VLOOKUP($O25,Graphes[],9,FALSE)&gt;=0,VLOOKUP($O25,Graphes[],9,FALSE),"non résolu")</f>
        <v>0</v>
      </c>
      <c r="T25" s="5">
        <f>IF(VLOOKUP($O25,Graphes[],17,FALSE)&gt;=0,VLOOKUP($O25,Graphes[],17,FALSE),"non résolu")</f>
        <v>0.55555555555555558</v>
      </c>
      <c r="V25" t="s">
        <v>65</v>
      </c>
      <c r="W25">
        <f>VLOOKUP($V25,Graphes[],5,FALSE)*VLOOKUP($V25,Graphes[],7,FALSE)*VLOOKUP($V25,Graphes[],7,FALSE)</f>
        <v>3693600</v>
      </c>
      <c r="X25" s="6">
        <f>IF(VLOOKUP($V25,Graphes[],40,FALSE)&gt;0,VLOOKUP($V25,Graphes[],42,FALSE),"non")</f>
        <v>2.1006999015808101</v>
      </c>
      <c r="Y25" s="6">
        <f>IF(VLOOKUP($V25,Graphes[],32,FALSE)&gt;0,VLOOKUP($V25,Graphes[],34,FALSE),"non")</f>
        <v>2.1006999015808101</v>
      </c>
      <c r="Z25" s="6">
        <f>IF(VLOOKUP($V25,Graphes[],24,FALSE)&gt;0,VLOOKUP($V25,Graphes[],26,FALSE),"non")</f>
        <v>3.3109478950500399</v>
      </c>
      <c r="AA25" s="6">
        <f>IF(VLOOKUP($V25,Graphes[],8,FALSE)&gt;0,VLOOKUP($V25,Graphes[],10,FALSE),"non")</f>
        <v>6.4957141876220703E-2</v>
      </c>
      <c r="AB25" s="6">
        <f>IF(VLOOKUP($V25,Graphes[],16,FALSE)&gt;0,VLOOKUP($V25,Graphes[],18,FALSE),"non")</f>
        <v>1.7769010066986</v>
      </c>
      <c r="AD25" t="s">
        <v>65</v>
      </c>
      <c r="AE25">
        <f>VLOOKUP($AD25,Graphes[],11,FALSE)</f>
        <v>147</v>
      </c>
      <c r="AF25">
        <f>VLOOKUP($AD25,Graphes[],27,FALSE)</f>
        <v>91</v>
      </c>
      <c r="AG25">
        <f>VLOOKUP($AD25,Graphes[],35,FALSE)</f>
        <v>91</v>
      </c>
      <c r="AH25">
        <f>VLOOKUP($AD25,Graphes[],43,FALSE)</f>
        <v>91</v>
      </c>
      <c r="AI25">
        <f>VLOOKUP($AD25,Graphes[],19,FALSE)</f>
        <v>101</v>
      </c>
      <c r="AK25">
        <v>2.2999999999999998</v>
      </c>
      <c r="AL25">
        <f>COUNTIFS(Graphes[DS_Temps],"&lt;="&amp;$AK25,Graphes[DS_Temps],"&lt;&gt;0")</f>
        <v>49</v>
      </c>
      <c r="AM25">
        <f>COUNTIFS(Graphes[DS_sans_clique_Temps],"&lt;="&amp;$AK25,Graphes[DS_sans_clique_Temps],"&lt;&gt;0")</f>
        <v>51</v>
      </c>
    </row>
    <row r="26" spans="1:39" x14ac:dyDescent="0.25">
      <c r="A26">
        <v>2.4</v>
      </c>
      <c r="B26">
        <f>COUNTIFS(Graphes[FC_Temps],"&lt;="&amp;$A26,Graphes[FC_Temps],"&lt;&gt;0")</f>
        <v>39</v>
      </c>
      <c r="C26">
        <f>COUNTIFS(Graphes[FC_AC_Temps],"&lt;="&amp;$A26,Graphes[FC_AC_Temps],"&lt;&gt;0")</f>
        <v>20</v>
      </c>
      <c r="D26">
        <f>COUNTIFS(Graphes[FC_AC_alea_Temps],"&lt;="&amp;$A26,Graphes[FC_AC_alea_Temps],"&lt;&gt;0")</f>
        <v>14</v>
      </c>
      <c r="E26">
        <f>COUNTIFS(Graphes[DS_Temps],"&lt;="&amp;$A26,Graphes[DS_Temps],"&lt;&gt;0")</f>
        <v>49</v>
      </c>
      <c r="F26">
        <f>COUNTIFS(Graphes[FC_alea_Temps],"&lt;="&amp;$A26,Graphes[FC_alea_Temps],"&lt;&gt;0")</f>
        <v>20</v>
      </c>
      <c r="O26" t="s">
        <v>40</v>
      </c>
      <c r="P26" s="5">
        <f>IF(VLOOKUP($O26,Graphes[],41,FALSE)&gt;=0,VLOOKUP($O26,Graphes[],41,FALSE),"non résolu")</f>
        <v>0</v>
      </c>
      <c r="Q26" s="5">
        <f>IF(VLOOKUP($O26,Graphes[],33,FALSE)&gt;=0,VLOOKUP($O26,Graphes[],33,FALSE),"non résolu")</f>
        <v>0</v>
      </c>
      <c r="R26" s="5"/>
      <c r="S26" s="5">
        <f>IF(VLOOKUP($O26,Graphes[],9,FALSE)&gt;=0,VLOOKUP($O26,Graphes[],9,FALSE),"non résolu")</f>
        <v>0</v>
      </c>
      <c r="T26" s="5"/>
      <c r="V26" t="s">
        <v>20</v>
      </c>
      <c r="W26">
        <f>VLOOKUP($V26,Graphes[],5,FALSE)*VLOOKUP($V26,Graphes[],7,FALSE)*VLOOKUP($V26,Graphes[],7,FALSE)</f>
        <v>4644864</v>
      </c>
      <c r="X26" s="6">
        <f>IF(VLOOKUP($V26,Graphes[],40,FALSE)&gt;0,VLOOKUP($V26,Graphes[],42,FALSE),"non")</f>
        <v>0.19113755226135201</v>
      </c>
      <c r="Y26" s="6">
        <f>IF(VLOOKUP($V26,Graphes[],32,FALSE)&gt;0,VLOOKUP($V26,Graphes[],34,FALSE),"non")</f>
        <v>0.192133903503417</v>
      </c>
      <c r="Z26" s="6">
        <f>IF(VLOOKUP($V26,Graphes[],24,FALSE)&gt;0,VLOOKUP($V26,Graphes[],26,FALSE),"non")</f>
        <v>4.65415215492248</v>
      </c>
      <c r="AA26" s="6">
        <f>IF(VLOOKUP($V26,Graphes[],8,FALSE)&gt;0,VLOOKUP($V26,Graphes[],10,FALSE),"non")</f>
        <v>0.18265151977538999</v>
      </c>
      <c r="AB26" s="6">
        <f>IF(VLOOKUP($V26,Graphes[],16,FALSE)&gt;0,VLOOKUP($V26,Graphes[],18,FALSE),"non")</f>
        <v>4.11118483543396</v>
      </c>
      <c r="AD26" t="s">
        <v>20</v>
      </c>
      <c r="AE26">
        <f>VLOOKUP($AD26,Graphes[],11,FALSE)</f>
        <v>129</v>
      </c>
      <c r="AF26">
        <f>VLOOKUP($AD26,Graphes[],27,FALSE)</f>
        <v>129</v>
      </c>
      <c r="AG26">
        <f>VLOOKUP($AD26,Graphes[],35,FALSE)</f>
        <v>129</v>
      </c>
      <c r="AH26">
        <f>VLOOKUP($AD26,Graphes[],43,FALSE)</f>
        <v>129</v>
      </c>
      <c r="AI26">
        <f>VLOOKUP($AD26,Graphes[],19,FALSE)</f>
        <v>129</v>
      </c>
      <c r="AK26">
        <v>2.4</v>
      </c>
      <c r="AL26">
        <f>COUNTIFS(Graphes[DS_Temps],"&lt;="&amp;$AK26,Graphes[DS_Temps],"&lt;&gt;0")</f>
        <v>49</v>
      </c>
      <c r="AM26">
        <f>COUNTIFS(Graphes[DS_sans_clique_Temps],"&lt;="&amp;$AK26,Graphes[DS_sans_clique_Temps],"&lt;&gt;0")</f>
        <v>52</v>
      </c>
    </row>
    <row r="27" spans="1:39" x14ac:dyDescent="0.25">
      <c r="A27">
        <v>2.5</v>
      </c>
      <c r="B27">
        <f>COUNTIFS(Graphes[FC_Temps],"&lt;="&amp;$A27,Graphes[FC_Temps],"&lt;&gt;0")</f>
        <v>39</v>
      </c>
      <c r="C27">
        <f>COUNTIFS(Graphes[FC_AC_Temps],"&lt;="&amp;$A27,Graphes[FC_AC_Temps],"&lt;&gt;0")</f>
        <v>20</v>
      </c>
      <c r="D27">
        <f>COUNTIFS(Graphes[FC_AC_alea_Temps],"&lt;="&amp;$A27,Graphes[FC_AC_alea_Temps],"&lt;&gt;0")</f>
        <v>16</v>
      </c>
      <c r="E27">
        <f>COUNTIFS(Graphes[DS_Temps],"&lt;="&amp;$A27,Graphes[DS_Temps],"&lt;&gt;0")</f>
        <v>49</v>
      </c>
      <c r="F27">
        <f>COUNTIFS(Graphes[FC_alea_Temps],"&lt;="&amp;$A27,Graphes[FC_alea_Temps],"&lt;&gt;0")</f>
        <v>20</v>
      </c>
      <c r="O27" t="s">
        <v>41</v>
      </c>
      <c r="P27" s="5">
        <f>IF(VLOOKUP($O27,Graphes[],41,FALSE)&gt;=0,VLOOKUP($O27,Graphes[],41,FALSE),"non résolu")</f>
        <v>0</v>
      </c>
      <c r="Q27" s="5">
        <f>IF(VLOOKUP($O27,Graphes[],33,FALSE)&gt;=0,VLOOKUP($O27,Graphes[],33,FALSE),"non résolu")</f>
        <v>0</v>
      </c>
      <c r="R27" s="5">
        <f>IF(VLOOKUP($O27,Graphes[],25,FALSE)&gt;=0,VLOOKUP($O27,Graphes[],25,FALSE),"non résolu")</f>
        <v>3.8181818181818183</v>
      </c>
      <c r="S27" s="5">
        <f>IF(VLOOKUP($O27,Graphes[],9,FALSE)&gt;=0,VLOOKUP($O27,Graphes[],9,FALSE),"non résolu")</f>
        <v>0</v>
      </c>
      <c r="T27" s="5">
        <f>IF(VLOOKUP($O27,Graphes[],17,FALSE)&gt;=0,VLOOKUP($O27,Graphes[],17,FALSE),"non résolu")</f>
        <v>3.8181818181818183</v>
      </c>
      <c r="V27" t="s">
        <v>21</v>
      </c>
      <c r="W27">
        <f>VLOOKUP($V27,Graphes[],5,FALSE)*VLOOKUP($V27,Graphes[],7,FALSE)*VLOOKUP($V27,Graphes[],7,FALSE)</f>
        <v>4973858</v>
      </c>
      <c r="X27" s="6">
        <f>IF(VLOOKUP($V27,Graphes[],40,FALSE)&gt;0,VLOOKUP($V27,Graphes[],42,FALSE),"non")</f>
        <v>0.13973474502563399</v>
      </c>
      <c r="Y27" s="6">
        <f>IF(VLOOKUP($V27,Graphes[],32,FALSE)&gt;0,VLOOKUP($V27,Graphes[],34,FALSE),"non")</f>
        <v>0.193132638931274</v>
      </c>
      <c r="Z27" s="6">
        <f>IF(VLOOKUP($V27,Graphes[],24,FALSE)&gt;0,VLOOKUP($V27,Graphes[],26,FALSE),"non")</f>
        <v>2.40393018722534</v>
      </c>
      <c r="AA27" s="6">
        <f>IF(VLOOKUP($V27,Graphes[],8,FALSE)&gt;0,VLOOKUP($V27,Graphes[],10,FALSE),"non")</f>
        <v>0.15770053863525299</v>
      </c>
      <c r="AB27" s="6">
        <f>IF(VLOOKUP($V27,Graphes[],16,FALSE)&gt;0,VLOOKUP($V27,Graphes[],18,FALSE),"non")</f>
        <v>2.1534054279327299</v>
      </c>
      <c r="AD27" t="s">
        <v>21</v>
      </c>
      <c r="AE27">
        <f>VLOOKUP($AD27,Graphes[],11,FALSE)</f>
        <v>78</v>
      </c>
      <c r="AF27">
        <f>VLOOKUP($AD27,Graphes[],27,FALSE)</f>
        <v>78</v>
      </c>
      <c r="AG27">
        <f>VLOOKUP($AD27,Graphes[],35,FALSE)</f>
        <v>78</v>
      </c>
      <c r="AH27">
        <f>VLOOKUP($AD27,Graphes[],43,FALSE)</f>
        <v>78</v>
      </c>
      <c r="AI27">
        <f>VLOOKUP($AD27,Graphes[],19,FALSE)</f>
        <v>78</v>
      </c>
      <c r="AK27">
        <v>2.5</v>
      </c>
      <c r="AL27">
        <f>COUNTIFS(Graphes[DS_Temps],"&lt;="&amp;$AK27,Graphes[DS_Temps],"&lt;&gt;0")</f>
        <v>49</v>
      </c>
      <c r="AM27">
        <f>COUNTIFS(Graphes[DS_sans_clique_Temps],"&lt;="&amp;$AK27,Graphes[DS_sans_clique_Temps],"&lt;&gt;0")</f>
        <v>52</v>
      </c>
    </row>
    <row r="28" spans="1:39" x14ac:dyDescent="0.25">
      <c r="A28">
        <v>2.6</v>
      </c>
      <c r="B28">
        <f>COUNTIFS(Graphes[FC_Temps],"&lt;="&amp;$A28,Graphes[FC_Temps],"&lt;&gt;0")</f>
        <v>39</v>
      </c>
      <c r="C28">
        <f>COUNTIFS(Graphes[FC_AC_Temps],"&lt;="&amp;$A28,Graphes[FC_AC_Temps],"&lt;&gt;0")</f>
        <v>21</v>
      </c>
      <c r="D28">
        <f>COUNTIFS(Graphes[FC_AC_alea_Temps],"&lt;="&amp;$A28,Graphes[FC_AC_alea_Temps],"&lt;&gt;0")</f>
        <v>16</v>
      </c>
      <c r="E28">
        <f>COUNTIFS(Graphes[DS_Temps],"&lt;="&amp;$A28,Graphes[DS_Temps],"&lt;&gt;0")</f>
        <v>50</v>
      </c>
      <c r="F28">
        <f>COUNTIFS(Graphes[FC_alea_Temps],"&lt;="&amp;$A28,Graphes[FC_alea_Temps],"&lt;&gt;0")</f>
        <v>21</v>
      </c>
      <c r="O28" t="s">
        <v>45</v>
      </c>
      <c r="P28" s="5">
        <f>IF(VLOOKUP($O28,Graphes[],41,FALSE)&gt;=0,VLOOKUP($O28,Graphes[],41,FALSE),"non résolu")</f>
        <v>0</v>
      </c>
      <c r="Q28" s="5">
        <f>IF(VLOOKUP($O28,Graphes[],33,FALSE)&gt;=0,VLOOKUP($O28,Graphes[],33,FALSE),"non résolu")</f>
        <v>0</v>
      </c>
      <c r="R28" s="5"/>
      <c r="S28" s="5">
        <f>IF(VLOOKUP($O28,Graphes[],9,FALSE)&gt;=0,VLOOKUP($O28,Graphes[],9,FALSE),"non résolu")</f>
        <v>0</v>
      </c>
      <c r="T28" s="5"/>
      <c r="V28" t="s">
        <v>23</v>
      </c>
      <c r="W28">
        <f>VLOOKUP($V28,Graphes[],5,FALSE)*VLOOKUP($V28,Graphes[],7,FALSE)*VLOOKUP($V28,Graphes[],7,FALSE)</f>
        <v>5505500</v>
      </c>
      <c r="X28" s="6">
        <f>IF(VLOOKUP($V28,Graphes[],40,FALSE)&gt;0,VLOOKUP($V28,Graphes[],42,FALSE),"non")</f>
        <v>10.954174280166599</v>
      </c>
      <c r="Y28" s="6">
        <f>IF(VLOOKUP($V28,Graphes[],32,FALSE)&gt;0,VLOOKUP($V28,Graphes[],34,FALSE),"non")</f>
        <v>5.3523237705230704</v>
      </c>
      <c r="Z28" s="6" t="str">
        <f>IF(VLOOKUP($V28,Graphes[],24,FALSE)&gt;0,VLOOKUP($V28,Graphes[],26,FALSE),"non")</f>
        <v>non</v>
      </c>
      <c r="AA28" s="6">
        <f>IF(VLOOKUP($V28,Graphes[],8,FALSE)&gt;0,VLOOKUP($V28,Graphes[],10,FALSE),"non")</f>
        <v>4.4166312217712402</v>
      </c>
      <c r="AB28" s="6" t="str">
        <f>IF(VLOOKUP($V28,Graphes[],16,FALSE)&gt;0,VLOOKUP($V28,Graphes[],18,FALSE),"non")</f>
        <v>non</v>
      </c>
      <c r="AD28" t="s">
        <v>23</v>
      </c>
      <c r="AE28">
        <f>VLOOKUP($AD28,Graphes[],11,FALSE)</f>
        <v>1052</v>
      </c>
      <c r="AG28">
        <f>VLOOKUP($AD28,Graphes[],35,FALSE)</f>
        <v>994</v>
      </c>
      <c r="AH28">
        <f>VLOOKUP($AD28,Graphes[],43,FALSE)</f>
        <v>1052</v>
      </c>
      <c r="AK28">
        <v>2.6</v>
      </c>
      <c r="AL28">
        <f>COUNTIFS(Graphes[DS_Temps],"&lt;="&amp;$AK28,Graphes[DS_Temps],"&lt;&gt;0")</f>
        <v>50</v>
      </c>
      <c r="AM28">
        <f>COUNTIFS(Graphes[DS_sans_clique_Temps],"&lt;="&amp;$AK28,Graphes[DS_sans_clique_Temps],"&lt;&gt;0")</f>
        <v>52</v>
      </c>
    </row>
    <row r="29" spans="1:39" x14ac:dyDescent="0.25">
      <c r="A29">
        <v>2.7</v>
      </c>
      <c r="B29">
        <f>COUNTIFS(Graphes[FC_Temps],"&lt;="&amp;$A29,Graphes[FC_Temps],"&lt;&gt;0")</f>
        <v>39</v>
      </c>
      <c r="C29">
        <f>COUNTIFS(Graphes[FC_AC_Temps],"&lt;="&amp;$A29,Graphes[FC_AC_Temps],"&lt;&gt;0")</f>
        <v>22</v>
      </c>
      <c r="D29">
        <f>COUNTIFS(Graphes[FC_AC_alea_Temps],"&lt;="&amp;$A29,Graphes[FC_AC_alea_Temps],"&lt;&gt;0")</f>
        <v>16</v>
      </c>
      <c r="E29">
        <f>COUNTIFS(Graphes[DS_Temps],"&lt;="&amp;$A29,Graphes[DS_Temps],"&lt;&gt;0")</f>
        <v>52</v>
      </c>
      <c r="F29">
        <f>COUNTIFS(Graphes[FC_alea_Temps],"&lt;="&amp;$A29,Graphes[FC_alea_Temps],"&lt;&gt;0")</f>
        <v>21</v>
      </c>
      <c r="O29" t="s">
        <v>46</v>
      </c>
      <c r="P29" s="5">
        <f>IF(VLOOKUP($O29,Graphes[],41,FALSE)&gt;=0,VLOOKUP($O29,Graphes[],41,FALSE),"non résolu")</f>
        <v>0</v>
      </c>
      <c r="Q29" s="5">
        <f>IF(VLOOKUP($O29,Graphes[],33,FALSE)&gt;=0,VLOOKUP($O29,Graphes[],33,FALSE),"non résolu")</f>
        <v>0</v>
      </c>
      <c r="R29" s="5"/>
      <c r="S29" s="5">
        <f>IF(VLOOKUP($O29,Graphes[],9,FALSE)&gt;=0,VLOOKUP($O29,Graphes[],9,FALSE),"non résolu")</f>
        <v>0</v>
      </c>
      <c r="T29" s="5"/>
      <c r="V29" t="s">
        <v>66</v>
      </c>
      <c r="W29">
        <f>VLOOKUP($V29,Graphes[],5,FALSE)*VLOOKUP($V29,Graphes[],7,FALSE)*VLOOKUP($V29,Graphes[],7,FALSE)</f>
        <v>6471850</v>
      </c>
      <c r="X29" s="6">
        <f>IF(VLOOKUP($V29,Graphes[],40,FALSE)&gt;0,VLOOKUP($V29,Graphes[],42,FALSE),"non")</f>
        <v>2.9281845092773402</v>
      </c>
      <c r="Y29" s="6">
        <f>IF(VLOOKUP($V29,Graphes[],32,FALSE)&gt;0,VLOOKUP($V29,Graphes[],34,FALSE),"non")</f>
        <v>2.9281845092773402</v>
      </c>
      <c r="Z29" s="6">
        <f>IF(VLOOKUP($V29,Graphes[],24,FALSE)&gt;0,VLOOKUP($V29,Graphes[],26,FALSE),"non")</f>
        <v>7.7961695194244296</v>
      </c>
      <c r="AA29" s="6">
        <f>IF(VLOOKUP($V29,Graphes[],8,FALSE)&gt;0,VLOOKUP($V29,Graphes[],10,FALSE),"non")</f>
        <v>0.101937770843505</v>
      </c>
      <c r="AB29" s="6">
        <f>IF(VLOOKUP($V29,Graphes[],16,FALSE)&gt;0,VLOOKUP($V29,Graphes[],18,FALSE),"non")</f>
        <v>1.1572849750518699</v>
      </c>
      <c r="AD29" t="s">
        <v>66</v>
      </c>
      <c r="AE29">
        <f>VLOOKUP($AD29,Graphes[],11,FALSE)</f>
        <v>175</v>
      </c>
      <c r="AF29">
        <f>VLOOKUP($AD29,Graphes[],27,FALSE)</f>
        <v>111</v>
      </c>
      <c r="AG29">
        <f>VLOOKUP($AD29,Graphes[],35,FALSE)</f>
        <v>111</v>
      </c>
      <c r="AH29">
        <f>VLOOKUP($AD29,Graphes[],43,FALSE)</f>
        <v>111</v>
      </c>
      <c r="AI29">
        <f>VLOOKUP($AD29,Graphes[],19,FALSE)</f>
        <v>112</v>
      </c>
      <c r="AK29">
        <v>2.7</v>
      </c>
      <c r="AL29">
        <f>COUNTIFS(Graphes[DS_Temps],"&lt;="&amp;$AK29,Graphes[DS_Temps],"&lt;&gt;0")</f>
        <v>52</v>
      </c>
      <c r="AM29">
        <f>COUNTIFS(Graphes[DS_sans_clique_Temps],"&lt;="&amp;$AK29,Graphes[DS_sans_clique_Temps],"&lt;&gt;0")</f>
        <v>52</v>
      </c>
    </row>
    <row r="30" spans="1:39" x14ac:dyDescent="0.25">
      <c r="A30">
        <v>2.9</v>
      </c>
      <c r="B30">
        <f>COUNTIFS(Graphes[FC_Temps],"&lt;="&amp;$A30,Graphes[FC_Temps],"&lt;&gt;0")</f>
        <v>39</v>
      </c>
      <c r="C30">
        <f>COUNTIFS(Graphes[FC_AC_Temps],"&lt;="&amp;$A30,Graphes[FC_AC_Temps],"&lt;&gt;0")</f>
        <v>22</v>
      </c>
      <c r="D30">
        <f>COUNTIFS(Graphes[FC_AC_alea_Temps],"&lt;="&amp;$A30,Graphes[FC_AC_alea_Temps],"&lt;&gt;0")</f>
        <v>16</v>
      </c>
      <c r="E30">
        <f>COUNTIFS(Graphes[DS_Temps],"&lt;="&amp;$A30,Graphes[DS_Temps],"&lt;&gt;0")</f>
        <v>53</v>
      </c>
      <c r="F30">
        <f>COUNTIFS(Graphes[FC_alea_Temps],"&lt;="&amp;$A30,Graphes[FC_alea_Temps],"&lt;&gt;0")</f>
        <v>21</v>
      </c>
      <c r="O30" t="s">
        <v>50</v>
      </c>
      <c r="P30" s="5">
        <f>IF(VLOOKUP($O30,Graphes[],41,FALSE)&gt;=0,VLOOKUP($O30,Graphes[],41,FALSE),"non résolu")</f>
        <v>0</v>
      </c>
      <c r="Q30" s="5">
        <f>IF(VLOOKUP($O30,Graphes[],33,FALSE)&gt;=0,VLOOKUP($O30,Graphes[],33,FALSE),"non résolu")</f>
        <v>0</v>
      </c>
      <c r="R30" s="5">
        <f>IF(VLOOKUP($O30,Graphes[],25,FALSE)&gt;=0,VLOOKUP($O30,Graphes[],25,FALSE),"non résolu")</f>
        <v>0.45205479452054792</v>
      </c>
      <c r="S30" s="5">
        <f>IF(VLOOKUP($O30,Graphes[],9,FALSE)&gt;=0,VLOOKUP($O30,Graphes[],9,FALSE),"non résolu")</f>
        <v>0</v>
      </c>
      <c r="T30" s="5">
        <f>IF(VLOOKUP($O30,Graphes[],17,FALSE)&gt;=0,VLOOKUP($O30,Graphes[],17,FALSE),"non résolu")</f>
        <v>0.45205479452054792</v>
      </c>
      <c r="V30" t="s">
        <v>67</v>
      </c>
      <c r="W30">
        <f>VLOOKUP($V30,Graphes[],5,FALSE)*VLOOKUP($V30,Graphes[],7,FALSE)*VLOOKUP($V30,Graphes[],7,FALSE)</f>
        <v>9796160</v>
      </c>
      <c r="X30" s="6">
        <f>IF(VLOOKUP($V30,Graphes[],40,FALSE)&gt;0,VLOOKUP($V30,Graphes[],42,FALSE),"non")</f>
        <v>7.1185894012451101</v>
      </c>
      <c r="Y30" s="6">
        <f>IF(VLOOKUP($V30,Graphes[],32,FALSE)&gt;0,VLOOKUP($V30,Graphes[],34,FALSE),"non")</f>
        <v>7.1185894012451101</v>
      </c>
      <c r="Z30" s="6">
        <f>IF(VLOOKUP($V30,Graphes[],24,FALSE)&gt;0,VLOOKUP($V30,Graphes[],26,FALSE),"non")</f>
        <v>8.1119740009307808</v>
      </c>
      <c r="AA30" s="6">
        <f>IF(VLOOKUP($V30,Graphes[],8,FALSE)&gt;0,VLOOKUP($V30,Graphes[],10,FALSE),"non")</f>
        <v>0.17389106750488201</v>
      </c>
      <c r="AB30" s="6">
        <f>IF(VLOOKUP($V30,Graphes[],16,FALSE)&gt;0,VLOOKUP($V30,Graphes[],18,FALSE),"non")</f>
        <v>1.9487946033477701</v>
      </c>
      <c r="AD30" t="s">
        <v>67</v>
      </c>
      <c r="AE30">
        <f>VLOOKUP($AD30,Graphes[],11,FALSE)</f>
        <v>223</v>
      </c>
      <c r="AF30">
        <f>VLOOKUP($AD30,Graphes[],27,FALSE)</f>
        <v>133</v>
      </c>
      <c r="AG30">
        <f>VLOOKUP($AD30,Graphes[],35,FALSE)</f>
        <v>133</v>
      </c>
      <c r="AH30">
        <f>VLOOKUP($AD30,Graphes[],43,FALSE)</f>
        <v>133</v>
      </c>
      <c r="AI30">
        <f>VLOOKUP($AD30,Graphes[],19,FALSE)</f>
        <v>147</v>
      </c>
      <c r="AK30">
        <v>2.8</v>
      </c>
      <c r="AL30">
        <f>COUNTIFS(Graphes[DS_Temps],"&lt;="&amp;$AK30,Graphes[DS_Temps],"&lt;&gt;0")</f>
        <v>52</v>
      </c>
      <c r="AM30">
        <f>COUNTIFS(Graphes[DS_sans_clique_Temps],"&lt;="&amp;$AK30,Graphes[DS_sans_clique_Temps],"&lt;&gt;0")</f>
        <v>52</v>
      </c>
    </row>
    <row r="31" spans="1:39" x14ac:dyDescent="0.25">
      <c r="A31">
        <v>3</v>
      </c>
      <c r="B31">
        <f>COUNTIFS(Graphes[FC_Temps],"&lt;="&amp;$A31,Graphes[FC_Temps],"&lt;&gt;0")</f>
        <v>40</v>
      </c>
      <c r="C31">
        <f>COUNTIFS(Graphes[FC_AC_Temps],"&lt;="&amp;$A31,Graphes[FC_AC_Temps],"&lt;&gt;0")</f>
        <v>24</v>
      </c>
      <c r="D31">
        <f>COUNTIFS(Graphes[FC_AC_alea_Temps],"&lt;="&amp;$A31,Graphes[FC_AC_alea_Temps],"&lt;&gt;0")</f>
        <v>16</v>
      </c>
      <c r="E31">
        <f>COUNTIFS(Graphes[DS_Temps],"&lt;="&amp;$A31,Graphes[DS_Temps],"&lt;&gt;0")</f>
        <v>53</v>
      </c>
      <c r="F31">
        <f>COUNTIFS(Graphes[FC_alea_Temps],"&lt;="&amp;$A31,Graphes[FC_alea_Temps],"&lt;&gt;0")</f>
        <v>22</v>
      </c>
      <c r="O31" t="s">
        <v>51</v>
      </c>
      <c r="P31" s="5">
        <f>IF(VLOOKUP($O31,Graphes[],41,FALSE)&gt;=0,VLOOKUP($O31,Graphes[],41,FALSE),"non résolu")</f>
        <v>0</v>
      </c>
      <c r="Q31" s="5">
        <f>IF(VLOOKUP($O31,Graphes[],33,FALSE)&gt;=0,VLOOKUP($O31,Graphes[],33,FALSE),"non résolu")</f>
        <v>0</v>
      </c>
      <c r="R31" s="5">
        <f>IF(VLOOKUP($O31,Graphes[],25,FALSE)&gt;=0,VLOOKUP($O31,Graphes[],25,FALSE),"non résolu")</f>
        <v>1.125</v>
      </c>
      <c r="S31" s="5">
        <f>IF(VLOOKUP($O31,Graphes[],9,FALSE)&gt;=0,VLOOKUP($O31,Graphes[],9,FALSE),"non résolu")</f>
        <v>0</v>
      </c>
      <c r="T31" s="5">
        <f>IF(VLOOKUP($O31,Graphes[],17,FALSE)&gt;=0,VLOOKUP($O31,Graphes[],17,FALSE),"non résolu")</f>
        <v>1.125</v>
      </c>
      <c r="V31" t="s">
        <v>47</v>
      </c>
      <c r="W31">
        <f>VLOOKUP($V31,Graphes[],5,FALSE)*VLOOKUP($V31,Graphes[],7,FALSE)*VLOOKUP($V31,Graphes[],7,FALSE)</f>
        <v>10546696</v>
      </c>
      <c r="X31" s="6">
        <f>IF(VLOOKUP($V31,Graphes[],40,FALSE)&gt;0,VLOOKUP($V31,Graphes[],42,FALSE),"non")</f>
        <v>0.63030147552490201</v>
      </c>
      <c r="Y31" s="6">
        <f>IF(VLOOKUP($V31,Graphes[],32,FALSE)&gt;0,VLOOKUP($V31,Graphes[],34,FALSE),"non")</f>
        <v>2.9673588275909402</v>
      </c>
      <c r="Z31" s="6">
        <f>IF(VLOOKUP($V31,Graphes[],24,FALSE)&gt;0,VLOOKUP($V31,Graphes[],26,FALSE),"non")</f>
        <v>20.793077230453399</v>
      </c>
      <c r="AA31" s="6">
        <f>IF(VLOOKUP($V31,Graphes[],8,FALSE)&gt;0,VLOOKUP($V31,Graphes[],10,FALSE),"non")</f>
        <v>0.77751970291137695</v>
      </c>
      <c r="AB31" s="6">
        <f>IF(VLOOKUP($V31,Graphes[],16,FALSE)&gt;0,VLOOKUP($V31,Graphes[],18,FALSE),"non")</f>
        <v>14.240427494048999</v>
      </c>
      <c r="AD31" t="s">
        <v>47</v>
      </c>
      <c r="AE31">
        <f>VLOOKUP($AD31,Graphes[],11,FALSE)</f>
        <v>500</v>
      </c>
      <c r="AF31">
        <f>VLOOKUP($AD31,Graphes[],27,FALSE)</f>
        <v>446</v>
      </c>
      <c r="AG31">
        <f>VLOOKUP($AD31,Graphes[],35,FALSE)</f>
        <v>446</v>
      </c>
      <c r="AH31">
        <f>VLOOKUP($AD31,Graphes[],43,FALSE)</f>
        <v>500</v>
      </c>
      <c r="AI31">
        <f>VLOOKUP($AD31,Graphes[],19,FALSE)</f>
        <v>453</v>
      </c>
      <c r="AK31">
        <v>2.9</v>
      </c>
      <c r="AL31">
        <f>COUNTIFS(Graphes[DS_Temps],"&lt;="&amp;$AK31,Graphes[DS_Temps],"&lt;&gt;0")</f>
        <v>53</v>
      </c>
      <c r="AM31">
        <f>COUNTIFS(Graphes[DS_sans_clique_Temps],"&lt;="&amp;$AK31,Graphes[DS_sans_clique_Temps],"&lt;&gt;0")</f>
        <v>52</v>
      </c>
    </row>
    <row r="32" spans="1:39" x14ac:dyDescent="0.25">
      <c r="A32">
        <v>3.1</v>
      </c>
      <c r="B32">
        <f>COUNTIFS(Graphes[FC_Temps],"&lt;="&amp;$A32,Graphes[FC_Temps],"&lt;&gt;0")</f>
        <v>41</v>
      </c>
      <c r="C32">
        <f>COUNTIFS(Graphes[FC_AC_Temps],"&lt;="&amp;$A32,Graphes[FC_AC_Temps],"&lt;&gt;0")</f>
        <v>25</v>
      </c>
      <c r="D32">
        <f>COUNTIFS(Graphes[FC_AC_alea_Temps],"&lt;="&amp;$A32,Graphes[FC_AC_alea_Temps],"&lt;&gt;0")</f>
        <v>16</v>
      </c>
      <c r="E32">
        <f>COUNTIFS(Graphes[DS_Temps],"&lt;="&amp;$A32,Graphes[DS_Temps],"&lt;&gt;0")</f>
        <v>54</v>
      </c>
      <c r="F32">
        <f>COUNTIFS(Graphes[FC_alea_Temps],"&lt;="&amp;$A32,Graphes[FC_alea_Temps],"&lt;&gt;0")</f>
        <v>23</v>
      </c>
      <c r="O32" t="s">
        <v>54</v>
      </c>
      <c r="P32" s="5">
        <f>IF(VLOOKUP($O32,Graphes[],41,FALSE)&gt;=0,VLOOKUP($O32,Graphes[],41,FALSE),"non résolu")</f>
        <v>0</v>
      </c>
      <c r="Q32" s="5">
        <f>IF(VLOOKUP($O32,Graphes[],33,FALSE)&gt;=0,VLOOKUP($O32,Graphes[],33,FALSE),"non résolu")</f>
        <v>0</v>
      </c>
      <c r="R32" s="5">
        <f>IF(VLOOKUP($O32,Graphes[],25,FALSE)&gt;=0,VLOOKUP($O32,Graphes[],25,FALSE),"non résolu")</f>
        <v>1.489795918367347</v>
      </c>
      <c r="S32" s="5">
        <f>IF(VLOOKUP($O32,Graphes[],9,FALSE)&gt;=0,VLOOKUP($O32,Graphes[],9,FALSE),"non résolu")</f>
        <v>0</v>
      </c>
      <c r="T32" s="5">
        <f>IF(VLOOKUP($O32,Graphes[],17,FALSE)&gt;=0,VLOOKUP($O32,Graphes[],17,FALSE),"non résolu")</f>
        <v>1.489795918367347</v>
      </c>
      <c r="V32" t="s">
        <v>48</v>
      </c>
      <c r="W32">
        <f>VLOOKUP($V32,Graphes[],5,FALSE)*VLOOKUP($V32,Graphes[],7,FALSE)*VLOOKUP($V32,Graphes[],7,FALSE)</f>
        <v>10583676</v>
      </c>
      <c r="X32" s="6">
        <f>IF(VLOOKUP($V32,Graphes[],40,FALSE)&gt;0,VLOOKUP($V32,Graphes[],42,FALSE),"non")</f>
        <v>1.0879321098327599</v>
      </c>
      <c r="Y32" s="6">
        <f>IF(VLOOKUP($V32,Graphes[],32,FALSE)&gt;0,VLOOKUP($V32,Graphes[],34,FALSE),"non")</f>
        <v>3.50932693481445</v>
      </c>
      <c r="Z32" s="6">
        <f>IF(VLOOKUP($V32,Graphes[],24,FALSE)&gt;0,VLOOKUP($V32,Graphes[],26,FALSE),"non")</f>
        <v>19.118195533752399</v>
      </c>
      <c r="AA32" s="6">
        <f>IF(VLOOKUP($V32,Graphes[],8,FALSE)&gt;0,VLOOKUP($V32,Graphes[],10,FALSE),"non")</f>
        <v>0.62431287765502896</v>
      </c>
      <c r="AB32" s="6">
        <f>IF(VLOOKUP($V32,Graphes[],16,FALSE)&gt;0,VLOOKUP($V32,Graphes[],18,FALSE),"non")</f>
        <v>14.498932838439901</v>
      </c>
      <c r="AD32" t="s">
        <v>48</v>
      </c>
      <c r="AE32">
        <f>VLOOKUP($AD32,Graphes[],11,FALSE)</f>
        <v>476</v>
      </c>
      <c r="AF32">
        <f>VLOOKUP($AD32,Graphes[],27,FALSE)</f>
        <v>446</v>
      </c>
      <c r="AG32">
        <f>VLOOKUP($AD32,Graphes[],35,FALSE)</f>
        <v>446</v>
      </c>
      <c r="AH32">
        <f>VLOOKUP($AD32,Graphes[],43,FALSE)</f>
        <v>476</v>
      </c>
      <c r="AI32">
        <f>VLOOKUP($AD32,Graphes[],19,FALSE)</f>
        <v>451</v>
      </c>
      <c r="AK32">
        <v>3</v>
      </c>
      <c r="AL32">
        <f>COUNTIFS(Graphes[DS_Temps],"&lt;="&amp;$AK32,Graphes[DS_Temps],"&lt;&gt;0")</f>
        <v>53</v>
      </c>
      <c r="AM32">
        <f>COUNTIFS(Graphes[DS_sans_clique_Temps],"&lt;="&amp;$AK32,Graphes[DS_sans_clique_Temps],"&lt;&gt;0")</f>
        <v>52</v>
      </c>
    </row>
    <row r="33" spans="1:39" x14ac:dyDescent="0.25">
      <c r="A33">
        <v>3.3</v>
      </c>
      <c r="B33">
        <f>COUNTIFS(Graphes[FC_Temps],"&lt;="&amp;$A33,Graphes[FC_Temps],"&lt;&gt;0")</f>
        <v>43</v>
      </c>
      <c r="C33">
        <f>COUNTIFS(Graphes[FC_AC_Temps],"&lt;="&amp;$A33,Graphes[FC_AC_Temps],"&lt;&gt;0")</f>
        <v>26</v>
      </c>
      <c r="D33">
        <f>COUNTIFS(Graphes[FC_AC_alea_Temps],"&lt;="&amp;$A33,Graphes[FC_AC_alea_Temps],"&lt;&gt;0")</f>
        <v>16</v>
      </c>
      <c r="E33">
        <f>COUNTIFS(Graphes[DS_Temps],"&lt;="&amp;$A33,Graphes[DS_Temps],"&lt;&gt;0")</f>
        <v>54</v>
      </c>
      <c r="F33">
        <f>COUNTIFS(Graphes[FC_alea_Temps],"&lt;="&amp;$A33,Graphes[FC_alea_Temps],"&lt;&gt;0")</f>
        <v>24</v>
      </c>
      <c r="O33" t="s">
        <v>55</v>
      </c>
      <c r="P33" s="5">
        <f>IF(VLOOKUP($O33,Graphes[],41,FALSE)&gt;=0,VLOOKUP($O33,Graphes[],41,FALSE),"non résolu")</f>
        <v>0</v>
      </c>
      <c r="Q33" s="5">
        <f>IF(VLOOKUP($O33,Graphes[],33,FALSE)&gt;=0,VLOOKUP($O33,Graphes[],33,FALSE),"non résolu")</f>
        <v>0</v>
      </c>
      <c r="R33" s="5">
        <f>IF(VLOOKUP($O33,Graphes[],25,FALSE)&gt;=0,VLOOKUP($O33,Graphes[],25,FALSE),"non résolu")</f>
        <v>4.032258064516129</v>
      </c>
      <c r="S33" s="5">
        <f>IF(VLOOKUP($O33,Graphes[],9,FALSE)&gt;=0,VLOOKUP($O33,Graphes[],9,FALSE),"non résolu")</f>
        <v>0</v>
      </c>
      <c r="T33" s="5">
        <f>IF(VLOOKUP($O33,Graphes[],17,FALSE)&gt;=0,VLOOKUP($O33,Graphes[],17,FALSE),"non résolu")</f>
        <v>4.064516129032258</v>
      </c>
      <c r="V33" t="s">
        <v>53</v>
      </c>
      <c r="W33">
        <f>VLOOKUP($V33,Graphes[],5,FALSE)*VLOOKUP($V33,Graphes[],7,FALSE)*VLOOKUP($V33,Graphes[],7,FALSE)</f>
        <v>15108600</v>
      </c>
      <c r="X33" s="6">
        <f>IF(VLOOKUP($V33,Graphes[],40,FALSE)&gt;0,VLOOKUP($V33,Graphes[],42,FALSE),"non")</f>
        <v>1.7182302474975499</v>
      </c>
      <c r="Y33" s="6">
        <f>IF(VLOOKUP($V33,Graphes[],32,FALSE)&gt;0,VLOOKUP($V33,Graphes[],34,FALSE),"non")</f>
        <v>8.2248647212982107</v>
      </c>
      <c r="Z33" s="6">
        <f>IF(VLOOKUP($V33,Graphes[],24,FALSE)&gt;0,VLOOKUP($V33,Graphes[],26,FALSE),"non")</f>
        <v>6.1702690124511701</v>
      </c>
      <c r="AA33" s="6">
        <f>IF(VLOOKUP($V33,Graphes[],8,FALSE)&gt;0,VLOOKUP($V33,Graphes[],10,FALSE),"non")</f>
        <v>0.16867780685424799</v>
      </c>
      <c r="AB33" s="6">
        <f>IF(VLOOKUP($V33,Graphes[],16,FALSE)&gt;0,VLOOKUP($V33,Graphes[],18,FALSE),"non")</f>
        <v>2.5007452964782702</v>
      </c>
      <c r="AD33" t="s">
        <v>53</v>
      </c>
      <c r="AE33">
        <f>VLOOKUP($AD33,Graphes[],11,FALSE)</f>
        <v>595</v>
      </c>
      <c r="AF33">
        <f>VLOOKUP($AD33,Graphes[],27,FALSE)</f>
        <v>103</v>
      </c>
      <c r="AG33">
        <f>VLOOKUP($AD33,Graphes[],35,FALSE)</f>
        <v>103</v>
      </c>
      <c r="AH33">
        <f>VLOOKUP($AD33,Graphes[],43,FALSE)</f>
        <v>595</v>
      </c>
      <c r="AI33">
        <f>VLOOKUP($AD33,Graphes[],19,FALSE)</f>
        <v>171</v>
      </c>
      <c r="AK33">
        <v>3.1</v>
      </c>
      <c r="AL33">
        <f>COUNTIFS(Graphes[DS_Temps],"&lt;="&amp;$AK33,Graphes[DS_Temps],"&lt;&gt;0")</f>
        <v>54</v>
      </c>
      <c r="AM33">
        <f>COUNTIFS(Graphes[DS_sans_clique_Temps],"&lt;="&amp;$AK33,Graphes[DS_sans_clique_Temps],"&lt;&gt;0")</f>
        <v>52</v>
      </c>
    </row>
    <row r="34" spans="1:39" x14ac:dyDescent="0.25">
      <c r="A34">
        <v>3.4</v>
      </c>
      <c r="B34">
        <f>COUNTIFS(Graphes[FC_Temps],"&lt;="&amp;$A34,Graphes[FC_Temps],"&lt;&gt;0")</f>
        <v>43</v>
      </c>
      <c r="C34">
        <f>COUNTIFS(Graphes[FC_AC_Temps],"&lt;="&amp;$A34,Graphes[FC_AC_Temps],"&lt;&gt;0")</f>
        <v>26</v>
      </c>
      <c r="D34">
        <f>COUNTIFS(Graphes[FC_AC_alea_Temps],"&lt;="&amp;$A34,Graphes[FC_AC_alea_Temps],"&lt;&gt;0")</f>
        <v>17</v>
      </c>
      <c r="E34">
        <f>COUNTIFS(Graphes[DS_Temps],"&lt;="&amp;$A34,Graphes[DS_Temps],"&lt;&gt;0")</f>
        <v>54</v>
      </c>
      <c r="F34">
        <f>COUNTIFS(Graphes[FC_alea_Temps],"&lt;="&amp;$A34,Graphes[FC_alea_Temps],"&lt;&gt;0")</f>
        <v>24</v>
      </c>
      <c r="O34" t="s">
        <v>56</v>
      </c>
      <c r="P34" s="5">
        <f>IF(VLOOKUP($O34,Graphes[],41,FALSE)&gt;=0,VLOOKUP($O34,Graphes[],41,FALSE),"non résolu")</f>
        <v>0</v>
      </c>
      <c r="Q34" s="5">
        <f>IF(VLOOKUP($O34,Graphes[],33,FALSE)&gt;=0,VLOOKUP($O34,Graphes[],33,FALSE),"non résolu")</f>
        <v>0</v>
      </c>
      <c r="R34" s="5">
        <f>IF(VLOOKUP($O34,Graphes[],25,FALSE)&gt;=0,VLOOKUP($O34,Graphes[],25,FALSE),"non résolu")</f>
        <v>4.064516129032258</v>
      </c>
      <c r="S34" s="5">
        <f>IF(VLOOKUP($O34,Graphes[],9,FALSE)&gt;=0,VLOOKUP($O34,Graphes[],9,FALSE),"non résolu")</f>
        <v>0</v>
      </c>
      <c r="T34" s="5">
        <f>IF(VLOOKUP($O34,Graphes[],17,FALSE)&gt;=0,VLOOKUP($O34,Graphes[],17,FALSE),"non résolu")</f>
        <v>4.096774193548387</v>
      </c>
      <c r="V34" t="s">
        <v>68</v>
      </c>
      <c r="W34">
        <f>VLOOKUP($V34,Graphes[],5,FALSE)*VLOOKUP($V34,Graphes[],7,FALSE)*VLOOKUP($V34,Graphes[],7,FALSE)</f>
        <v>15606500</v>
      </c>
      <c r="X34" s="6">
        <f>IF(VLOOKUP($V34,Graphes[],40,FALSE)&gt;0,VLOOKUP($V34,Graphes[],42,FALSE),"non")</f>
        <v>7.1615617275238002</v>
      </c>
      <c r="Y34" s="6">
        <f>IF(VLOOKUP($V34,Graphes[],32,FALSE)&gt;0,VLOOKUP($V34,Graphes[],34,FALSE),"non")</f>
        <v>7.1615617275238002</v>
      </c>
      <c r="Z34" s="6">
        <f>IF(VLOOKUP($V34,Graphes[],24,FALSE)&gt;0,VLOOKUP($V34,Graphes[],26,FALSE),"non")</f>
        <v>12.9149997234344</v>
      </c>
      <c r="AA34" s="6">
        <f>IF(VLOOKUP($V34,Graphes[],8,FALSE)&gt;0,VLOOKUP($V34,Graphes[],10,FALSE),"non")</f>
        <v>0.42073869705200101</v>
      </c>
      <c r="AB34" s="6">
        <f>IF(VLOOKUP($V34,Graphes[],16,FALSE)&gt;0,VLOOKUP($V34,Graphes[],18,FALSE),"non")</f>
        <v>2.9711608886718701</v>
      </c>
      <c r="AD34" t="s">
        <v>68</v>
      </c>
      <c r="AE34">
        <f>VLOOKUP($AD34,Graphes[],11,FALSE)</f>
        <v>265</v>
      </c>
      <c r="AF34">
        <f>VLOOKUP($AD34,Graphes[],27,FALSE)</f>
        <v>157</v>
      </c>
      <c r="AG34">
        <f>VLOOKUP($AD34,Graphes[],35,FALSE)</f>
        <v>157</v>
      </c>
      <c r="AH34">
        <f>VLOOKUP($AD34,Graphes[],43,FALSE)</f>
        <v>157</v>
      </c>
      <c r="AI34">
        <f>VLOOKUP($AD34,Graphes[],19,FALSE)</f>
        <v>165</v>
      </c>
      <c r="AK34">
        <v>3.2</v>
      </c>
      <c r="AL34">
        <f>COUNTIFS(Graphes[DS_Temps],"&lt;="&amp;$AK34,Graphes[DS_Temps],"&lt;&gt;0")</f>
        <v>54</v>
      </c>
      <c r="AM34">
        <f>COUNTIFS(Graphes[DS_sans_clique_Temps],"&lt;="&amp;$AK34,Graphes[DS_sans_clique_Temps],"&lt;&gt;0")</f>
        <v>52</v>
      </c>
    </row>
    <row r="35" spans="1:39" x14ac:dyDescent="0.25">
      <c r="A35">
        <v>3.5</v>
      </c>
      <c r="B35">
        <f>COUNTIFS(Graphes[FC_Temps],"&lt;="&amp;$A35,Graphes[FC_Temps],"&lt;&gt;0")</f>
        <v>44</v>
      </c>
      <c r="C35">
        <f>COUNTIFS(Graphes[FC_AC_Temps],"&lt;="&amp;$A35,Graphes[FC_AC_Temps],"&lt;&gt;0")</f>
        <v>27</v>
      </c>
      <c r="D35">
        <f>COUNTIFS(Graphes[FC_AC_alea_Temps],"&lt;="&amp;$A35,Graphes[FC_AC_alea_Temps],"&lt;&gt;0")</f>
        <v>17</v>
      </c>
      <c r="E35">
        <f>COUNTIFS(Graphes[DS_Temps],"&lt;="&amp;$A35,Graphes[DS_Temps],"&lt;&gt;0")</f>
        <v>54</v>
      </c>
      <c r="F35">
        <f>COUNTIFS(Graphes[FC_alea_Temps],"&lt;="&amp;$A35,Graphes[FC_alea_Temps],"&lt;&gt;0")</f>
        <v>24</v>
      </c>
      <c r="O35" t="s">
        <v>57</v>
      </c>
      <c r="P35" s="5">
        <f>IF(VLOOKUP($O35,Graphes[],41,FALSE)&gt;=0,VLOOKUP($O35,Graphes[],41,FALSE),"non résolu")</f>
        <v>0</v>
      </c>
      <c r="Q35" s="5">
        <f>IF(VLOOKUP($O35,Graphes[],33,FALSE)&gt;=0,VLOOKUP($O35,Graphes[],33,FALSE),"non résolu")</f>
        <v>0</v>
      </c>
      <c r="R35" s="5">
        <f>IF(VLOOKUP($O35,Graphes[],25,FALSE)&gt;=0,VLOOKUP($O35,Graphes[],25,FALSE),"non résolu")</f>
        <v>4.129032258064516</v>
      </c>
      <c r="S35" s="5">
        <f>IF(VLOOKUP($O35,Graphes[],9,FALSE)&gt;=0,VLOOKUP($O35,Graphes[],9,FALSE),"non résolu")</f>
        <v>0</v>
      </c>
      <c r="T35" s="5">
        <f>IF(VLOOKUP($O35,Graphes[],17,FALSE)&gt;=0,VLOOKUP($O35,Graphes[],17,FALSE),"non résolu")</f>
        <v>4.129032258064516</v>
      </c>
      <c r="V35" t="s">
        <v>64</v>
      </c>
      <c r="W35">
        <f>VLOOKUP($V35,Graphes[],5,FALSE)*VLOOKUP($V35,Graphes[],7,FALSE)*VLOOKUP($V35,Graphes[],7,FALSE)</f>
        <v>21740544</v>
      </c>
      <c r="X35" s="6">
        <f>IF(VLOOKUP($V35,Graphes[],40,FALSE)&gt;0,VLOOKUP($V35,Graphes[],42,FALSE),"non")</f>
        <v>3.0621042251586901</v>
      </c>
      <c r="Y35" s="6">
        <f>IF(VLOOKUP($V35,Graphes[],32,FALSE)&gt;0,VLOOKUP($V35,Graphes[],34,FALSE),"non")</f>
        <v>3.0621042251586901</v>
      </c>
      <c r="Z35" s="6">
        <f>IF(VLOOKUP($V35,Graphes[],24,FALSE)&gt;0,VLOOKUP($V35,Graphes[],26,FALSE),"non")</f>
        <v>35.725867271423297</v>
      </c>
      <c r="AA35" s="6">
        <f>IF(VLOOKUP($V35,Graphes[],8,FALSE)&gt;0,VLOOKUP($V35,Graphes[],10,FALSE),"non")</f>
        <v>0.760528564453125</v>
      </c>
      <c r="AB35" s="6">
        <f>IF(VLOOKUP($V35,Graphes[],16,FALSE)&gt;0,VLOOKUP($V35,Graphes[],18,FALSE),"non")</f>
        <v>30.1413269042968</v>
      </c>
      <c r="AD35" t="s">
        <v>64</v>
      </c>
      <c r="AE35">
        <f>VLOOKUP($AD35,Graphes[],11,FALSE)</f>
        <v>282</v>
      </c>
      <c r="AF35">
        <f>VLOOKUP($AD35,Graphes[],27,FALSE)</f>
        <v>190</v>
      </c>
      <c r="AG35">
        <f>VLOOKUP($AD35,Graphes[],35,FALSE)</f>
        <v>190</v>
      </c>
      <c r="AH35">
        <f>VLOOKUP($AD35,Graphes[],43,FALSE)</f>
        <v>190</v>
      </c>
      <c r="AI35">
        <f>VLOOKUP($AD35,Graphes[],19,FALSE)</f>
        <v>190</v>
      </c>
      <c r="AK35">
        <v>3.3</v>
      </c>
      <c r="AL35">
        <f>COUNTIFS(Graphes[DS_Temps],"&lt;="&amp;$AK35,Graphes[DS_Temps],"&lt;&gt;0")</f>
        <v>54</v>
      </c>
      <c r="AM35">
        <f>COUNTIFS(Graphes[DS_sans_clique_Temps],"&lt;="&amp;$AK35,Graphes[DS_sans_clique_Temps],"&lt;&gt;0")</f>
        <v>52</v>
      </c>
    </row>
    <row r="36" spans="1:39" x14ac:dyDescent="0.25">
      <c r="A36">
        <v>3.6</v>
      </c>
      <c r="B36">
        <f>COUNTIFS(Graphes[FC_Temps],"&lt;="&amp;$A36,Graphes[FC_Temps],"&lt;&gt;0")</f>
        <v>44</v>
      </c>
      <c r="C36">
        <f>COUNTIFS(Graphes[FC_AC_Temps],"&lt;="&amp;$A36,Graphes[FC_AC_Temps],"&lt;&gt;0")</f>
        <v>28</v>
      </c>
      <c r="D36">
        <f>COUNTIFS(Graphes[FC_AC_alea_Temps],"&lt;="&amp;$A36,Graphes[FC_AC_alea_Temps],"&lt;&gt;0")</f>
        <v>17</v>
      </c>
      <c r="E36">
        <f>COUNTIFS(Graphes[DS_Temps],"&lt;="&amp;$A36,Graphes[DS_Temps],"&lt;&gt;0")</f>
        <v>54</v>
      </c>
      <c r="F36">
        <f>COUNTIFS(Graphes[FC_alea_Temps],"&lt;="&amp;$A36,Graphes[FC_alea_Temps],"&lt;&gt;0")</f>
        <v>26</v>
      </c>
      <c r="O36" t="s">
        <v>58</v>
      </c>
      <c r="P36" s="5">
        <f>IF(VLOOKUP($O36,Graphes[],41,FALSE)&gt;=0,VLOOKUP($O36,Graphes[],41,FALSE),"non résolu")</f>
        <v>0</v>
      </c>
      <c r="Q36" s="5">
        <f>IF(VLOOKUP($O36,Graphes[],33,FALSE)&gt;=0,VLOOKUP($O36,Graphes[],33,FALSE),"non résolu")</f>
        <v>0</v>
      </c>
      <c r="R36" s="5">
        <f>IF(VLOOKUP($O36,Graphes[],25,FALSE)&gt;=0,VLOOKUP($O36,Graphes[],25,FALSE),"non résolu")</f>
        <v>4.161290322580645</v>
      </c>
      <c r="S36" s="5">
        <f>IF(VLOOKUP($O36,Graphes[],9,FALSE)&gt;=0,VLOOKUP($O36,Graphes[],9,FALSE),"non résolu")</f>
        <v>0</v>
      </c>
      <c r="T36" s="5">
        <f>IF(VLOOKUP($O36,Graphes[],17,FALSE)&gt;=0,VLOOKUP($O36,Graphes[],17,FALSE),"non résolu")</f>
        <v>4.129032258064516</v>
      </c>
      <c r="V36" t="s">
        <v>69</v>
      </c>
      <c r="W36">
        <f>VLOOKUP($V36,Graphes[],5,FALSE)*VLOOKUP($V36,Graphes[],7,FALSE)*VLOOKUP($V36,Graphes[],7,FALSE)</f>
        <v>22145760</v>
      </c>
      <c r="X36" s="6">
        <f>IF(VLOOKUP($V36,Graphes[],40,FALSE)&gt;0,VLOOKUP($V36,Graphes[],42,FALSE),"non")</f>
        <v>9.8788809776306099</v>
      </c>
      <c r="Y36" s="6">
        <f>IF(VLOOKUP($V36,Graphes[],32,FALSE)&gt;0,VLOOKUP($V36,Graphes[],34,FALSE),"non")</f>
        <v>9.8788809776306099</v>
      </c>
      <c r="Z36" s="6">
        <f>IF(VLOOKUP($V36,Graphes[],24,FALSE)&gt;0,VLOOKUP($V36,Graphes[],26,FALSE),"non")</f>
        <v>15.690277576446499</v>
      </c>
      <c r="AA36" s="6">
        <f>IF(VLOOKUP($V36,Graphes[],8,FALSE)&gt;0,VLOOKUP($V36,Graphes[],10,FALSE),"non")</f>
        <v>0.335790395736694</v>
      </c>
      <c r="AB36" s="6">
        <f>IF(VLOOKUP($V36,Graphes[],16,FALSE)&gt;0,VLOOKUP($V36,Graphes[],18,FALSE),"non")</f>
        <v>4.7510581016540501</v>
      </c>
      <c r="AD36" t="s">
        <v>69</v>
      </c>
      <c r="AE36">
        <f>VLOOKUP($AD36,Graphes[],11,FALSE)</f>
        <v>277</v>
      </c>
      <c r="AF36">
        <f>VLOOKUP($AD36,Graphes[],27,FALSE)</f>
        <v>183</v>
      </c>
      <c r="AG36">
        <f>VLOOKUP($AD36,Graphes[],35,FALSE)</f>
        <v>183</v>
      </c>
      <c r="AH36">
        <f>VLOOKUP($AD36,Graphes[],43,FALSE)</f>
        <v>183</v>
      </c>
      <c r="AI36">
        <f>VLOOKUP($AD36,Graphes[],19,FALSE)</f>
        <v>188</v>
      </c>
      <c r="AK36">
        <v>3.4</v>
      </c>
      <c r="AL36">
        <f>COUNTIFS(Graphes[DS_Temps],"&lt;="&amp;$AK36,Graphes[DS_Temps],"&lt;&gt;0")</f>
        <v>54</v>
      </c>
      <c r="AM36">
        <f>COUNTIFS(Graphes[DS_sans_clique_Temps],"&lt;="&amp;$AK36,Graphes[DS_sans_clique_Temps],"&lt;&gt;0")</f>
        <v>52</v>
      </c>
    </row>
    <row r="37" spans="1:39" x14ac:dyDescent="0.25">
      <c r="A37">
        <v>3.9</v>
      </c>
      <c r="B37">
        <f>COUNTIFS(Graphes[FC_Temps],"&lt;="&amp;$A37,Graphes[FC_Temps],"&lt;&gt;0")</f>
        <v>45</v>
      </c>
      <c r="C37">
        <f>COUNTIFS(Graphes[FC_AC_Temps],"&lt;="&amp;$A37,Graphes[FC_AC_Temps],"&lt;&gt;0")</f>
        <v>29</v>
      </c>
      <c r="D37">
        <f>COUNTIFS(Graphes[FC_AC_alea_Temps],"&lt;="&amp;$A37,Graphes[FC_AC_alea_Temps],"&lt;&gt;0")</f>
        <v>17</v>
      </c>
      <c r="E37">
        <f>COUNTIFS(Graphes[DS_Temps],"&lt;="&amp;$A37,Graphes[DS_Temps],"&lt;&gt;0")</f>
        <v>54</v>
      </c>
      <c r="F37">
        <f>COUNTIFS(Graphes[FC_alea_Temps],"&lt;="&amp;$A37,Graphes[FC_alea_Temps],"&lt;&gt;0")</f>
        <v>26</v>
      </c>
      <c r="O37" t="s">
        <v>59</v>
      </c>
      <c r="P37" s="5">
        <f>IF(VLOOKUP($O37,Graphes[],41,FALSE)&gt;=0,VLOOKUP($O37,Graphes[],41,FALSE),"non résolu")</f>
        <v>0</v>
      </c>
      <c r="Q37" s="5">
        <f>IF(VLOOKUP($O37,Graphes[],33,FALSE)&gt;=0,VLOOKUP($O37,Graphes[],33,FALSE),"non résolu")</f>
        <v>0</v>
      </c>
      <c r="R37" s="5">
        <f>IF(VLOOKUP($O37,Graphes[],25,FALSE)&gt;=0,VLOOKUP($O37,Graphes[],25,FALSE),"non résolu")</f>
        <v>0</v>
      </c>
      <c r="S37" s="5">
        <f>IF(VLOOKUP($O37,Graphes[],9,FALSE)&gt;=0,VLOOKUP($O37,Graphes[],9,FALSE),"non résolu")</f>
        <v>0</v>
      </c>
      <c r="T37" s="5">
        <f>IF(VLOOKUP($O37,Graphes[],17,FALSE)&gt;=0,VLOOKUP($O37,Graphes[],17,FALSE),"non résolu")</f>
        <v>0</v>
      </c>
      <c r="V37" t="s">
        <v>40</v>
      </c>
      <c r="W37">
        <f>VLOOKUP($V37,Graphes[],5,FALSE)*VLOOKUP($V37,Graphes[],7,FALSE)*VLOOKUP($V37,Graphes[],7,FALSE)</f>
        <v>31460000</v>
      </c>
      <c r="X37" s="6">
        <f>IF(VLOOKUP($V37,Graphes[],40,FALSE)&gt;0,VLOOKUP($V37,Graphes[],42,FALSE),"non")</f>
        <v>5.0301816463470397</v>
      </c>
      <c r="Y37" s="6">
        <f>IF(VLOOKUP($V37,Graphes[],32,FALSE)&gt;0,VLOOKUP($V37,Graphes[],34,FALSE),"non")</f>
        <v>4.0567862987518302</v>
      </c>
      <c r="Z37" s="6" t="str">
        <f>IF(VLOOKUP($V37,Graphes[],24,FALSE)&gt;0,VLOOKUP($V37,Graphes[],26,FALSE),"non")</f>
        <v>non</v>
      </c>
      <c r="AA37" s="6">
        <f>IF(VLOOKUP($V37,Graphes[],8,FALSE)&gt;0,VLOOKUP($V37,Graphes[],10,FALSE),"non")</f>
        <v>2.2607355117797798</v>
      </c>
      <c r="AB37" s="6" t="str">
        <f>IF(VLOOKUP($V37,Graphes[],16,FALSE)&gt;0,VLOOKUP($V37,Graphes[],18,FALSE),"non")</f>
        <v>non</v>
      </c>
      <c r="AD37" t="s">
        <v>40</v>
      </c>
      <c r="AE37">
        <f>VLOOKUP($AD37,Graphes[],11,FALSE)</f>
        <v>579</v>
      </c>
      <c r="AG37">
        <f>VLOOKUP($AD37,Graphes[],35,FALSE)</f>
        <v>551</v>
      </c>
      <c r="AH37">
        <f>VLOOKUP($AD37,Graphes[],43,FALSE)</f>
        <v>579</v>
      </c>
      <c r="AK37">
        <v>3.5</v>
      </c>
      <c r="AL37">
        <f>COUNTIFS(Graphes[DS_Temps],"&lt;="&amp;$AK37,Graphes[DS_Temps],"&lt;&gt;0")</f>
        <v>54</v>
      </c>
      <c r="AM37">
        <f>COUNTIFS(Graphes[DS_sans_clique_Temps],"&lt;="&amp;$AK37,Graphes[DS_sans_clique_Temps],"&lt;&gt;0")</f>
        <v>53</v>
      </c>
    </row>
    <row r="38" spans="1:39" x14ac:dyDescent="0.25">
      <c r="A38">
        <v>4</v>
      </c>
      <c r="B38">
        <f>COUNTIFS(Graphes[FC_Temps],"&lt;="&amp;$A38,Graphes[FC_Temps],"&lt;&gt;0")</f>
        <v>45</v>
      </c>
      <c r="C38">
        <f>COUNTIFS(Graphes[FC_AC_Temps],"&lt;="&amp;$A38,Graphes[FC_AC_Temps],"&lt;&gt;0")</f>
        <v>29</v>
      </c>
      <c r="D38">
        <f>COUNTIFS(Graphes[FC_AC_alea_Temps],"&lt;="&amp;$A38,Graphes[FC_AC_alea_Temps],"&lt;&gt;0")</f>
        <v>17</v>
      </c>
      <c r="E38">
        <f>COUNTIFS(Graphes[DS_Temps],"&lt;="&amp;$A38,Graphes[DS_Temps],"&lt;&gt;0")</f>
        <v>54</v>
      </c>
      <c r="F38">
        <f>COUNTIFS(Graphes[FC_alea_Temps],"&lt;="&amp;$A38,Graphes[FC_alea_Temps],"&lt;&gt;0")</f>
        <v>27</v>
      </c>
      <c r="O38" t="s">
        <v>60</v>
      </c>
      <c r="P38" s="5">
        <f>IF(VLOOKUP($O38,Graphes[],41,FALSE)&gt;=0,VLOOKUP($O38,Graphes[],41,FALSE),"non résolu")</f>
        <v>0</v>
      </c>
      <c r="Q38" s="5">
        <f>IF(VLOOKUP($O38,Graphes[],33,FALSE)&gt;=0,VLOOKUP($O38,Graphes[],33,FALSE),"non résolu")</f>
        <v>0</v>
      </c>
      <c r="R38" s="5">
        <f>IF(VLOOKUP($O38,Graphes[],25,FALSE)&gt;=0,VLOOKUP($O38,Graphes[],25,FALSE),"non résolu")</f>
        <v>0.5</v>
      </c>
      <c r="S38" s="5">
        <f>IF(VLOOKUP($O38,Graphes[],9,FALSE)&gt;=0,VLOOKUP($O38,Graphes[],9,FALSE),"non résolu")</f>
        <v>0</v>
      </c>
      <c r="T38" s="5">
        <f>IF(VLOOKUP($O38,Graphes[],17,FALSE)&gt;=0,VLOOKUP($O38,Graphes[],17,FALSE),"non résolu")</f>
        <v>0.5</v>
      </c>
      <c r="V38" t="s">
        <v>82</v>
      </c>
      <c r="W38">
        <f>VLOOKUP($V38,Graphes[],5,FALSE)*VLOOKUP($V38,Graphes[],7,FALSE)*VLOOKUP($V38,Graphes[],7,FALSE)</f>
        <v>32977350</v>
      </c>
      <c r="X38" s="6">
        <f>IF(VLOOKUP($V38,Graphes[],40,FALSE)&gt;0,VLOOKUP($V38,Graphes[],42,FALSE),"non")</f>
        <v>0.27103567123413003</v>
      </c>
      <c r="Y38" s="6">
        <f>IF(VLOOKUP($V38,Graphes[],32,FALSE)&gt;0,VLOOKUP($V38,Graphes[],34,FALSE),"non")</f>
        <v>8.4226174354553205</v>
      </c>
      <c r="Z38" s="6">
        <f>IF(VLOOKUP($V38,Graphes[],24,FALSE)&gt;0,VLOOKUP($V38,Graphes[],26,FALSE),"non")</f>
        <v>14.7485046386718</v>
      </c>
      <c r="AA38" s="6">
        <f>IF(VLOOKUP($V38,Graphes[],8,FALSE)&gt;0,VLOOKUP($V38,Graphes[],10,FALSE),"non")</f>
        <v>0.26805567741393999</v>
      </c>
      <c r="AB38" s="6">
        <f>IF(VLOOKUP($V38,Graphes[],16,FALSE)&gt;0,VLOOKUP($V38,Graphes[],18,FALSE),"non")</f>
        <v>4.3512859344482404</v>
      </c>
      <c r="AD38" t="s">
        <v>82</v>
      </c>
      <c r="AE38">
        <f>VLOOKUP($AD38,Graphes[],11,FALSE)</f>
        <v>323</v>
      </c>
      <c r="AF38">
        <f>VLOOKUP($AD38,Graphes[],27,FALSE)</f>
        <v>211</v>
      </c>
      <c r="AG38">
        <f>VLOOKUP($AD38,Graphes[],35,FALSE)</f>
        <v>211</v>
      </c>
      <c r="AH38">
        <f>VLOOKUP($AD38,Graphes[],43,FALSE)</f>
        <v>323</v>
      </c>
      <c r="AI38">
        <f>VLOOKUP($AD38,Graphes[],19,FALSE)</f>
        <v>222</v>
      </c>
      <c r="AK38">
        <v>3.6</v>
      </c>
      <c r="AL38">
        <f>COUNTIFS(Graphes[DS_Temps],"&lt;="&amp;$AK38,Graphes[DS_Temps],"&lt;&gt;0")</f>
        <v>54</v>
      </c>
      <c r="AM38">
        <f>COUNTIFS(Graphes[DS_sans_clique_Temps],"&lt;="&amp;$AK38,Graphes[DS_sans_clique_Temps],"&lt;&gt;0")</f>
        <v>53</v>
      </c>
    </row>
    <row r="39" spans="1:39" x14ac:dyDescent="0.25">
      <c r="A39">
        <v>4.0999999999999996</v>
      </c>
      <c r="B39">
        <f>COUNTIFS(Graphes[FC_Temps],"&lt;="&amp;$A39,Graphes[FC_Temps],"&lt;&gt;0")</f>
        <v>45</v>
      </c>
      <c r="C39">
        <f>COUNTIFS(Graphes[FC_AC_Temps],"&lt;="&amp;$A39,Graphes[FC_AC_Temps],"&lt;&gt;0")</f>
        <v>31</v>
      </c>
      <c r="D39">
        <f>COUNTIFS(Graphes[FC_AC_alea_Temps],"&lt;="&amp;$A39,Graphes[FC_AC_alea_Temps],"&lt;&gt;0")</f>
        <v>17</v>
      </c>
      <c r="E39">
        <f>COUNTIFS(Graphes[DS_Temps],"&lt;="&amp;$A39,Graphes[DS_Temps],"&lt;&gt;0")</f>
        <v>54</v>
      </c>
      <c r="F39">
        <f>COUNTIFS(Graphes[FC_alea_Temps],"&lt;="&amp;$A39,Graphes[FC_alea_Temps],"&lt;&gt;0")</f>
        <v>27</v>
      </c>
      <c r="O39" t="s">
        <v>61</v>
      </c>
      <c r="P39" s="5">
        <f>IF(VLOOKUP($O39,Graphes[],41,FALSE)&gt;=0,VLOOKUP($O39,Graphes[],41,FALSE),"non résolu")</f>
        <v>0</v>
      </c>
      <c r="Q39" s="5">
        <f>IF(VLOOKUP($O39,Graphes[],33,FALSE)&gt;=0,VLOOKUP($O39,Graphes[],33,FALSE),"non résolu")</f>
        <v>0</v>
      </c>
      <c r="R39" s="5">
        <f>IF(VLOOKUP($O39,Graphes[],25,FALSE)&gt;=0,VLOOKUP($O39,Graphes[],25,FALSE),"non résolu")</f>
        <v>1.2</v>
      </c>
      <c r="S39" s="5">
        <f>IF(VLOOKUP($O39,Graphes[],9,FALSE)&gt;=0,VLOOKUP($O39,Graphes[],9,FALSE),"non résolu")</f>
        <v>0</v>
      </c>
      <c r="T39" s="5">
        <f>IF(VLOOKUP($O39,Graphes[],17,FALSE)&gt;=0,VLOOKUP($O39,Graphes[],17,FALSE),"non résolu")</f>
        <v>1.4</v>
      </c>
      <c r="V39" t="s">
        <v>76</v>
      </c>
      <c r="W39">
        <f>VLOOKUP($V39,Graphes[],5,FALSE)*VLOOKUP($V39,Graphes[],7,FALSE)*VLOOKUP($V39,Graphes[],7,FALSE)</f>
        <v>38447360</v>
      </c>
      <c r="X39" s="6">
        <f>IF(VLOOKUP($V39,Graphes[],40,FALSE)&gt;0,VLOOKUP($V39,Graphes[],42,FALSE),"non")</f>
        <v>4.7670474052429199</v>
      </c>
      <c r="Y39" s="6">
        <f>IF(VLOOKUP($V39,Graphes[],32,FALSE)&gt;0,VLOOKUP($V39,Graphes[],34,FALSE),"non")</f>
        <v>4.7670474052429199</v>
      </c>
      <c r="Z39" s="6">
        <f>IF(VLOOKUP($V39,Graphes[],24,FALSE)&gt;0,VLOOKUP($V39,Graphes[],26,FALSE),"non")</f>
        <v>23.916181325912401</v>
      </c>
      <c r="AA39" s="6">
        <f>IF(VLOOKUP($V39,Graphes[],8,FALSE)&gt;0,VLOOKUP($V39,Graphes[],10,FALSE),"non")</f>
        <v>1.4890773296356199</v>
      </c>
      <c r="AB39" s="6">
        <f>IF(VLOOKUP($V39,Graphes[],16,FALSE)&gt;0,VLOOKUP($V39,Graphes[],18,FALSE),"non")</f>
        <v>15.249553680419901</v>
      </c>
      <c r="AD39" t="s">
        <v>76</v>
      </c>
      <c r="AE39">
        <f>VLOOKUP($AD39,Graphes[],11,FALSE)</f>
        <v>1962</v>
      </c>
      <c r="AF39">
        <f>VLOOKUP($AD39,Graphes[],27,FALSE)</f>
        <v>166</v>
      </c>
      <c r="AG39">
        <f>VLOOKUP($AD39,Graphes[],35,FALSE)</f>
        <v>166</v>
      </c>
      <c r="AH39">
        <f>VLOOKUP($AD39,Graphes[],43,FALSE)</f>
        <v>166</v>
      </c>
      <c r="AI39">
        <f>VLOOKUP($AD39,Graphes[],19,FALSE)</f>
        <v>483</v>
      </c>
      <c r="AK39">
        <v>3.7</v>
      </c>
      <c r="AL39">
        <f>COUNTIFS(Graphes[DS_Temps],"&lt;="&amp;$AK39,Graphes[DS_Temps],"&lt;&gt;0")</f>
        <v>54</v>
      </c>
      <c r="AM39">
        <f>COUNTIFS(Graphes[DS_sans_clique_Temps],"&lt;="&amp;$AK39,Graphes[DS_sans_clique_Temps],"&lt;&gt;0")</f>
        <v>53</v>
      </c>
    </row>
    <row r="40" spans="1:39" x14ac:dyDescent="0.25">
      <c r="A40">
        <v>4.2</v>
      </c>
      <c r="B40">
        <f>COUNTIFS(Graphes[FC_Temps],"&lt;="&amp;$A40,Graphes[FC_Temps],"&lt;&gt;0")</f>
        <v>45</v>
      </c>
      <c r="C40">
        <f>COUNTIFS(Graphes[FC_AC_Temps],"&lt;="&amp;$A40,Graphes[FC_AC_Temps],"&lt;&gt;0")</f>
        <v>31</v>
      </c>
      <c r="D40">
        <f>COUNTIFS(Graphes[FC_AC_alea_Temps],"&lt;="&amp;$A40,Graphes[FC_AC_alea_Temps],"&lt;&gt;0")</f>
        <v>17</v>
      </c>
      <c r="E40">
        <f>COUNTIFS(Graphes[DS_Temps],"&lt;="&amp;$A40,Graphes[DS_Temps],"&lt;&gt;0")</f>
        <v>54</v>
      </c>
      <c r="F40">
        <f>COUNTIFS(Graphes[FC_alea_Temps],"&lt;="&amp;$A40,Graphes[FC_alea_Temps],"&lt;&gt;0")</f>
        <v>28</v>
      </c>
      <c r="O40" t="s">
        <v>62</v>
      </c>
      <c r="P40" s="5">
        <f>IF(VLOOKUP($O40,Graphes[],41,FALSE)&gt;=0,VLOOKUP($O40,Graphes[],41,FALSE),"non résolu")</f>
        <v>0</v>
      </c>
      <c r="Q40" s="5">
        <f>IF(VLOOKUP($O40,Graphes[],33,FALSE)&gt;=0,VLOOKUP($O40,Graphes[],33,FALSE),"non résolu")</f>
        <v>0</v>
      </c>
      <c r="R40" s="5">
        <f>IF(VLOOKUP($O40,Graphes[],25,FALSE)&gt;=0,VLOOKUP($O40,Graphes[],25,FALSE),"non résolu")</f>
        <v>3</v>
      </c>
      <c r="S40" s="5">
        <f>IF(VLOOKUP($O40,Graphes[],9,FALSE)&gt;=0,VLOOKUP($O40,Graphes[],9,FALSE),"non résolu")</f>
        <v>0</v>
      </c>
      <c r="T40" s="5">
        <f>IF(VLOOKUP($O40,Graphes[],17,FALSE)&gt;=0,VLOOKUP($O40,Graphes[],17,FALSE),"non résolu")</f>
        <v>3</v>
      </c>
      <c r="V40" t="s">
        <v>49</v>
      </c>
      <c r="W40">
        <f>VLOOKUP($V40,Graphes[],5,FALSE)*VLOOKUP($V40,Graphes[],7,FALSE)*VLOOKUP($V40,Graphes[],7,FALSE)</f>
        <v>39676698</v>
      </c>
      <c r="X40" s="6">
        <f>IF(VLOOKUP($V40,Graphes[],40,FALSE)&gt;0,VLOOKUP($V40,Graphes[],42,FALSE),"non")</f>
        <v>0.281086444854736</v>
      </c>
      <c r="Y40" s="6">
        <f>IF(VLOOKUP($V40,Graphes[],32,FALSE)&gt;0,VLOOKUP($V40,Graphes[],34,FALSE),"non")</f>
        <v>9.6466603279113698</v>
      </c>
      <c r="Z40" s="6">
        <f>IF(VLOOKUP($V40,Graphes[],24,FALSE)&gt;0,VLOOKUP($V40,Graphes[],26,FALSE),"non")</f>
        <v>13.465901851653999</v>
      </c>
      <c r="AA40" s="6">
        <f>IF(VLOOKUP($V40,Graphes[],8,FALSE)&gt;0,VLOOKUP($V40,Graphes[],10,FALSE),"non")</f>
        <v>0.26399564743041898</v>
      </c>
      <c r="AB40" s="6">
        <f>IF(VLOOKUP($V40,Graphes[],16,FALSE)&gt;0,VLOOKUP($V40,Graphes[],18,FALSE),"non")</f>
        <v>3.5537438392639098</v>
      </c>
      <c r="AD40" t="s">
        <v>49</v>
      </c>
      <c r="AE40">
        <f>VLOOKUP($AD40,Graphes[],11,FALSE)</f>
        <v>610</v>
      </c>
      <c r="AF40">
        <f>VLOOKUP($AD40,Graphes[],27,FALSE)</f>
        <v>94</v>
      </c>
      <c r="AG40">
        <f>VLOOKUP($AD40,Graphes[],35,FALSE)</f>
        <v>94</v>
      </c>
      <c r="AH40">
        <f>VLOOKUP($AD40,Graphes[],43,FALSE)</f>
        <v>610</v>
      </c>
      <c r="AI40">
        <f>VLOOKUP($AD40,Graphes[],19,FALSE)</f>
        <v>205</v>
      </c>
      <c r="AK40">
        <v>3.8</v>
      </c>
      <c r="AL40">
        <f>COUNTIFS(Graphes[DS_Temps],"&lt;="&amp;$AK40,Graphes[DS_Temps],"&lt;&gt;0")</f>
        <v>54</v>
      </c>
      <c r="AM40">
        <f>COUNTIFS(Graphes[DS_sans_clique_Temps],"&lt;="&amp;$AK40,Graphes[DS_sans_clique_Temps],"&lt;&gt;0")</f>
        <v>53</v>
      </c>
    </row>
    <row r="41" spans="1:39" x14ac:dyDescent="0.25">
      <c r="A41">
        <v>4.4000000000000004</v>
      </c>
      <c r="B41">
        <f>COUNTIFS(Graphes[FC_Temps],"&lt;="&amp;$A41,Graphes[FC_Temps],"&lt;&gt;0")</f>
        <v>45</v>
      </c>
      <c r="C41">
        <f>COUNTIFS(Graphes[FC_AC_Temps],"&lt;="&amp;$A41,Graphes[FC_AC_Temps],"&lt;&gt;0")</f>
        <v>31</v>
      </c>
      <c r="D41">
        <f>COUNTIFS(Graphes[FC_AC_alea_Temps],"&lt;="&amp;$A41,Graphes[FC_AC_alea_Temps],"&lt;&gt;0")</f>
        <v>17</v>
      </c>
      <c r="E41">
        <f>COUNTIFS(Graphes[DS_Temps],"&lt;="&amp;$A41,Graphes[DS_Temps],"&lt;&gt;0")</f>
        <v>54</v>
      </c>
      <c r="F41">
        <f>COUNTIFS(Graphes[FC_alea_Temps],"&lt;="&amp;$A41,Graphes[FC_alea_Temps],"&lt;&gt;0")</f>
        <v>29</v>
      </c>
      <c r="O41" t="s">
        <v>63</v>
      </c>
      <c r="P41" s="5">
        <f>IF(VLOOKUP($O41,Graphes[],41,FALSE)&gt;=0,VLOOKUP($O41,Graphes[],41,FALSE),"non résolu")</f>
        <v>0</v>
      </c>
      <c r="Q41" s="5">
        <f>IF(VLOOKUP($O41,Graphes[],33,FALSE)&gt;=0,VLOOKUP($O41,Graphes[],33,FALSE),"non résolu")</f>
        <v>0</v>
      </c>
      <c r="R41" s="5">
        <f>IF(VLOOKUP($O41,Graphes[],25,FALSE)&gt;=0,VLOOKUP($O41,Graphes[],25,FALSE),"non résolu")</f>
        <v>5.8571428571428568</v>
      </c>
      <c r="S41" s="5">
        <f>IF(VLOOKUP($O41,Graphes[],9,FALSE)&gt;=0,VLOOKUP($O41,Graphes[],9,FALSE),"non résolu")</f>
        <v>0</v>
      </c>
      <c r="T41" s="5">
        <f>IF(VLOOKUP($O41,Graphes[],17,FALSE)&gt;=0,VLOOKUP($O41,Graphes[],17,FALSE),"non résolu")</f>
        <v>5.8571428571428568</v>
      </c>
      <c r="V41" t="s">
        <v>80</v>
      </c>
      <c r="W41">
        <f>VLOOKUP($V41,Graphes[],5,FALSE)*VLOOKUP($V41,Graphes[],7,FALSE)*VLOOKUP($V41,Graphes[],7,FALSE)</f>
        <v>43960777</v>
      </c>
      <c r="X41" s="6">
        <f>IF(VLOOKUP($V41,Graphes[],40,FALSE)&gt;0,VLOOKUP($V41,Graphes[],42,FALSE),"non")</f>
        <v>1.5167586803436199</v>
      </c>
      <c r="Y41" s="6">
        <f>IF(VLOOKUP($V41,Graphes[],32,FALSE)&gt;0,VLOOKUP($V41,Graphes[],34,FALSE),"non")</f>
        <v>7.6899833679199201</v>
      </c>
      <c r="Z41" s="6">
        <f>IF(VLOOKUP($V41,Graphes[],24,FALSE)&gt;0,VLOOKUP($V41,Graphes[],26,FALSE),"non")</f>
        <v>42.773697376251199</v>
      </c>
      <c r="AA41" s="6">
        <f>IF(VLOOKUP($V41,Graphes[],8,FALSE)&gt;0,VLOOKUP($V41,Graphes[],10,FALSE),"non")</f>
        <v>0.95296883583068803</v>
      </c>
      <c r="AB41" s="6">
        <f>IF(VLOOKUP($V41,Graphes[],16,FALSE)&gt;0,VLOOKUP($V41,Graphes[],18,FALSE),"non")</f>
        <v>29.2746002674102</v>
      </c>
      <c r="AD41" t="s">
        <v>80</v>
      </c>
      <c r="AE41">
        <f>VLOOKUP($AD41,Graphes[],11,FALSE)</f>
        <v>484</v>
      </c>
      <c r="AF41">
        <f>VLOOKUP($AD41,Graphes[],27,FALSE)</f>
        <v>446</v>
      </c>
      <c r="AG41">
        <f>VLOOKUP($AD41,Graphes[],35,FALSE)</f>
        <v>446</v>
      </c>
      <c r="AH41">
        <f>VLOOKUP($AD41,Graphes[],43,FALSE)</f>
        <v>484</v>
      </c>
      <c r="AI41">
        <f>VLOOKUP($AD41,Graphes[],19,FALSE)</f>
        <v>449</v>
      </c>
      <c r="AK41">
        <v>3.9</v>
      </c>
      <c r="AL41">
        <f>COUNTIFS(Graphes[DS_Temps],"&lt;="&amp;$AK41,Graphes[DS_Temps],"&lt;&gt;0")</f>
        <v>54</v>
      </c>
      <c r="AM41">
        <f>COUNTIFS(Graphes[DS_sans_clique_Temps],"&lt;="&amp;$AK41,Graphes[DS_sans_clique_Temps],"&lt;&gt;0")</f>
        <v>53</v>
      </c>
    </row>
    <row r="42" spans="1:39" x14ac:dyDescent="0.25">
      <c r="A42">
        <v>4.5</v>
      </c>
      <c r="B42">
        <f>COUNTIFS(Graphes[FC_Temps],"&lt;="&amp;$A42,Graphes[FC_Temps],"&lt;&gt;0")</f>
        <v>46</v>
      </c>
      <c r="C42">
        <f>COUNTIFS(Graphes[FC_AC_Temps],"&lt;="&amp;$A42,Graphes[FC_AC_Temps],"&lt;&gt;0")</f>
        <v>31</v>
      </c>
      <c r="D42">
        <f>COUNTIFS(Graphes[FC_AC_alea_Temps],"&lt;="&amp;$A42,Graphes[FC_AC_alea_Temps],"&lt;&gt;0")</f>
        <v>17</v>
      </c>
      <c r="E42">
        <f>COUNTIFS(Graphes[DS_Temps],"&lt;="&amp;$A42,Graphes[DS_Temps],"&lt;&gt;0")</f>
        <v>55</v>
      </c>
      <c r="F42">
        <f>COUNTIFS(Graphes[FC_alea_Temps],"&lt;="&amp;$A42,Graphes[FC_alea_Temps],"&lt;&gt;0")</f>
        <v>29</v>
      </c>
      <c r="O42" t="s">
        <v>64</v>
      </c>
      <c r="P42" s="5">
        <f>IF(VLOOKUP($O42,Graphes[],41,FALSE)&gt;=0,VLOOKUP($O42,Graphes[],41,FALSE),"non résolu")</f>
        <v>0</v>
      </c>
      <c r="Q42" s="5">
        <f>IF(VLOOKUP($O42,Graphes[],33,FALSE)&gt;=0,VLOOKUP($O42,Graphes[],33,FALSE),"non résolu")</f>
        <v>0</v>
      </c>
      <c r="R42" s="5">
        <f>IF(VLOOKUP($O42,Graphes[],25,FALSE)&gt;=0,VLOOKUP($O42,Graphes[],25,FALSE),"non résolu")</f>
        <v>11</v>
      </c>
      <c r="S42" s="5">
        <f>IF(VLOOKUP($O42,Graphes[],9,FALSE)&gt;=0,VLOOKUP($O42,Graphes[],9,FALSE),"non résolu")</f>
        <v>0</v>
      </c>
      <c r="T42" s="5">
        <f>IF(VLOOKUP($O42,Graphes[],17,FALSE)&gt;=0,VLOOKUP($O42,Graphes[],17,FALSE),"non résolu")</f>
        <v>11</v>
      </c>
      <c r="V42" t="s">
        <v>83</v>
      </c>
      <c r="W42">
        <f>VLOOKUP($V42,Graphes[],5,FALSE)*VLOOKUP($V42,Graphes[],7,FALSE)*VLOOKUP($V42,Graphes[],7,FALSE)</f>
        <v>44640000</v>
      </c>
      <c r="X42" s="6">
        <f>IF(VLOOKUP($V42,Graphes[],40,FALSE)&gt;0,VLOOKUP($V42,Graphes[],42,FALSE),"non")</f>
        <v>18.201698303222599</v>
      </c>
      <c r="Y42" s="6">
        <f>IF(VLOOKUP($V42,Graphes[],32,FALSE)&gt;0,VLOOKUP($V42,Graphes[],34,FALSE),"non")</f>
        <v>18.201698303222599</v>
      </c>
      <c r="Z42" s="6">
        <f>IF(VLOOKUP($V42,Graphes[],24,FALSE)&gt;0,VLOOKUP($V42,Graphes[],26,FALSE),"non")</f>
        <v>25.8249671459198</v>
      </c>
      <c r="AA42" s="6">
        <f>IF(VLOOKUP($V42,Graphes[],8,FALSE)&gt;0,VLOOKUP($V42,Graphes[],10,FALSE),"non")</f>
        <v>0.43672919273376398</v>
      </c>
      <c r="AB42" s="6">
        <f>IF(VLOOKUP($V42,Graphes[],16,FALSE)&gt;0,VLOOKUP($V42,Graphes[],18,FALSE),"non")</f>
        <v>8.4517521858215297</v>
      </c>
      <c r="AD42" t="s">
        <v>83</v>
      </c>
      <c r="AE42">
        <f>VLOOKUP($AD42,Graphes[],11,FALSE)</f>
        <v>329</v>
      </c>
      <c r="AF42">
        <f>VLOOKUP($AD42,Graphes[],27,FALSE)</f>
        <v>241</v>
      </c>
      <c r="AG42">
        <f>VLOOKUP($AD42,Graphes[],35,FALSE)</f>
        <v>241</v>
      </c>
      <c r="AH42">
        <f>VLOOKUP($AD42,Graphes[],43,FALSE)</f>
        <v>241</v>
      </c>
      <c r="AI42">
        <f>VLOOKUP($AD42,Graphes[],19,FALSE)</f>
        <v>251</v>
      </c>
      <c r="AK42">
        <v>4</v>
      </c>
      <c r="AL42">
        <f>COUNTIFS(Graphes[DS_Temps],"&lt;="&amp;$AK42,Graphes[DS_Temps],"&lt;&gt;0")</f>
        <v>54</v>
      </c>
      <c r="AM42">
        <f>COUNTIFS(Graphes[DS_sans_clique_Temps],"&lt;="&amp;$AK42,Graphes[DS_sans_clique_Temps],"&lt;&gt;0")</f>
        <v>53</v>
      </c>
    </row>
    <row r="43" spans="1:39" x14ac:dyDescent="0.25">
      <c r="A43">
        <v>4.7</v>
      </c>
      <c r="B43">
        <f>COUNTIFS(Graphes[FC_Temps],"&lt;="&amp;$A43,Graphes[FC_Temps],"&lt;&gt;0")</f>
        <v>46</v>
      </c>
      <c r="C43">
        <f>COUNTIFS(Graphes[FC_AC_Temps],"&lt;="&amp;$A43,Graphes[FC_AC_Temps],"&lt;&gt;0")</f>
        <v>31</v>
      </c>
      <c r="D43">
        <f>COUNTIFS(Graphes[FC_AC_alea_Temps],"&lt;="&amp;$A43,Graphes[FC_AC_alea_Temps],"&lt;&gt;0")</f>
        <v>19</v>
      </c>
      <c r="E43">
        <f>COUNTIFS(Graphes[DS_Temps],"&lt;="&amp;$A43,Graphes[DS_Temps],"&lt;&gt;0")</f>
        <v>55</v>
      </c>
      <c r="F43">
        <f>COUNTIFS(Graphes[FC_alea_Temps],"&lt;="&amp;$A43,Graphes[FC_alea_Temps],"&lt;&gt;0")</f>
        <v>29</v>
      </c>
      <c r="O43" t="s">
        <v>76</v>
      </c>
      <c r="P43" s="5">
        <f>IF(VLOOKUP($O43,Graphes[],41,FALSE)&gt;=0,VLOOKUP($O43,Graphes[],41,FALSE),"non résolu")</f>
        <v>0</v>
      </c>
      <c r="Q43" s="5">
        <f>IF(VLOOKUP($O43,Graphes[],33,FALSE)&gt;=0,VLOOKUP($O43,Graphes[],33,FALSE),"non résolu")</f>
        <v>0</v>
      </c>
      <c r="R43" s="5">
        <f>IF(VLOOKUP($O43,Graphes[],25,FALSE)&gt;=0,VLOOKUP($O43,Graphes[],25,FALSE),"non résolu")</f>
        <v>1.2857142857142858</v>
      </c>
      <c r="S43" s="5">
        <f>IF(VLOOKUP($O43,Graphes[],9,FALSE)&gt;=0,VLOOKUP($O43,Graphes[],9,FALSE),"non résolu")</f>
        <v>0</v>
      </c>
      <c r="T43" s="5">
        <f>IF(VLOOKUP($O43,Graphes[],17,FALSE)&gt;=0,VLOOKUP($O43,Graphes[],17,FALSE),"non résolu")</f>
        <v>1.2857142857142858</v>
      </c>
      <c r="V43" t="s">
        <v>81</v>
      </c>
      <c r="W43">
        <f>VLOOKUP($V43,Graphes[],5,FALSE)*VLOOKUP($V43,Graphes[],7,FALSE)*VLOOKUP($V43,Graphes[],7,FALSE)</f>
        <v>46405467</v>
      </c>
      <c r="X43" s="6">
        <f>IF(VLOOKUP($V43,Graphes[],40,FALSE)&gt;0,VLOOKUP($V43,Graphes[],42,FALSE),"non")</f>
        <v>0.90792536735534601</v>
      </c>
      <c r="Y43" s="6">
        <f>IF(VLOOKUP($V43,Graphes[],32,FALSE)&gt;0,VLOOKUP($V43,Graphes[],34,FALSE),"non")</f>
        <v>7.4058260917663503</v>
      </c>
      <c r="Z43" s="6">
        <f>IF(VLOOKUP($V43,Graphes[],24,FALSE)&gt;0,VLOOKUP($V43,Graphes[],26,FALSE),"non")</f>
        <v>42.740727186203003</v>
      </c>
      <c r="AA43" s="6">
        <f>IF(VLOOKUP($V43,Graphes[],8,FALSE)&gt;0,VLOOKUP($V43,Graphes[],10,FALSE),"non")</f>
        <v>1.35500860214233</v>
      </c>
      <c r="AB43" s="6">
        <f>IF(VLOOKUP($V43,Graphes[],16,FALSE)&gt;0,VLOOKUP($V43,Graphes[],18,FALSE),"non")</f>
        <v>31.778847694396902</v>
      </c>
      <c r="AD43" t="s">
        <v>81</v>
      </c>
      <c r="AE43">
        <f>VLOOKUP($AD43,Graphes[],11,FALSE)</f>
        <v>490</v>
      </c>
      <c r="AF43">
        <f>VLOOKUP($AD43,Graphes[],27,FALSE)</f>
        <v>446</v>
      </c>
      <c r="AG43">
        <f>VLOOKUP($AD43,Graphes[],35,FALSE)</f>
        <v>446</v>
      </c>
      <c r="AH43">
        <f>VLOOKUP($AD43,Graphes[],43,FALSE)</f>
        <v>490</v>
      </c>
      <c r="AI43">
        <f>VLOOKUP($AD43,Graphes[],19,FALSE)</f>
        <v>448</v>
      </c>
      <c r="AK43">
        <v>4.0999999999999996</v>
      </c>
      <c r="AL43">
        <f>COUNTIFS(Graphes[DS_Temps],"&lt;="&amp;$AK43,Graphes[DS_Temps],"&lt;&gt;0")</f>
        <v>54</v>
      </c>
      <c r="AM43">
        <f>COUNTIFS(Graphes[DS_sans_clique_Temps],"&lt;="&amp;$AK43,Graphes[DS_sans_clique_Temps],"&lt;&gt;0")</f>
        <v>53</v>
      </c>
    </row>
    <row r="44" spans="1:39" x14ac:dyDescent="0.25">
      <c r="A44">
        <v>4.8</v>
      </c>
      <c r="B44">
        <f>COUNTIFS(Graphes[FC_Temps],"&lt;="&amp;$A44,Graphes[FC_Temps],"&lt;&gt;0")</f>
        <v>47</v>
      </c>
      <c r="C44">
        <f>COUNTIFS(Graphes[FC_AC_Temps],"&lt;="&amp;$A44,Graphes[FC_AC_Temps],"&lt;&gt;0")</f>
        <v>32</v>
      </c>
      <c r="D44">
        <f>COUNTIFS(Graphes[FC_AC_alea_Temps],"&lt;="&amp;$A44,Graphes[FC_AC_alea_Temps],"&lt;&gt;0")</f>
        <v>19</v>
      </c>
      <c r="E44">
        <f>COUNTIFS(Graphes[DS_Temps],"&lt;="&amp;$A44,Graphes[DS_Temps],"&lt;&gt;0")</f>
        <v>55</v>
      </c>
      <c r="F44">
        <f>COUNTIFS(Graphes[FC_alea_Temps],"&lt;="&amp;$A44,Graphes[FC_alea_Temps],"&lt;&gt;0")</f>
        <v>30</v>
      </c>
      <c r="O44" t="s">
        <v>77</v>
      </c>
      <c r="P44" s="5">
        <f>IF(VLOOKUP($O44,Graphes[],41,FALSE)&gt;=0,VLOOKUP($O44,Graphes[],41,FALSE),"non résolu")</f>
        <v>0</v>
      </c>
      <c r="Q44" s="5">
        <f>IF(VLOOKUP($O44,Graphes[],33,FALSE)&gt;=0,VLOOKUP($O44,Graphes[],33,FALSE),"non résolu")</f>
        <v>0</v>
      </c>
      <c r="R44" s="5">
        <f>IF(VLOOKUP($O44,Graphes[],25,FALSE)&gt;=0,VLOOKUP($O44,Graphes[],25,FALSE),"non résolu")</f>
        <v>3.6333333333333333</v>
      </c>
      <c r="S44" s="5">
        <f>IF(VLOOKUP($O44,Graphes[],9,FALSE)&gt;=0,VLOOKUP($O44,Graphes[],9,FALSE),"non résolu")</f>
        <v>0</v>
      </c>
      <c r="T44" s="5">
        <f>IF(VLOOKUP($O44,Graphes[],17,FALSE)&gt;=0,VLOOKUP($O44,Graphes[],17,FALSE),"non résolu")</f>
        <v>3.7</v>
      </c>
      <c r="V44" t="s">
        <v>54</v>
      </c>
      <c r="W44">
        <f>VLOOKUP($V44,Graphes[],5,FALSE)*VLOOKUP($V44,Graphes[],7,FALSE)*VLOOKUP($V44,Graphes[],7,FALSE)</f>
        <v>49563720</v>
      </c>
      <c r="X44" s="6">
        <f>IF(VLOOKUP($V44,Graphes[],40,FALSE)&gt;0,VLOOKUP($V44,Graphes[],42,FALSE),"non")</f>
        <v>1.31849360466003</v>
      </c>
      <c r="Y44" s="6">
        <f>IF(VLOOKUP($V44,Graphes[],32,FALSE)&gt;0,VLOOKUP($V44,Graphes[],34,FALSE),"non")</f>
        <v>8.1345353126525808</v>
      </c>
      <c r="Z44" s="6">
        <f>IF(VLOOKUP($V44,Graphes[],24,FALSE)&gt;0,VLOOKUP($V44,Graphes[],26,FALSE),"non")</f>
        <v>23.144498109817501</v>
      </c>
      <c r="AA44" s="6">
        <f>IF(VLOOKUP($V44,Graphes[],8,FALSE)&gt;0,VLOOKUP($V44,Graphes[],10,FALSE),"non")</f>
        <v>1.4707059860229399</v>
      </c>
      <c r="AB44" s="6">
        <f>IF(VLOOKUP($V44,Graphes[],16,FALSE)&gt;0,VLOOKUP($V44,Graphes[],18,FALSE),"non")</f>
        <v>17.1588745117187</v>
      </c>
      <c r="AD44" t="s">
        <v>54</v>
      </c>
      <c r="AE44">
        <f>VLOOKUP($AD44,Graphes[],11,FALSE)</f>
        <v>2331</v>
      </c>
      <c r="AF44">
        <f>VLOOKUP($AD44,Graphes[],27,FALSE)</f>
        <v>163</v>
      </c>
      <c r="AG44">
        <f>VLOOKUP($AD44,Graphes[],35,FALSE)</f>
        <v>163</v>
      </c>
      <c r="AH44">
        <f>VLOOKUP($AD44,Graphes[],43,FALSE)</f>
        <v>2331</v>
      </c>
      <c r="AI44">
        <f>VLOOKUP($AD44,Graphes[],19,FALSE)</f>
        <v>442</v>
      </c>
      <c r="AK44">
        <v>4.2</v>
      </c>
      <c r="AL44">
        <f>COUNTIFS(Graphes[DS_Temps],"&lt;="&amp;$AK44,Graphes[DS_Temps],"&lt;&gt;0")</f>
        <v>54</v>
      </c>
      <c r="AM44">
        <f>COUNTIFS(Graphes[DS_sans_clique_Temps],"&lt;="&amp;$AK44,Graphes[DS_sans_clique_Temps],"&lt;&gt;0")</f>
        <v>53</v>
      </c>
    </row>
    <row r="45" spans="1:39" x14ac:dyDescent="0.25">
      <c r="A45">
        <v>5.0999999999999996</v>
      </c>
      <c r="B45">
        <f>COUNTIFS(Graphes[FC_Temps],"&lt;="&amp;$A45,Graphes[FC_Temps],"&lt;&gt;0")</f>
        <v>48</v>
      </c>
      <c r="C45">
        <f>COUNTIFS(Graphes[FC_AC_Temps],"&lt;="&amp;$A45,Graphes[FC_AC_Temps],"&lt;&gt;0")</f>
        <v>32</v>
      </c>
      <c r="D45">
        <f>COUNTIFS(Graphes[FC_AC_alea_Temps],"&lt;="&amp;$A45,Graphes[FC_AC_alea_Temps],"&lt;&gt;0")</f>
        <v>19</v>
      </c>
      <c r="E45">
        <f>COUNTIFS(Graphes[DS_Temps],"&lt;="&amp;$A45,Graphes[DS_Temps],"&lt;&gt;0")</f>
        <v>55</v>
      </c>
      <c r="F45">
        <f>COUNTIFS(Graphes[FC_alea_Temps],"&lt;="&amp;$A45,Graphes[FC_alea_Temps],"&lt;&gt;0")</f>
        <v>30</v>
      </c>
      <c r="O45" t="s">
        <v>78</v>
      </c>
      <c r="P45" s="5">
        <f>IF(VLOOKUP($O45,Graphes[],41,FALSE)&gt;=0,VLOOKUP($O45,Graphes[],41,FALSE),"non résolu")</f>
        <v>0</v>
      </c>
      <c r="Q45" s="5">
        <f>IF(VLOOKUP($O45,Graphes[],33,FALSE)&gt;=0,VLOOKUP($O45,Graphes[],33,FALSE),"non résolu")</f>
        <v>0</v>
      </c>
      <c r="R45" s="5">
        <f>IF(VLOOKUP($O45,Graphes[],25,FALSE)&gt;=0,VLOOKUP($O45,Graphes[],25,FALSE),"non résolu")</f>
        <v>3.7</v>
      </c>
      <c r="S45" s="5">
        <f>IF(VLOOKUP($O45,Graphes[],9,FALSE)&gt;=0,VLOOKUP($O45,Graphes[],9,FALSE),"non résolu")</f>
        <v>0</v>
      </c>
      <c r="T45" s="5">
        <f>IF(VLOOKUP($O45,Graphes[],17,FALSE)&gt;=0,VLOOKUP($O45,Graphes[],17,FALSE),"non résolu")</f>
        <v>3.6666666666666665</v>
      </c>
      <c r="V45" t="s">
        <v>78</v>
      </c>
      <c r="W45">
        <f>VLOOKUP($V45,Graphes[],5,FALSE)*VLOOKUP($V45,Graphes[],7,FALSE)*VLOOKUP($V45,Graphes[],7,FALSE)</f>
        <v>62863722</v>
      </c>
      <c r="X45" s="6">
        <f>IF(VLOOKUP($V45,Graphes[],40,FALSE)&gt;0,VLOOKUP($V45,Graphes[],42,FALSE),"non")</f>
        <v>3.4358716011047301</v>
      </c>
      <c r="Y45" s="6">
        <f>IF(VLOOKUP($V45,Graphes[],32,FALSE)&gt;0,VLOOKUP($V45,Graphes[],34,FALSE),"non")</f>
        <v>3.4358716011047301</v>
      </c>
      <c r="Z45" s="6">
        <f>IF(VLOOKUP($V45,Graphes[],24,FALSE)&gt;0,VLOOKUP($V45,Graphes[],26,FALSE),"non")</f>
        <v>29.4497566223144</v>
      </c>
      <c r="AA45" s="6">
        <f>IF(VLOOKUP($V45,Graphes[],8,FALSE)&gt;0,VLOOKUP($V45,Graphes[],10,FALSE),"non")</f>
        <v>2.6153793334960902</v>
      </c>
      <c r="AB45" s="6">
        <f>IF(VLOOKUP($V45,Graphes[],16,FALSE)&gt;0,VLOOKUP($V45,Graphes[],18,FALSE),"non")</f>
        <v>26.256725311279201</v>
      </c>
      <c r="AD45" t="s">
        <v>78</v>
      </c>
      <c r="AE45">
        <f>VLOOKUP($AD45,Graphes[],11,FALSE)</f>
        <v>3609</v>
      </c>
      <c r="AF45">
        <f>VLOOKUP($AD45,Graphes[],27,FALSE)</f>
        <v>179</v>
      </c>
      <c r="AG45">
        <f>VLOOKUP($AD45,Graphes[],35,FALSE)</f>
        <v>179</v>
      </c>
      <c r="AH45">
        <f>VLOOKUP($AD45,Graphes[],43,FALSE)</f>
        <v>179</v>
      </c>
      <c r="AI45">
        <f>VLOOKUP($AD45,Graphes[],19,FALSE)</f>
        <v>555</v>
      </c>
      <c r="AK45">
        <v>4.3</v>
      </c>
      <c r="AL45">
        <f>COUNTIFS(Graphes[DS_Temps],"&lt;="&amp;$AK45,Graphes[DS_Temps],"&lt;&gt;0")</f>
        <v>54</v>
      </c>
      <c r="AM45">
        <f>COUNTIFS(Graphes[DS_sans_clique_Temps],"&lt;="&amp;$AK45,Graphes[DS_sans_clique_Temps],"&lt;&gt;0")</f>
        <v>53</v>
      </c>
    </row>
    <row r="46" spans="1:39" x14ac:dyDescent="0.25">
      <c r="A46">
        <v>5.2</v>
      </c>
      <c r="B46">
        <f>COUNTIFS(Graphes[FC_Temps],"&lt;="&amp;$A46,Graphes[FC_Temps],"&lt;&gt;0")</f>
        <v>48</v>
      </c>
      <c r="C46">
        <f>COUNTIFS(Graphes[FC_AC_Temps],"&lt;="&amp;$A46,Graphes[FC_AC_Temps],"&lt;&gt;0")</f>
        <v>32</v>
      </c>
      <c r="D46">
        <f>COUNTIFS(Graphes[FC_AC_alea_Temps],"&lt;="&amp;$A46,Graphes[FC_AC_alea_Temps],"&lt;&gt;0")</f>
        <v>20</v>
      </c>
      <c r="E46">
        <f>COUNTIFS(Graphes[DS_Temps],"&lt;="&amp;$A46,Graphes[DS_Temps],"&lt;&gt;0")</f>
        <v>55</v>
      </c>
      <c r="F46">
        <f>COUNTIFS(Graphes[FC_alea_Temps],"&lt;="&amp;$A46,Graphes[FC_alea_Temps],"&lt;&gt;0")</f>
        <v>30</v>
      </c>
      <c r="V46" t="s">
        <v>77</v>
      </c>
      <c r="W46">
        <f>VLOOKUP($V46,Graphes[],5,FALSE)*VLOOKUP($V46,Graphes[],7,FALSE)*VLOOKUP($V46,Graphes[],7,FALSE)</f>
        <v>62883603</v>
      </c>
      <c r="X46" s="6">
        <f>IF(VLOOKUP($V46,Graphes[],40,FALSE)&gt;0,VLOOKUP($V46,Graphes[],42,FALSE),"non")</f>
        <v>3.8626077175140301</v>
      </c>
      <c r="Y46" s="6">
        <f>IF(VLOOKUP($V46,Graphes[],32,FALSE)&gt;0,VLOOKUP($V46,Graphes[],34,FALSE),"non")</f>
        <v>3.8626077175140301</v>
      </c>
      <c r="Z46" s="6">
        <f>IF(VLOOKUP($V46,Graphes[],24,FALSE)&gt;0,VLOOKUP($V46,Graphes[],26,FALSE),"non")</f>
        <v>31.9032332897186</v>
      </c>
      <c r="AA46" s="6">
        <f>IF(VLOOKUP($V46,Graphes[],8,FALSE)&gt;0,VLOOKUP($V46,Graphes[],10,FALSE),"non")</f>
        <v>2.8532345294952299</v>
      </c>
      <c r="AB46" s="6">
        <f>IF(VLOOKUP($V46,Graphes[],16,FALSE)&gt;0,VLOOKUP($V46,Graphes[],18,FALSE),"non")</f>
        <v>29.311840295791601</v>
      </c>
      <c r="AD46" t="s">
        <v>77</v>
      </c>
      <c r="AE46">
        <f>VLOOKUP($AD46,Graphes[],11,FALSE)</f>
        <v>3674</v>
      </c>
      <c r="AF46">
        <f>VLOOKUP($AD46,Graphes[],27,FALSE)</f>
        <v>184</v>
      </c>
      <c r="AG46">
        <f>VLOOKUP($AD46,Graphes[],35,FALSE)</f>
        <v>184</v>
      </c>
      <c r="AH46">
        <f>VLOOKUP($AD46,Graphes[],43,FALSE)</f>
        <v>184</v>
      </c>
      <c r="AI46">
        <f>VLOOKUP($AD46,Graphes[],19,FALSE)</f>
        <v>403</v>
      </c>
      <c r="AK46">
        <v>4.4000000000000004</v>
      </c>
      <c r="AL46">
        <f>COUNTIFS(Graphes[DS_Temps],"&lt;="&amp;$AK46,Graphes[DS_Temps],"&lt;&gt;0")</f>
        <v>54</v>
      </c>
      <c r="AM46">
        <f>COUNTIFS(Graphes[DS_sans_clique_Temps],"&lt;="&amp;$AK46,Graphes[DS_sans_clique_Temps],"&lt;&gt;0")</f>
        <v>53</v>
      </c>
    </row>
    <row r="47" spans="1:39" x14ac:dyDescent="0.25">
      <c r="A47">
        <v>5.3</v>
      </c>
      <c r="B47">
        <f>COUNTIFS(Graphes[FC_Temps],"&lt;="&amp;$A47,Graphes[FC_Temps],"&lt;&gt;0")</f>
        <v>48</v>
      </c>
      <c r="C47">
        <f>COUNTIFS(Graphes[FC_AC_Temps],"&lt;="&amp;$A47,Graphes[FC_AC_Temps],"&lt;&gt;0")</f>
        <v>32</v>
      </c>
      <c r="D47">
        <f>COUNTIFS(Graphes[FC_AC_alea_Temps],"&lt;="&amp;$A47,Graphes[FC_AC_alea_Temps],"&lt;&gt;0")</f>
        <v>21</v>
      </c>
      <c r="E47">
        <f>COUNTIFS(Graphes[DS_Temps],"&lt;="&amp;$A47,Graphes[DS_Temps],"&lt;&gt;0")</f>
        <v>55</v>
      </c>
      <c r="F47">
        <f>COUNTIFS(Graphes[FC_alea_Temps],"&lt;="&amp;$A47,Graphes[FC_alea_Temps],"&lt;&gt;0")</f>
        <v>30</v>
      </c>
      <c r="V47" t="s">
        <v>44</v>
      </c>
      <c r="W47">
        <f>VLOOKUP($V47,Graphes[],5,FALSE)*VLOOKUP($V47,Graphes[],7,FALSE)*VLOOKUP($V47,Graphes[],7,FALSE)</f>
        <v>72777600</v>
      </c>
      <c r="X47" s="6">
        <f>IF(VLOOKUP($V47,Graphes[],40,FALSE)&gt;0,VLOOKUP($V47,Graphes[],42,FALSE),"non")</f>
        <v>1.38536548614501</v>
      </c>
      <c r="Y47" s="6">
        <f>IF(VLOOKUP($V47,Graphes[],32,FALSE)&gt;0,VLOOKUP($V47,Graphes[],34,FALSE),"non")</f>
        <v>13.9938941001892</v>
      </c>
      <c r="Z47" s="6" t="str">
        <f>IF(VLOOKUP($V47,Graphes[],24,FALSE)&gt;0,VLOOKUP($V47,Graphes[],26,FALSE),"non")</f>
        <v>non</v>
      </c>
      <c r="AA47" s="6">
        <f>IF(VLOOKUP($V47,Graphes[],8,FALSE)&gt;0,VLOOKUP($V47,Graphes[],10,FALSE),"non")</f>
        <v>2.0231521129608101</v>
      </c>
      <c r="AB47" s="6" t="str">
        <f>IF(VLOOKUP($V47,Graphes[],16,FALSE)&gt;0,VLOOKUP($V47,Graphes[],18,FALSE),"non")</f>
        <v>non</v>
      </c>
      <c r="AD47" t="s">
        <v>44</v>
      </c>
      <c r="AE47">
        <f>VLOOKUP($AD47,Graphes[],11,FALSE)</f>
        <v>548</v>
      </c>
      <c r="AG47">
        <f>VLOOKUP($AD47,Graphes[],35,FALSE)</f>
        <v>436</v>
      </c>
      <c r="AH47">
        <f>VLOOKUP($AD47,Graphes[],43,FALSE)</f>
        <v>548</v>
      </c>
      <c r="AK47">
        <v>4.5</v>
      </c>
      <c r="AL47">
        <f>COUNTIFS(Graphes[DS_Temps],"&lt;="&amp;$AK47,Graphes[DS_Temps],"&lt;&gt;0")</f>
        <v>55</v>
      </c>
      <c r="AM47">
        <f>COUNTIFS(Graphes[DS_sans_clique_Temps],"&lt;="&amp;$AK47,Graphes[DS_sans_clique_Temps],"&lt;&gt;0")</f>
        <v>53</v>
      </c>
    </row>
    <row r="48" spans="1:39" x14ac:dyDescent="0.25">
      <c r="A48">
        <v>5.4</v>
      </c>
      <c r="B48">
        <f>COUNTIFS(Graphes[FC_Temps],"&lt;="&amp;$A48,Graphes[FC_Temps],"&lt;&gt;0")</f>
        <v>48</v>
      </c>
      <c r="C48">
        <f>COUNTIFS(Graphes[FC_AC_Temps],"&lt;="&amp;$A48,Graphes[FC_AC_Temps],"&lt;&gt;0")</f>
        <v>33</v>
      </c>
      <c r="D48">
        <f>COUNTIFS(Graphes[FC_AC_alea_Temps],"&lt;="&amp;$A48,Graphes[FC_AC_alea_Temps],"&lt;&gt;0")</f>
        <v>21</v>
      </c>
      <c r="E48">
        <f>COUNTIFS(Graphes[DS_Temps],"&lt;="&amp;$A48,Graphes[DS_Temps],"&lt;&gt;0")</f>
        <v>55</v>
      </c>
      <c r="F48">
        <f>COUNTIFS(Graphes[FC_alea_Temps],"&lt;="&amp;$A48,Graphes[FC_alea_Temps],"&lt;&gt;0")</f>
        <v>30</v>
      </c>
      <c r="V48" t="s">
        <v>50</v>
      </c>
      <c r="W48">
        <f>VLOOKUP($V48,Graphes[],5,FALSE)*VLOOKUP($V48,Graphes[],7,FALSE)*VLOOKUP($V48,Graphes[],7,FALSE)</f>
        <v>72861436</v>
      </c>
      <c r="X48" s="6">
        <f>IF(VLOOKUP($V48,Graphes[],40,FALSE)&gt;0,VLOOKUP($V48,Graphes[],42,FALSE),"non")</f>
        <v>0.69168519973754805</v>
      </c>
      <c r="Y48" s="6">
        <f>IF(VLOOKUP($V48,Graphes[],32,FALSE)&gt;0,VLOOKUP($V48,Graphes[],34,FALSE),"non")</f>
        <v>12.8525645732879</v>
      </c>
      <c r="Z48" s="6">
        <f>IF(VLOOKUP($V48,Graphes[],24,FALSE)&gt;0,VLOOKUP($V48,Graphes[],26,FALSE),"non")</f>
        <v>12.3864512443542</v>
      </c>
      <c r="AA48" s="6">
        <f>IF(VLOOKUP($V48,Graphes[],8,FALSE)&gt;0,VLOOKUP($V48,Graphes[],10,FALSE),"non")</f>
        <v>0.72362303733825595</v>
      </c>
      <c r="AB48" s="6">
        <f>IF(VLOOKUP($V48,Graphes[],16,FALSE)&gt;0,VLOOKUP($V48,Graphes[],18,FALSE),"non")</f>
        <v>2.0316376686096098</v>
      </c>
      <c r="AD48" t="s">
        <v>50</v>
      </c>
      <c r="AE48">
        <f>VLOOKUP($AD48,Graphes[],11,FALSE)</f>
        <v>1877</v>
      </c>
      <c r="AF48">
        <f>VLOOKUP($AD48,Graphes[],27,FALSE)</f>
        <v>65</v>
      </c>
      <c r="AG48">
        <f>VLOOKUP($AD48,Graphes[],35,FALSE)</f>
        <v>65</v>
      </c>
      <c r="AH48">
        <f>VLOOKUP($AD48,Graphes[],43,FALSE)</f>
        <v>1877</v>
      </c>
      <c r="AI48">
        <f>VLOOKUP($AD48,Graphes[],19,FALSE)</f>
        <v>728</v>
      </c>
      <c r="AK48">
        <v>4.5999999999999996</v>
      </c>
      <c r="AL48">
        <f>COUNTIFS(Graphes[DS_Temps],"&lt;="&amp;$AK48,Graphes[DS_Temps],"&lt;&gt;0")</f>
        <v>55</v>
      </c>
      <c r="AM48">
        <f>COUNTIFS(Graphes[DS_sans_clique_Temps],"&lt;="&amp;$AK48,Graphes[DS_sans_clique_Temps],"&lt;&gt;0")</f>
        <v>53</v>
      </c>
    </row>
    <row r="49" spans="1:39" x14ac:dyDescent="0.25">
      <c r="A49">
        <v>5.5</v>
      </c>
      <c r="B49">
        <f>COUNTIFS(Graphes[FC_Temps],"&lt;="&amp;$A49,Graphes[FC_Temps],"&lt;&gt;0")</f>
        <v>49</v>
      </c>
      <c r="C49">
        <f>COUNTIFS(Graphes[FC_AC_Temps],"&lt;="&amp;$A49,Graphes[FC_AC_Temps],"&lt;&gt;0")</f>
        <v>33</v>
      </c>
      <c r="D49">
        <f>COUNTIFS(Graphes[FC_AC_alea_Temps],"&lt;="&amp;$A49,Graphes[FC_AC_alea_Temps],"&lt;&gt;0")</f>
        <v>21</v>
      </c>
      <c r="E49">
        <f>COUNTIFS(Graphes[DS_Temps],"&lt;="&amp;$A49,Graphes[DS_Temps],"&lt;&gt;0")</f>
        <v>55</v>
      </c>
      <c r="F49">
        <f>COUNTIFS(Graphes[FC_alea_Temps],"&lt;="&amp;$A49,Graphes[FC_alea_Temps],"&lt;&gt;0")</f>
        <v>30</v>
      </c>
      <c r="V49" t="s">
        <v>43</v>
      </c>
      <c r="W49">
        <f>VLOOKUP($V49,Graphes[],5,FALSE)*VLOOKUP($V49,Graphes[],7,FALSE)*VLOOKUP($V49,Graphes[],7,FALSE)</f>
        <v>80630000</v>
      </c>
      <c r="X49" s="6">
        <f>IF(VLOOKUP($V49,Graphes[],40,FALSE)&gt;0,VLOOKUP($V49,Graphes[],42,FALSE),"non")</f>
        <v>1.7656447887420601</v>
      </c>
      <c r="Y49" s="6">
        <f>IF(VLOOKUP($V49,Graphes[],32,FALSE)&gt;0,VLOOKUP($V49,Graphes[],34,FALSE),"non")</f>
        <v>13.309240579605101</v>
      </c>
      <c r="Z49" s="6" t="str">
        <f>IF(VLOOKUP($V49,Graphes[],24,FALSE)&gt;0,VLOOKUP($V49,Graphes[],26,FALSE),"non")</f>
        <v>non</v>
      </c>
      <c r="AA49" s="6">
        <f>IF(VLOOKUP($V49,Graphes[],8,FALSE)&gt;0,VLOOKUP($V49,Graphes[],10,FALSE),"non")</f>
        <v>2.0541584491729701</v>
      </c>
      <c r="AB49" s="6" t="str">
        <f>IF(VLOOKUP($V49,Graphes[],16,FALSE)&gt;0,VLOOKUP($V49,Graphes[],18,FALSE),"non")</f>
        <v>non</v>
      </c>
      <c r="AD49" t="s">
        <v>43</v>
      </c>
      <c r="AE49">
        <f>VLOOKUP($AD49,Graphes[],11,FALSE)</f>
        <v>562</v>
      </c>
      <c r="AG49">
        <f>VLOOKUP($AD49,Graphes[],35,FALSE)</f>
        <v>436</v>
      </c>
      <c r="AH49">
        <f>VLOOKUP($AD49,Graphes[],43,FALSE)</f>
        <v>562</v>
      </c>
      <c r="AK49">
        <v>4.7</v>
      </c>
      <c r="AL49">
        <f>COUNTIFS(Graphes[DS_Temps],"&lt;="&amp;$AK49,Graphes[DS_Temps],"&lt;&gt;0")</f>
        <v>55</v>
      </c>
      <c r="AM49">
        <f>COUNTIFS(Graphes[DS_sans_clique_Temps],"&lt;="&amp;$AK49,Graphes[DS_sans_clique_Temps],"&lt;&gt;0")</f>
        <v>53</v>
      </c>
    </row>
    <row r="50" spans="1:39" x14ac:dyDescent="0.25">
      <c r="A50">
        <v>5.8</v>
      </c>
      <c r="B50">
        <f>COUNTIFS(Graphes[FC_Temps],"&lt;="&amp;$A50,Graphes[FC_Temps],"&lt;&gt;0")</f>
        <v>49</v>
      </c>
      <c r="C50">
        <f>COUNTIFS(Graphes[FC_AC_Temps],"&lt;="&amp;$A50,Graphes[FC_AC_Temps],"&lt;&gt;0")</f>
        <v>33</v>
      </c>
      <c r="D50">
        <f>COUNTIFS(Graphes[FC_AC_alea_Temps],"&lt;="&amp;$A50,Graphes[FC_AC_alea_Temps],"&lt;&gt;0")</f>
        <v>21</v>
      </c>
      <c r="E50">
        <f>COUNTIFS(Graphes[DS_Temps],"&lt;="&amp;$A50,Graphes[DS_Temps],"&lt;&gt;0")</f>
        <v>55</v>
      </c>
      <c r="F50">
        <f>COUNTIFS(Graphes[FC_alea_Temps],"&lt;="&amp;$A50,Graphes[FC_alea_Temps],"&lt;&gt;0")</f>
        <v>31</v>
      </c>
      <c r="V50" t="s">
        <v>55</v>
      </c>
      <c r="W50">
        <f>VLOOKUP($V50,Graphes[],5,FALSE)*VLOOKUP($V50,Graphes[],7,FALSE)*VLOOKUP($V50,Graphes[],7,FALSE)</f>
        <v>85039050</v>
      </c>
      <c r="X50" s="6">
        <f>IF(VLOOKUP($V50,Graphes[],40,FALSE)&gt;0,VLOOKUP($V50,Graphes[],42,FALSE),"non")</f>
        <v>0.79748225212097101</v>
      </c>
      <c r="Y50" s="6">
        <f>IF(VLOOKUP($V50,Graphes[],32,FALSE)&gt;0,VLOOKUP($V50,Graphes[],34,FALSE),"non")</f>
        <v>8.4678997993469203</v>
      </c>
      <c r="Z50" s="6">
        <f>IF(VLOOKUP($V50,Graphes[],24,FALSE)&gt;0,VLOOKUP($V50,Graphes[],26,FALSE),"non")</f>
        <v>34.391613960266099</v>
      </c>
      <c r="AA50" s="6">
        <f>IF(VLOOKUP($V50,Graphes[],8,FALSE)&gt;0,VLOOKUP($V50,Graphes[],10,FALSE),"non")</f>
        <v>0.71913719177246005</v>
      </c>
      <c r="AB50" s="6">
        <f>IF(VLOOKUP($V50,Graphes[],16,FALSE)&gt;0,VLOOKUP($V50,Graphes[],18,FALSE),"non")</f>
        <v>25.080318212509098</v>
      </c>
      <c r="AD50" t="s">
        <v>55</v>
      </c>
      <c r="AE50">
        <f>VLOOKUP($AD50,Graphes[],11,FALSE)</f>
        <v>1675</v>
      </c>
      <c r="AF50">
        <f>VLOOKUP($AD50,Graphes[],27,FALSE)</f>
        <v>159</v>
      </c>
      <c r="AG50">
        <f>VLOOKUP($AD50,Graphes[],35,FALSE)</f>
        <v>159</v>
      </c>
      <c r="AH50">
        <f>VLOOKUP($AD50,Graphes[],43,FALSE)</f>
        <v>1675</v>
      </c>
      <c r="AI50">
        <f>VLOOKUP($AD50,Graphes[],19,FALSE)</f>
        <v>282</v>
      </c>
      <c r="AK50">
        <v>4.8</v>
      </c>
      <c r="AL50">
        <f>COUNTIFS(Graphes[DS_Temps],"&lt;="&amp;$AK50,Graphes[DS_Temps],"&lt;&gt;0")</f>
        <v>55</v>
      </c>
      <c r="AM50">
        <f>COUNTIFS(Graphes[DS_sans_clique_Temps],"&lt;="&amp;$AK50,Graphes[DS_sans_clique_Temps],"&lt;&gt;0")</f>
        <v>53</v>
      </c>
    </row>
    <row r="51" spans="1:39" x14ac:dyDescent="0.25">
      <c r="A51">
        <v>6.2</v>
      </c>
      <c r="B51">
        <f>COUNTIFS(Graphes[FC_Temps],"&lt;="&amp;$A51,Graphes[FC_Temps],"&lt;&gt;0")</f>
        <v>49</v>
      </c>
      <c r="C51">
        <f>COUNTIFS(Graphes[FC_AC_Temps],"&lt;="&amp;$A51,Graphes[FC_AC_Temps],"&lt;&gt;0")</f>
        <v>33</v>
      </c>
      <c r="D51">
        <f>COUNTIFS(Graphes[FC_AC_alea_Temps],"&lt;="&amp;$A51,Graphes[FC_AC_alea_Temps],"&lt;&gt;0")</f>
        <v>22</v>
      </c>
      <c r="E51">
        <f>COUNTIFS(Graphes[DS_Temps],"&lt;="&amp;$A51,Graphes[DS_Temps],"&lt;&gt;0")</f>
        <v>55</v>
      </c>
      <c r="F51">
        <f>COUNTIFS(Graphes[FC_alea_Temps],"&lt;="&amp;$A51,Graphes[FC_alea_Temps],"&lt;&gt;0")</f>
        <v>31</v>
      </c>
      <c r="V51" t="s">
        <v>56</v>
      </c>
      <c r="W51">
        <f>VLOOKUP($V51,Graphes[],5,FALSE)*VLOOKUP($V51,Graphes[],7,FALSE)*VLOOKUP($V51,Graphes[],7,FALSE)</f>
        <v>86899684</v>
      </c>
      <c r="X51" s="6">
        <f>IF(VLOOKUP($V51,Graphes[],40,FALSE)&gt;0,VLOOKUP($V51,Graphes[],42,FALSE),"non")</f>
        <v>0.76255249977111805</v>
      </c>
      <c r="Y51" s="6">
        <f>IF(VLOOKUP($V51,Graphes[],32,FALSE)&gt;0,VLOOKUP($V51,Graphes[],34,FALSE),"non")</f>
        <v>8.3471274375915492</v>
      </c>
      <c r="Z51" s="6">
        <f>IF(VLOOKUP($V51,Graphes[],24,FALSE)&gt;0,VLOOKUP($V51,Graphes[],26,FALSE),"non")</f>
        <v>32.325541734695399</v>
      </c>
      <c r="AA51" s="6">
        <f>IF(VLOOKUP($V51,Graphes[],8,FALSE)&gt;0,VLOOKUP($V51,Graphes[],10,FALSE),"non")</f>
        <v>0.72063159942626898</v>
      </c>
      <c r="AB51" s="6">
        <f>IF(VLOOKUP($V51,Graphes[],16,FALSE)&gt;0,VLOOKUP($V51,Graphes[],18,FALSE),"non")</f>
        <v>24.503913879394499</v>
      </c>
      <c r="AD51" t="s">
        <v>56</v>
      </c>
      <c r="AE51">
        <f>VLOOKUP($AD51,Graphes[],11,FALSE)</f>
        <v>1671</v>
      </c>
      <c r="AF51">
        <f>VLOOKUP($AD51,Graphes[],27,FALSE)</f>
        <v>155</v>
      </c>
      <c r="AG51">
        <f>VLOOKUP($AD51,Graphes[],35,FALSE)</f>
        <v>155</v>
      </c>
      <c r="AH51">
        <f>VLOOKUP($AD51,Graphes[],43,FALSE)</f>
        <v>1671</v>
      </c>
      <c r="AI51">
        <f>VLOOKUP($AD51,Graphes[],19,FALSE)</f>
        <v>265</v>
      </c>
      <c r="AK51">
        <v>4.9000000000000004</v>
      </c>
      <c r="AL51">
        <f>COUNTIFS(Graphes[DS_Temps],"&lt;="&amp;$AK51,Graphes[DS_Temps],"&lt;&gt;0")</f>
        <v>55</v>
      </c>
      <c r="AM51">
        <f>COUNTIFS(Graphes[DS_sans_clique_Temps],"&lt;="&amp;$AK51,Graphes[DS_sans_clique_Temps],"&lt;&gt;0")</f>
        <v>53</v>
      </c>
    </row>
    <row r="52" spans="1:39" x14ac:dyDescent="0.25">
      <c r="A52">
        <v>6.5</v>
      </c>
      <c r="B52">
        <f>COUNTIFS(Graphes[FC_Temps],"&lt;="&amp;$A52,Graphes[FC_Temps],"&lt;&gt;0")</f>
        <v>49</v>
      </c>
      <c r="C52">
        <f>COUNTIFS(Graphes[FC_AC_Temps],"&lt;="&amp;$A52,Graphes[FC_AC_Temps],"&lt;&gt;0")</f>
        <v>34</v>
      </c>
      <c r="D52">
        <f>COUNTIFS(Graphes[FC_AC_alea_Temps],"&lt;="&amp;$A52,Graphes[FC_AC_alea_Temps],"&lt;&gt;0")</f>
        <v>22</v>
      </c>
      <c r="E52">
        <f>COUNTIFS(Graphes[DS_Temps],"&lt;="&amp;$A52,Graphes[DS_Temps],"&lt;&gt;0")</f>
        <v>55</v>
      </c>
      <c r="F52">
        <f>COUNTIFS(Graphes[FC_alea_Temps],"&lt;="&amp;$A52,Graphes[FC_alea_Temps],"&lt;&gt;0")</f>
        <v>31</v>
      </c>
      <c r="V52" t="s">
        <v>57</v>
      </c>
      <c r="W52">
        <f>VLOOKUP($V52,Graphes[],5,FALSE)*VLOOKUP($V52,Graphes[],7,FALSE)*VLOOKUP($V52,Graphes[],7,FALSE)</f>
        <v>88761591</v>
      </c>
      <c r="X52" s="6">
        <f>IF(VLOOKUP($V52,Graphes[],40,FALSE)&gt;0,VLOOKUP($V52,Graphes[],42,FALSE),"non")</f>
        <v>0.69617438316345204</v>
      </c>
      <c r="Y52" s="6">
        <f>IF(VLOOKUP($V52,Graphes[],32,FALSE)&gt;0,VLOOKUP($V52,Graphes[],34,FALSE),"non")</f>
        <v>8.8421905040740896</v>
      </c>
      <c r="Z52" s="6">
        <f>IF(VLOOKUP($V52,Graphes[],24,FALSE)&gt;0,VLOOKUP($V52,Graphes[],26,FALSE),"non")</f>
        <v>32.690347671508697</v>
      </c>
      <c r="AA52" s="6">
        <f>IF(VLOOKUP($V52,Graphes[],8,FALSE)&gt;0,VLOOKUP($V52,Graphes[],10,FALSE),"non")</f>
        <v>0.67871212959289495</v>
      </c>
      <c r="AB52" s="6">
        <f>IF(VLOOKUP($V52,Graphes[],16,FALSE)&gt;0,VLOOKUP($V52,Graphes[],18,FALSE),"non")</f>
        <v>25.0209286212921</v>
      </c>
      <c r="AD52" t="s">
        <v>57</v>
      </c>
      <c r="AE52">
        <f>VLOOKUP($AD52,Graphes[],11,FALSE)</f>
        <v>1672</v>
      </c>
      <c r="AF52">
        <f>VLOOKUP($AD52,Graphes[],27,FALSE)</f>
        <v>156</v>
      </c>
      <c r="AG52">
        <f>VLOOKUP($AD52,Graphes[],35,FALSE)</f>
        <v>156</v>
      </c>
      <c r="AH52">
        <f>VLOOKUP($AD52,Graphes[],43,FALSE)</f>
        <v>1672</v>
      </c>
      <c r="AI52">
        <f>VLOOKUP($AD52,Graphes[],19,FALSE)</f>
        <v>218</v>
      </c>
      <c r="AK52">
        <v>5</v>
      </c>
      <c r="AL52">
        <f>COUNTIFS(Graphes[DS_Temps],"&lt;="&amp;$AK52,Graphes[DS_Temps],"&lt;&gt;0")</f>
        <v>55</v>
      </c>
      <c r="AM52">
        <f>COUNTIFS(Graphes[DS_sans_clique_Temps],"&lt;="&amp;$AK52,Graphes[DS_sans_clique_Temps],"&lt;&gt;0")</f>
        <v>53</v>
      </c>
    </row>
    <row r="53" spans="1:39" x14ac:dyDescent="0.25">
      <c r="A53">
        <v>7.2</v>
      </c>
      <c r="B53">
        <f>COUNTIFS(Graphes[FC_Temps],"&lt;="&amp;$A53,Graphes[FC_Temps],"&lt;&gt;0")</f>
        <v>51</v>
      </c>
      <c r="C53">
        <f>COUNTIFS(Graphes[FC_AC_Temps],"&lt;="&amp;$A53,Graphes[FC_AC_Temps],"&lt;&gt;0")</f>
        <v>36</v>
      </c>
      <c r="D53">
        <f>COUNTIFS(Graphes[FC_AC_alea_Temps],"&lt;="&amp;$A53,Graphes[FC_AC_alea_Temps],"&lt;&gt;0")</f>
        <v>22</v>
      </c>
      <c r="E53">
        <f>COUNTIFS(Graphes[DS_Temps],"&lt;="&amp;$A53,Graphes[DS_Temps],"&lt;&gt;0")</f>
        <v>55</v>
      </c>
      <c r="F53">
        <f>COUNTIFS(Graphes[FC_alea_Temps],"&lt;="&amp;$A53,Graphes[FC_alea_Temps],"&lt;&gt;0")</f>
        <v>31</v>
      </c>
      <c r="V53" t="s">
        <v>58</v>
      </c>
      <c r="W53">
        <f>VLOOKUP($V53,Graphes[],5,FALSE)*VLOOKUP($V53,Graphes[],7,FALSE)*VLOOKUP($V53,Graphes[],7,FALSE)</f>
        <v>90572800</v>
      </c>
      <c r="X53" s="6">
        <f>IF(VLOOKUP($V53,Graphes[],40,FALSE)&gt;0,VLOOKUP($V53,Graphes[],42,FALSE),"non")</f>
        <v>0.730610132217407</v>
      </c>
      <c r="Y53" s="6">
        <f>IF(VLOOKUP($V53,Graphes[],32,FALSE)&gt;0,VLOOKUP($V53,Graphes[],34,FALSE),"non")</f>
        <v>8.8856062889099103</v>
      </c>
      <c r="Z53" s="6">
        <f>IF(VLOOKUP($V53,Graphes[],24,FALSE)&gt;0,VLOOKUP($V53,Graphes[],26,FALSE),"non")</f>
        <v>33.598621368408203</v>
      </c>
      <c r="AA53" s="6">
        <f>IF(VLOOKUP($V53,Graphes[],8,FALSE)&gt;0,VLOOKUP($V53,Graphes[],10,FALSE),"non")</f>
        <v>0.69767332077026301</v>
      </c>
      <c r="AB53" s="6">
        <f>IF(VLOOKUP($V53,Graphes[],16,FALSE)&gt;0,VLOOKUP($V53,Graphes[],18,FALSE),"non")</f>
        <v>25.4810564517974</v>
      </c>
      <c r="AD53" t="s">
        <v>58</v>
      </c>
      <c r="AE53">
        <f>VLOOKUP($AD53,Graphes[],11,FALSE)</f>
        <v>1673</v>
      </c>
      <c r="AF53">
        <f>VLOOKUP($AD53,Graphes[],27,FALSE)</f>
        <v>157</v>
      </c>
      <c r="AG53">
        <f>VLOOKUP($AD53,Graphes[],35,FALSE)</f>
        <v>157</v>
      </c>
      <c r="AH53">
        <f>VLOOKUP($AD53,Graphes[],43,FALSE)</f>
        <v>1673</v>
      </c>
      <c r="AI53">
        <f>VLOOKUP($AD53,Graphes[],19,FALSE)</f>
        <v>264</v>
      </c>
      <c r="AK53">
        <v>5.0999999999999996</v>
      </c>
      <c r="AL53">
        <f>COUNTIFS(Graphes[DS_Temps],"&lt;="&amp;$AK53,Graphes[DS_Temps],"&lt;&gt;0")</f>
        <v>55</v>
      </c>
      <c r="AM53">
        <f>COUNTIFS(Graphes[DS_sans_clique_Temps],"&lt;="&amp;$AK53,Graphes[DS_sans_clique_Temps],"&lt;&gt;0")</f>
        <v>53</v>
      </c>
    </row>
    <row r="54" spans="1:39" x14ac:dyDescent="0.25">
      <c r="A54">
        <v>7.5</v>
      </c>
      <c r="B54">
        <f>COUNTIFS(Graphes[FC_Temps],"&lt;="&amp;$A54,Graphes[FC_Temps],"&lt;&gt;0")</f>
        <v>51</v>
      </c>
      <c r="C54">
        <f>COUNTIFS(Graphes[FC_AC_Temps],"&lt;="&amp;$A54,Graphes[FC_AC_Temps],"&lt;&gt;0")</f>
        <v>37</v>
      </c>
      <c r="D54">
        <f>COUNTIFS(Graphes[FC_AC_alea_Temps],"&lt;="&amp;$A54,Graphes[FC_AC_alea_Temps],"&lt;&gt;0")</f>
        <v>22</v>
      </c>
      <c r="E54">
        <f>COUNTIFS(Graphes[DS_Temps],"&lt;="&amp;$A54,Graphes[DS_Temps],"&lt;&gt;0")</f>
        <v>55</v>
      </c>
      <c r="F54">
        <f>COUNTIFS(Graphes[FC_alea_Temps],"&lt;="&amp;$A54,Graphes[FC_alea_Temps],"&lt;&gt;0")</f>
        <v>31</v>
      </c>
      <c r="V54" t="s">
        <v>26</v>
      </c>
      <c r="W54">
        <f>VLOOKUP($V54,Graphes[],5,FALSE)*VLOOKUP($V54,Graphes[],7,FALSE)*VLOOKUP($V54,Graphes[],7,FALSE)</f>
        <v>95971755</v>
      </c>
      <c r="X54" s="6">
        <f>IF(VLOOKUP($V54,Graphes[],40,FALSE)&gt;0,VLOOKUP($V54,Graphes[],42,FALSE),"non")</f>
        <v>0.53198766708374001</v>
      </c>
      <c r="Y54" s="6">
        <f>IF(VLOOKUP($V54,Graphes[],32,FALSE)&gt;0,VLOOKUP($V54,Graphes[],34,FALSE),"non")</f>
        <v>22.858041524887</v>
      </c>
      <c r="Z54" s="6">
        <f>IF(VLOOKUP($V54,Graphes[],24,FALSE)&gt;0,VLOOKUP($V54,Graphes[],26,FALSE),"non")</f>
        <v>33.400352239608701</v>
      </c>
      <c r="AA54" s="6">
        <f>IF(VLOOKUP($V54,Graphes[],8,FALSE)&gt;0,VLOOKUP($V54,Graphes[],10,FALSE),"non")</f>
        <v>0.51402378082275302</v>
      </c>
      <c r="AB54" s="6">
        <f>IF(VLOOKUP($V54,Graphes[],16,FALSE)&gt;0,VLOOKUP($V54,Graphes[],18,FALSE),"non")</f>
        <v>3.5442640781402499</v>
      </c>
      <c r="AD54" t="s">
        <v>26</v>
      </c>
      <c r="AE54">
        <f>VLOOKUP($AD54,Graphes[],11,FALSE)</f>
        <v>877</v>
      </c>
      <c r="AF54">
        <f>VLOOKUP($AD54,Graphes[],27,FALSE)</f>
        <v>97</v>
      </c>
      <c r="AG54">
        <f>VLOOKUP($AD54,Graphes[],35,FALSE)</f>
        <v>97</v>
      </c>
      <c r="AH54">
        <f>VLOOKUP($AD54,Graphes[],43,FALSE)</f>
        <v>877</v>
      </c>
      <c r="AI54">
        <f>VLOOKUP($AD54,Graphes[],19,FALSE)</f>
        <v>173</v>
      </c>
      <c r="AK54">
        <v>5.2</v>
      </c>
      <c r="AL54">
        <f>COUNTIFS(Graphes[DS_Temps],"&lt;="&amp;$AK54,Graphes[DS_Temps],"&lt;&gt;0")</f>
        <v>55</v>
      </c>
      <c r="AM54">
        <f>COUNTIFS(Graphes[DS_sans_clique_Temps],"&lt;="&amp;$AK54,Graphes[DS_sans_clique_Temps],"&lt;&gt;0")</f>
        <v>54</v>
      </c>
    </row>
    <row r="55" spans="1:39" x14ac:dyDescent="0.25">
      <c r="A55">
        <v>7.7</v>
      </c>
      <c r="B55">
        <f>COUNTIFS(Graphes[FC_Temps],"&lt;="&amp;$A55,Graphes[FC_Temps],"&lt;&gt;0")</f>
        <v>51</v>
      </c>
      <c r="C55">
        <f>COUNTIFS(Graphes[FC_AC_Temps],"&lt;="&amp;$A55,Graphes[FC_AC_Temps],"&lt;&gt;0")</f>
        <v>38</v>
      </c>
      <c r="D55">
        <f>COUNTIFS(Graphes[FC_AC_alea_Temps],"&lt;="&amp;$A55,Graphes[FC_AC_alea_Temps],"&lt;&gt;0")</f>
        <v>22</v>
      </c>
      <c r="E55">
        <f>COUNTIFS(Graphes[DS_Temps],"&lt;="&amp;$A55,Graphes[DS_Temps],"&lt;&gt;0")</f>
        <v>55</v>
      </c>
      <c r="F55">
        <f>COUNTIFS(Graphes[FC_alea_Temps],"&lt;="&amp;$A55,Graphes[FC_alea_Temps],"&lt;&gt;0")</f>
        <v>31</v>
      </c>
      <c r="V55" t="s">
        <v>46</v>
      </c>
      <c r="W55">
        <f>VLOOKUP($V55,Graphes[],5,FALSE)*VLOOKUP($V55,Graphes[],7,FALSE)*VLOOKUP($V55,Graphes[],7,FALSE)</f>
        <v>100477440</v>
      </c>
      <c r="X55" s="6">
        <f>IF(VLOOKUP($V55,Graphes[],40,FALSE)&gt;0,VLOOKUP($V55,Graphes[],42,FALSE),"non")</f>
        <v>1.6388804912567101</v>
      </c>
      <c r="Y55" s="6">
        <f>IF(VLOOKUP($V55,Graphes[],32,FALSE)&gt;0,VLOOKUP($V55,Graphes[],34,FALSE),"non")</f>
        <v>17.8650350570678</v>
      </c>
      <c r="Z55" s="6" t="str">
        <f>IF(VLOOKUP($V55,Graphes[],24,FALSE)&gt;0,VLOOKUP($V55,Graphes[],26,FALSE),"non")</f>
        <v>non</v>
      </c>
      <c r="AA55" s="6">
        <f>IF(VLOOKUP($V55,Graphes[],8,FALSE)&gt;0,VLOOKUP($V55,Graphes[],10,FALSE),"non")</f>
        <v>2.60155057907104</v>
      </c>
      <c r="AB55" s="6" t="str">
        <f>IF(VLOOKUP($V55,Graphes[],16,FALSE)&gt;0,VLOOKUP($V55,Graphes[],18,FALSE),"non")</f>
        <v>non</v>
      </c>
      <c r="AD55" t="s">
        <v>46</v>
      </c>
      <c r="AE55">
        <f>VLOOKUP($AD55,Graphes[],11,FALSE)</f>
        <v>744</v>
      </c>
      <c r="AG55">
        <f>VLOOKUP($AD55,Graphes[],35,FALSE)</f>
        <v>428</v>
      </c>
      <c r="AH55">
        <f>VLOOKUP($AD55,Graphes[],43,FALSE)</f>
        <v>744</v>
      </c>
      <c r="AK55">
        <v>5.3</v>
      </c>
      <c r="AL55">
        <f>COUNTIFS(Graphes[DS_Temps],"&lt;="&amp;$AK55,Graphes[DS_Temps],"&lt;&gt;0")</f>
        <v>55</v>
      </c>
      <c r="AM55">
        <f>COUNTIFS(Graphes[DS_sans_clique_Temps],"&lt;="&amp;$AK55,Graphes[DS_sans_clique_Temps],"&lt;&gt;0")</f>
        <v>54</v>
      </c>
    </row>
    <row r="56" spans="1:39" x14ac:dyDescent="0.25">
      <c r="A56">
        <v>7.8</v>
      </c>
      <c r="B56">
        <f>COUNTIFS(Graphes[FC_Temps],"&lt;="&amp;$A56,Graphes[FC_Temps],"&lt;&gt;0")</f>
        <v>51</v>
      </c>
      <c r="C56">
        <f>COUNTIFS(Graphes[FC_AC_Temps],"&lt;="&amp;$A56,Graphes[FC_AC_Temps],"&lt;&gt;0")</f>
        <v>38</v>
      </c>
      <c r="D56">
        <f>COUNTIFS(Graphes[FC_AC_alea_Temps],"&lt;="&amp;$A56,Graphes[FC_AC_alea_Temps],"&lt;&gt;0")</f>
        <v>23</v>
      </c>
      <c r="E56">
        <f>COUNTIFS(Graphes[DS_Temps],"&lt;="&amp;$A56,Graphes[DS_Temps],"&lt;&gt;0")</f>
        <v>55</v>
      </c>
      <c r="F56">
        <f>COUNTIFS(Graphes[FC_alea_Temps],"&lt;="&amp;$A56,Graphes[FC_alea_Temps],"&lt;&gt;0")</f>
        <v>31</v>
      </c>
      <c r="V56" t="s">
        <v>45</v>
      </c>
      <c r="W56">
        <f>VLOOKUP($V56,Graphes[],5,FALSE)*VLOOKUP($V56,Graphes[],7,FALSE)*VLOOKUP($V56,Graphes[],7,FALSE)</f>
        <v>132861744</v>
      </c>
      <c r="X56" s="6">
        <f>IF(VLOOKUP($V56,Graphes[],40,FALSE)&gt;0,VLOOKUP($V56,Graphes[],42,FALSE),"non")</f>
        <v>1.8499832153320299</v>
      </c>
      <c r="Y56" s="6">
        <f>IF(VLOOKUP($V56,Graphes[],32,FALSE)&gt;0,VLOOKUP($V56,Graphes[],34,FALSE),"non")</f>
        <v>21.347915887832599</v>
      </c>
      <c r="Z56" s="6" t="str">
        <f>IF(VLOOKUP($V56,Graphes[],24,FALSE)&gt;0,VLOOKUP($V56,Graphes[],26,FALSE),"non")</f>
        <v>non</v>
      </c>
      <c r="AA56" s="6">
        <f>IF(VLOOKUP($V56,Graphes[],8,FALSE)&gt;0,VLOOKUP($V56,Graphes[],10,FALSE),"non")</f>
        <v>3.0757775306701598</v>
      </c>
      <c r="AB56" s="6" t="str">
        <f>IF(VLOOKUP($V56,Graphes[],16,FALSE)&gt;0,VLOOKUP($V56,Graphes[],18,FALSE),"non")</f>
        <v>non</v>
      </c>
      <c r="AD56" t="s">
        <v>45</v>
      </c>
      <c r="AE56">
        <f>VLOOKUP($AD56,Graphes[],11,FALSE)</f>
        <v>761</v>
      </c>
      <c r="AG56">
        <f>VLOOKUP($AD56,Graphes[],35,FALSE)</f>
        <v>427</v>
      </c>
      <c r="AH56">
        <f>VLOOKUP($AD56,Graphes[],43,FALSE)</f>
        <v>761</v>
      </c>
      <c r="AK56">
        <v>5.4</v>
      </c>
      <c r="AL56">
        <f>COUNTIFS(Graphes[DS_Temps],"&lt;="&amp;$AK56,Graphes[DS_Temps],"&lt;&gt;0")</f>
        <v>55</v>
      </c>
      <c r="AM56">
        <f>COUNTIFS(Graphes[DS_sans_clique_Temps],"&lt;="&amp;$AK56,Graphes[DS_sans_clique_Temps],"&lt;&gt;0")</f>
        <v>54</v>
      </c>
    </row>
    <row r="57" spans="1:39" x14ac:dyDescent="0.25">
      <c r="A57">
        <v>8.1999999999999993</v>
      </c>
      <c r="B57">
        <f>COUNTIFS(Graphes[FC_Temps],"&lt;="&amp;$A57,Graphes[FC_Temps],"&lt;&gt;0")</f>
        <v>51</v>
      </c>
      <c r="C57">
        <f>COUNTIFS(Graphes[FC_AC_Temps],"&lt;="&amp;$A57,Graphes[FC_AC_Temps],"&lt;&gt;0")</f>
        <v>39</v>
      </c>
      <c r="D57">
        <f>COUNTIFS(Graphes[FC_AC_alea_Temps],"&lt;="&amp;$A57,Graphes[FC_AC_alea_Temps],"&lt;&gt;0")</f>
        <v>24</v>
      </c>
      <c r="E57">
        <f>COUNTIFS(Graphes[DS_Temps],"&lt;="&amp;$A57,Graphes[DS_Temps],"&lt;&gt;0")</f>
        <v>55</v>
      </c>
      <c r="F57">
        <f>COUNTIFS(Graphes[FC_alea_Temps],"&lt;="&amp;$A57,Graphes[FC_alea_Temps],"&lt;&gt;0")</f>
        <v>31</v>
      </c>
      <c r="V57" t="s">
        <v>79</v>
      </c>
      <c r="W57">
        <f>VLOOKUP($V57,Graphes[],5,FALSE)*VLOOKUP($V57,Graphes[],7,FALSE)*VLOOKUP($V57,Graphes[],7,FALSE)</f>
        <v>685408372</v>
      </c>
      <c r="X57" s="6">
        <f>IF(VLOOKUP($V57,Graphes[],40,FALSE)&gt;0,VLOOKUP($V57,Graphes[],42,FALSE),"non")</f>
        <v>40.518105983734102</v>
      </c>
      <c r="Y57" s="6">
        <f>IF(VLOOKUP($V57,Graphes[],32,FALSE)&gt;0,VLOOKUP($V57,Graphes[],34,FALSE),"non")</f>
        <v>87.3468914031982</v>
      </c>
      <c r="Z57" s="6" t="str">
        <f>IF(VLOOKUP($V57,Graphes[],24,FALSE)&gt;0,VLOOKUP($V57,Graphes[],26,FALSE),"non")</f>
        <v>non</v>
      </c>
      <c r="AA57" s="6">
        <f>IF(VLOOKUP($V57,Graphes[],8,FALSE)&gt;0,VLOOKUP($V57,Graphes[],10,FALSE),"non")</f>
        <v>24.556789159774699</v>
      </c>
      <c r="AB57" s="6" t="str">
        <f>IF(VLOOKUP($V57,Graphes[],16,FALSE)&gt;0,VLOOKUP($V57,Graphes[],18,FALSE),"non")</f>
        <v>non</v>
      </c>
      <c r="AD57" t="s">
        <v>79</v>
      </c>
      <c r="AE57">
        <f>VLOOKUP($AD57,Graphes[],11,FALSE)</f>
        <v>4683</v>
      </c>
      <c r="AG57">
        <f>VLOOKUP($AD57,Graphes[],35,FALSE)</f>
        <v>453</v>
      </c>
      <c r="AH57">
        <f>VLOOKUP($AD57,Graphes[],43,FALSE)</f>
        <v>4683</v>
      </c>
      <c r="AK57">
        <v>5.5</v>
      </c>
      <c r="AL57">
        <f>COUNTIFS(Graphes[DS_Temps],"&lt;="&amp;$AK57,Graphes[DS_Temps],"&lt;&gt;0")</f>
        <v>55</v>
      </c>
      <c r="AM57">
        <f>COUNTIFS(Graphes[DS_sans_clique_Temps],"&lt;="&amp;$AK57,Graphes[DS_sans_clique_Temps],"&lt;&gt;0")</f>
        <v>54</v>
      </c>
    </row>
    <row r="58" spans="1:39" x14ac:dyDescent="0.25">
      <c r="A58">
        <v>8.3000000000000007</v>
      </c>
      <c r="B58">
        <f>COUNTIFS(Graphes[FC_Temps],"&lt;="&amp;$A58,Graphes[FC_Temps],"&lt;&gt;0")</f>
        <v>51</v>
      </c>
      <c r="C58">
        <f>COUNTIFS(Graphes[FC_AC_Temps],"&lt;="&amp;$A58,Graphes[FC_AC_Temps],"&lt;&gt;0")</f>
        <v>40</v>
      </c>
      <c r="D58">
        <f>COUNTIFS(Graphes[FC_AC_alea_Temps],"&lt;="&amp;$A58,Graphes[FC_AC_alea_Temps],"&lt;&gt;0")</f>
        <v>24</v>
      </c>
      <c r="E58">
        <f>COUNTIFS(Graphes[DS_Temps],"&lt;="&amp;$A58,Graphes[DS_Temps],"&lt;&gt;0")</f>
        <v>55</v>
      </c>
      <c r="F58">
        <f>COUNTIFS(Graphes[FC_alea_Temps],"&lt;="&amp;$A58,Graphes[FC_alea_Temps],"&lt;&gt;0")</f>
        <v>31</v>
      </c>
      <c r="V58" t="s">
        <v>37</v>
      </c>
      <c r="W58">
        <f>VLOOKUP($V58,Graphes[],5,FALSE)*VLOOKUP($V58,Graphes[],7,FALSE)*VLOOKUP($V58,Graphes[],7,FALSE)</f>
        <v>1004211060</v>
      </c>
      <c r="X58" s="6">
        <f>IF(VLOOKUP($V58,Graphes[],40,FALSE)&gt;0,VLOOKUP($V58,Graphes[],42,FALSE),"non")</f>
        <v>96.298388242721501</v>
      </c>
      <c r="Y58" s="6" t="str">
        <f>IF(VLOOKUP($V58,Graphes[],32,FALSE)&gt;0,VLOOKUP($V58,Graphes[],34,FALSE),"non")</f>
        <v>non</v>
      </c>
      <c r="Z58" s="6" t="str">
        <f>IF(VLOOKUP($V58,Graphes[],24,FALSE)&gt;0,VLOOKUP($V58,Graphes[],26,FALSE),"non")</f>
        <v>non</v>
      </c>
      <c r="AA58" s="6">
        <f>IF(VLOOKUP($V58,Graphes[],8,FALSE)&gt;0,VLOOKUP($V58,Graphes[],10,FALSE),"non")</f>
        <v>64.955965995788503</v>
      </c>
      <c r="AB58" s="6" t="str">
        <f>IF(VLOOKUP($V58,Graphes[],16,FALSE)&gt;0,VLOOKUP($V58,Graphes[],18,FALSE),"non")</f>
        <v>non</v>
      </c>
      <c r="AD58" t="s">
        <v>37</v>
      </c>
      <c r="AE58">
        <f>VLOOKUP($AD58,Graphes[],11,FALSE)</f>
        <v>953</v>
      </c>
      <c r="AH58">
        <f>VLOOKUP($AD58,Graphes[],43,FALSE)</f>
        <v>953</v>
      </c>
      <c r="AK58">
        <v>5.6</v>
      </c>
      <c r="AL58">
        <f>COUNTIFS(Graphes[DS_Temps],"&lt;="&amp;$AK58,Graphes[DS_Temps],"&lt;&gt;0")</f>
        <v>55</v>
      </c>
      <c r="AM58">
        <f>COUNTIFS(Graphes[DS_sans_clique_Temps],"&lt;="&amp;$AK58,Graphes[DS_sans_clique_Temps],"&lt;&gt;0")</f>
        <v>54</v>
      </c>
    </row>
    <row r="59" spans="1:39" x14ac:dyDescent="0.25">
      <c r="A59">
        <v>8.4</v>
      </c>
      <c r="B59">
        <f>COUNTIFS(Graphes[FC_Temps],"&lt;="&amp;$A59,Graphes[FC_Temps],"&lt;&gt;0")</f>
        <v>51</v>
      </c>
      <c r="C59">
        <f>COUNTIFS(Graphes[FC_AC_Temps],"&lt;="&amp;$A59,Graphes[FC_AC_Temps],"&lt;&gt;0")</f>
        <v>41</v>
      </c>
      <c r="D59">
        <f>COUNTIFS(Graphes[FC_AC_alea_Temps],"&lt;="&amp;$A59,Graphes[FC_AC_alea_Temps],"&lt;&gt;0")</f>
        <v>24</v>
      </c>
      <c r="E59">
        <f>COUNTIFS(Graphes[DS_Temps],"&lt;="&amp;$A59,Graphes[DS_Temps],"&lt;&gt;0")</f>
        <v>55</v>
      </c>
      <c r="F59">
        <f>COUNTIFS(Graphes[FC_alea_Temps],"&lt;="&amp;$A59,Graphes[FC_alea_Temps],"&lt;&gt;0")</f>
        <v>31</v>
      </c>
      <c r="V59" t="s">
        <v>38</v>
      </c>
      <c r="W59">
        <f>VLOOKUP($V59,Graphes[],5,FALSE)*VLOOKUP($V59,Graphes[],7,FALSE)*VLOOKUP($V59,Graphes[],7,FALSE)</f>
        <v>1006980467</v>
      </c>
      <c r="X59" s="6">
        <f>IF(VLOOKUP($V59,Graphes[],40,FALSE)&gt;0,VLOOKUP($V59,Graphes[],42,FALSE),"non")</f>
        <v>36.417584657669003</v>
      </c>
      <c r="Y59" s="6" t="str">
        <f>IF(VLOOKUP($V59,Graphes[],32,FALSE)&gt;0,VLOOKUP($V59,Graphes[],34,FALSE),"non")</f>
        <v>non</v>
      </c>
      <c r="Z59" s="6" t="str">
        <f>IF(VLOOKUP($V59,Graphes[],24,FALSE)&gt;0,VLOOKUP($V59,Graphes[],26,FALSE),"non")</f>
        <v>non</v>
      </c>
      <c r="AA59" s="6">
        <f>IF(VLOOKUP($V59,Graphes[],8,FALSE)&gt;0,VLOOKUP($V59,Graphes[],10,FALSE),"non")</f>
        <v>48.941218376159597</v>
      </c>
      <c r="AB59" s="6" t="str">
        <f>IF(VLOOKUP($V59,Graphes[],16,FALSE)&gt;0,VLOOKUP($V59,Graphes[],18,FALSE),"non")</f>
        <v>non</v>
      </c>
      <c r="AD59" t="s">
        <v>38</v>
      </c>
      <c r="AE59">
        <f>VLOOKUP($AD59,Graphes[],11,FALSE)</f>
        <v>1208</v>
      </c>
      <c r="AH59">
        <f>VLOOKUP($AD59,Graphes[],43,FALSE)</f>
        <v>1208</v>
      </c>
      <c r="AK59">
        <v>5.7</v>
      </c>
      <c r="AL59">
        <f>COUNTIFS(Graphes[DS_Temps],"&lt;="&amp;$AK59,Graphes[DS_Temps],"&lt;&gt;0")</f>
        <v>55</v>
      </c>
      <c r="AM59">
        <f>COUNTIFS(Graphes[DS_sans_clique_Temps],"&lt;="&amp;$AK59,Graphes[DS_sans_clique_Temps],"&lt;&gt;0")</f>
        <v>54</v>
      </c>
    </row>
    <row r="60" spans="1:39" x14ac:dyDescent="0.25">
      <c r="A60">
        <v>8.5</v>
      </c>
      <c r="B60">
        <f>COUNTIFS(Graphes[FC_Temps],"&lt;="&amp;$A60,Graphes[FC_Temps],"&lt;&gt;0")</f>
        <v>51</v>
      </c>
      <c r="C60">
        <f>COUNTIFS(Graphes[FC_AC_Temps],"&lt;="&amp;$A60,Graphes[FC_AC_Temps],"&lt;&gt;0")</f>
        <v>43</v>
      </c>
      <c r="D60">
        <f>COUNTIFS(Graphes[FC_AC_alea_Temps],"&lt;="&amp;$A60,Graphes[FC_AC_alea_Temps],"&lt;&gt;0")</f>
        <v>24</v>
      </c>
      <c r="E60">
        <f>COUNTIFS(Graphes[DS_Temps],"&lt;="&amp;$A60,Graphes[DS_Temps],"&lt;&gt;0")</f>
        <v>55</v>
      </c>
      <c r="F60">
        <f>COUNTIFS(Graphes[FC_alea_Temps],"&lt;="&amp;$A60,Graphes[FC_alea_Temps],"&lt;&gt;0")</f>
        <v>32</v>
      </c>
      <c r="AK60">
        <v>5.8</v>
      </c>
      <c r="AL60">
        <f>COUNTIFS(Graphes[DS_Temps],"&lt;="&amp;$AK60,Graphes[DS_Temps],"&lt;&gt;0")</f>
        <v>55</v>
      </c>
      <c r="AM60">
        <f>COUNTIFS(Graphes[DS_sans_clique_Temps],"&lt;="&amp;$AK60,Graphes[DS_sans_clique_Temps],"&lt;&gt;0")</f>
        <v>54</v>
      </c>
    </row>
    <row r="61" spans="1:39" x14ac:dyDescent="0.25">
      <c r="A61">
        <v>8.9</v>
      </c>
      <c r="B61">
        <f>COUNTIFS(Graphes[FC_Temps],"&lt;="&amp;$A61,Graphes[FC_Temps],"&lt;&gt;0")</f>
        <v>51</v>
      </c>
      <c r="C61">
        <f>COUNTIFS(Graphes[FC_AC_Temps],"&lt;="&amp;$A61,Graphes[FC_AC_Temps],"&lt;&gt;0")</f>
        <v>45</v>
      </c>
      <c r="D61">
        <f>COUNTIFS(Graphes[FC_AC_alea_Temps],"&lt;="&amp;$A61,Graphes[FC_AC_alea_Temps],"&lt;&gt;0")</f>
        <v>24</v>
      </c>
      <c r="E61">
        <f>COUNTIFS(Graphes[DS_Temps],"&lt;="&amp;$A61,Graphes[DS_Temps],"&lt;&gt;0")</f>
        <v>55</v>
      </c>
      <c r="F61">
        <f>COUNTIFS(Graphes[FC_alea_Temps],"&lt;="&amp;$A61,Graphes[FC_alea_Temps],"&lt;&gt;0")</f>
        <v>32</v>
      </c>
      <c r="AK61">
        <v>5.9</v>
      </c>
      <c r="AL61">
        <f>COUNTIFS(Graphes[DS_Temps],"&lt;="&amp;$AK61,Graphes[DS_Temps],"&lt;&gt;0")</f>
        <v>55</v>
      </c>
      <c r="AM61">
        <f>COUNTIFS(Graphes[DS_sans_clique_Temps],"&lt;="&amp;$AK61,Graphes[DS_sans_clique_Temps],"&lt;&gt;0")</f>
        <v>54</v>
      </c>
    </row>
    <row r="62" spans="1:39" x14ac:dyDescent="0.25">
      <c r="A62">
        <v>9.6999999999999993</v>
      </c>
      <c r="B62">
        <f>COUNTIFS(Graphes[FC_Temps],"&lt;="&amp;$A62,Graphes[FC_Temps],"&lt;&gt;0")</f>
        <v>51</v>
      </c>
      <c r="C62">
        <f>COUNTIFS(Graphes[FC_AC_Temps],"&lt;="&amp;$A62,Graphes[FC_AC_Temps],"&lt;&gt;0")</f>
        <v>46</v>
      </c>
      <c r="D62">
        <f>COUNTIFS(Graphes[FC_AC_alea_Temps],"&lt;="&amp;$A62,Graphes[FC_AC_alea_Temps],"&lt;&gt;0")</f>
        <v>24</v>
      </c>
      <c r="E62">
        <f>COUNTIFS(Graphes[DS_Temps],"&lt;="&amp;$A62,Graphes[DS_Temps],"&lt;&gt;0")</f>
        <v>55</v>
      </c>
      <c r="F62">
        <f>COUNTIFS(Graphes[FC_alea_Temps],"&lt;="&amp;$A62,Graphes[FC_alea_Temps],"&lt;&gt;0")</f>
        <v>32</v>
      </c>
      <c r="AK62">
        <v>6</v>
      </c>
      <c r="AL62">
        <f>COUNTIFS(Graphes[DS_Temps],"&lt;="&amp;$AK62,Graphes[DS_Temps],"&lt;&gt;0")</f>
        <v>55</v>
      </c>
      <c r="AM62">
        <f>COUNTIFS(Graphes[DS_sans_clique_Temps],"&lt;="&amp;$AK62,Graphes[DS_sans_clique_Temps],"&lt;&gt;0")</f>
        <v>54</v>
      </c>
    </row>
    <row r="63" spans="1:39" x14ac:dyDescent="0.25">
      <c r="A63">
        <v>9.9</v>
      </c>
      <c r="B63">
        <f>COUNTIFS(Graphes[FC_Temps],"&lt;="&amp;$A63,Graphes[FC_Temps],"&lt;&gt;0")</f>
        <v>52</v>
      </c>
      <c r="C63">
        <f>COUNTIFS(Graphes[FC_AC_Temps],"&lt;="&amp;$A63,Graphes[FC_AC_Temps],"&lt;&gt;0")</f>
        <v>47</v>
      </c>
      <c r="D63">
        <f>COUNTIFS(Graphes[FC_AC_alea_Temps],"&lt;="&amp;$A63,Graphes[FC_AC_alea_Temps],"&lt;&gt;0")</f>
        <v>24</v>
      </c>
      <c r="E63">
        <f>COUNTIFS(Graphes[DS_Temps],"&lt;="&amp;$A63,Graphes[DS_Temps],"&lt;&gt;0")</f>
        <v>55</v>
      </c>
      <c r="F63">
        <f>COUNTIFS(Graphes[FC_alea_Temps],"&lt;="&amp;$A63,Graphes[FC_alea_Temps],"&lt;&gt;0")</f>
        <v>32</v>
      </c>
      <c r="AK63">
        <v>6.1</v>
      </c>
      <c r="AL63">
        <f>COUNTIFS(Graphes[DS_Temps],"&lt;="&amp;$AK63,Graphes[DS_Temps],"&lt;&gt;0")</f>
        <v>55</v>
      </c>
      <c r="AM63">
        <f>COUNTIFS(Graphes[DS_sans_clique_Temps],"&lt;="&amp;$AK63,Graphes[DS_sans_clique_Temps],"&lt;&gt;0")</f>
        <v>54</v>
      </c>
    </row>
    <row r="64" spans="1:39" x14ac:dyDescent="0.25">
      <c r="A64">
        <v>11</v>
      </c>
      <c r="B64">
        <f>COUNTIFS(Graphes[FC_Temps],"&lt;="&amp;$A64,Graphes[FC_Temps],"&lt;&gt;0")</f>
        <v>53</v>
      </c>
      <c r="C64">
        <f>COUNTIFS(Graphes[FC_AC_Temps],"&lt;="&amp;$A64,Graphes[FC_AC_Temps],"&lt;&gt;0")</f>
        <v>47</v>
      </c>
      <c r="D64">
        <f>COUNTIFS(Graphes[FC_AC_alea_Temps],"&lt;="&amp;$A64,Graphes[FC_AC_alea_Temps],"&lt;&gt;0")</f>
        <v>24</v>
      </c>
      <c r="E64">
        <f>COUNTIFS(Graphes[DS_Temps],"&lt;="&amp;$A64,Graphes[DS_Temps],"&lt;&gt;0")</f>
        <v>55</v>
      </c>
      <c r="F64">
        <f>COUNTIFS(Graphes[FC_alea_Temps],"&lt;="&amp;$A64,Graphes[FC_alea_Temps],"&lt;&gt;0")</f>
        <v>32</v>
      </c>
      <c r="AK64">
        <v>6.2</v>
      </c>
      <c r="AL64">
        <f>COUNTIFS(Graphes[DS_Temps],"&lt;="&amp;$AK64,Graphes[DS_Temps],"&lt;&gt;0")</f>
        <v>55</v>
      </c>
      <c r="AM64">
        <f>COUNTIFS(Graphes[DS_sans_clique_Temps],"&lt;="&amp;$AK64,Graphes[DS_sans_clique_Temps],"&lt;&gt;0")</f>
        <v>54</v>
      </c>
    </row>
    <row r="65" spans="1:39" x14ac:dyDescent="0.25">
      <c r="A65">
        <v>12.4</v>
      </c>
      <c r="B65">
        <f>COUNTIFS(Graphes[FC_Temps],"&lt;="&amp;$A65,Graphes[FC_Temps],"&lt;&gt;0")</f>
        <v>53</v>
      </c>
      <c r="C65">
        <f>COUNTIFS(Graphes[FC_AC_Temps],"&lt;="&amp;$A65,Graphes[FC_AC_Temps],"&lt;&gt;0")</f>
        <v>47</v>
      </c>
      <c r="D65">
        <f>COUNTIFS(Graphes[FC_AC_alea_Temps],"&lt;="&amp;$A65,Graphes[FC_AC_alea_Temps],"&lt;&gt;0")</f>
        <v>25</v>
      </c>
      <c r="E65">
        <f>COUNTIFS(Graphes[DS_Temps],"&lt;="&amp;$A65,Graphes[DS_Temps],"&lt;&gt;0")</f>
        <v>55</v>
      </c>
      <c r="F65">
        <f>COUNTIFS(Graphes[FC_alea_Temps],"&lt;="&amp;$A65,Graphes[FC_alea_Temps],"&lt;&gt;0")</f>
        <v>32</v>
      </c>
      <c r="AK65">
        <v>6.3</v>
      </c>
      <c r="AL65">
        <f>COUNTIFS(Graphes[DS_Temps],"&lt;="&amp;$AK65,Graphes[DS_Temps],"&lt;&gt;0")</f>
        <v>55</v>
      </c>
      <c r="AM65">
        <f>COUNTIFS(Graphes[DS_sans_clique_Temps],"&lt;="&amp;$AK65,Graphes[DS_sans_clique_Temps],"&lt;&gt;0")</f>
        <v>54</v>
      </c>
    </row>
    <row r="66" spans="1:39" x14ac:dyDescent="0.25">
      <c r="A66">
        <v>12.9</v>
      </c>
      <c r="B66">
        <f>COUNTIFS(Graphes[FC_Temps],"&lt;="&amp;$A66,Graphes[FC_Temps],"&lt;&gt;0")</f>
        <v>53</v>
      </c>
      <c r="C66">
        <f>COUNTIFS(Graphes[FC_AC_Temps],"&lt;="&amp;$A66,Graphes[FC_AC_Temps],"&lt;&gt;0")</f>
        <v>48</v>
      </c>
      <c r="D66">
        <f>COUNTIFS(Graphes[FC_AC_alea_Temps],"&lt;="&amp;$A66,Graphes[FC_AC_alea_Temps],"&lt;&gt;0")</f>
        <v>25</v>
      </c>
      <c r="E66">
        <f>COUNTIFS(Graphes[DS_Temps],"&lt;="&amp;$A66,Graphes[DS_Temps],"&lt;&gt;0")</f>
        <v>55</v>
      </c>
      <c r="F66">
        <f>COUNTIFS(Graphes[FC_alea_Temps],"&lt;="&amp;$A66,Graphes[FC_alea_Temps],"&lt;&gt;0")</f>
        <v>32</v>
      </c>
      <c r="AK66">
        <v>6.4</v>
      </c>
      <c r="AL66">
        <f>COUNTIFS(Graphes[DS_Temps],"&lt;="&amp;$AK66,Graphes[DS_Temps],"&lt;&gt;0")</f>
        <v>55</v>
      </c>
      <c r="AM66">
        <f>COUNTIFS(Graphes[DS_sans_clique_Temps],"&lt;="&amp;$AK66,Graphes[DS_sans_clique_Temps],"&lt;&gt;0")</f>
        <v>54</v>
      </c>
    </row>
    <row r="67" spans="1:39" x14ac:dyDescent="0.25">
      <c r="A67">
        <v>13</v>
      </c>
      <c r="B67">
        <f>COUNTIFS(Graphes[FC_Temps],"&lt;="&amp;$A67,Graphes[FC_Temps],"&lt;&gt;0")</f>
        <v>53</v>
      </c>
      <c r="C67">
        <f>COUNTIFS(Graphes[FC_AC_Temps],"&lt;="&amp;$A67,Graphes[FC_AC_Temps],"&lt;&gt;0")</f>
        <v>48</v>
      </c>
      <c r="D67">
        <f>COUNTIFS(Graphes[FC_AC_alea_Temps],"&lt;="&amp;$A67,Graphes[FC_AC_alea_Temps],"&lt;&gt;0")</f>
        <v>26</v>
      </c>
      <c r="E67">
        <f>COUNTIFS(Graphes[DS_Temps],"&lt;="&amp;$A67,Graphes[DS_Temps],"&lt;&gt;0")</f>
        <v>55</v>
      </c>
      <c r="F67">
        <f>COUNTIFS(Graphes[FC_alea_Temps],"&lt;="&amp;$A67,Graphes[FC_alea_Temps],"&lt;&gt;0")</f>
        <v>32</v>
      </c>
      <c r="AK67">
        <v>6.5</v>
      </c>
      <c r="AL67">
        <f>COUNTIFS(Graphes[DS_Temps],"&lt;="&amp;$AK67,Graphes[DS_Temps],"&lt;&gt;0")</f>
        <v>55</v>
      </c>
      <c r="AM67">
        <f>COUNTIFS(Graphes[DS_sans_clique_Temps],"&lt;="&amp;$AK67,Graphes[DS_sans_clique_Temps],"&lt;&gt;0")</f>
        <v>54</v>
      </c>
    </row>
    <row r="68" spans="1:39" x14ac:dyDescent="0.25">
      <c r="A68">
        <v>13.4</v>
      </c>
      <c r="B68">
        <f>COUNTIFS(Graphes[FC_Temps],"&lt;="&amp;$A68,Graphes[FC_Temps],"&lt;&gt;0")</f>
        <v>53</v>
      </c>
      <c r="C68">
        <f>COUNTIFS(Graphes[FC_AC_Temps],"&lt;="&amp;$A68,Graphes[FC_AC_Temps],"&lt;&gt;0")</f>
        <v>49</v>
      </c>
      <c r="D68">
        <f>COUNTIFS(Graphes[FC_AC_alea_Temps],"&lt;="&amp;$A68,Graphes[FC_AC_alea_Temps],"&lt;&gt;0")</f>
        <v>26</v>
      </c>
      <c r="E68">
        <f>COUNTIFS(Graphes[DS_Temps],"&lt;="&amp;$A68,Graphes[DS_Temps],"&lt;&gt;0")</f>
        <v>55</v>
      </c>
      <c r="F68">
        <f>COUNTIFS(Graphes[FC_alea_Temps],"&lt;="&amp;$A68,Graphes[FC_alea_Temps],"&lt;&gt;0")</f>
        <v>32</v>
      </c>
      <c r="AK68">
        <v>6.6</v>
      </c>
      <c r="AL68">
        <f>COUNTIFS(Graphes[DS_Temps],"&lt;="&amp;$AK68,Graphes[DS_Temps],"&lt;&gt;0")</f>
        <v>55</v>
      </c>
      <c r="AM68">
        <f>COUNTIFS(Graphes[DS_sans_clique_Temps],"&lt;="&amp;$AK68,Graphes[DS_sans_clique_Temps],"&lt;&gt;0")</f>
        <v>54</v>
      </c>
    </row>
    <row r="69" spans="1:39" x14ac:dyDescent="0.25">
      <c r="A69">
        <v>13.5</v>
      </c>
      <c r="B69">
        <f>COUNTIFS(Graphes[FC_Temps],"&lt;="&amp;$A69,Graphes[FC_Temps],"&lt;&gt;0")</f>
        <v>53</v>
      </c>
      <c r="C69">
        <f>COUNTIFS(Graphes[FC_AC_Temps],"&lt;="&amp;$A69,Graphes[FC_AC_Temps],"&lt;&gt;0")</f>
        <v>49</v>
      </c>
      <c r="D69">
        <f>COUNTIFS(Graphes[FC_AC_alea_Temps],"&lt;="&amp;$A69,Graphes[FC_AC_alea_Temps],"&lt;&gt;0")</f>
        <v>27</v>
      </c>
      <c r="E69">
        <f>COUNTIFS(Graphes[DS_Temps],"&lt;="&amp;$A69,Graphes[DS_Temps],"&lt;&gt;0")</f>
        <v>55</v>
      </c>
      <c r="F69">
        <f>COUNTIFS(Graphes[FC_alea_Temps],"&lt;="&amp;$A69,Graphes[FC_alea_Temps],"&lt;&gt;0")</f>
        <v>32</v>
      </c>
      <c r="AK69">
        <v>6.7</v>
      </c>
      <c r="AL69">
        <f>COUNTIFS(Graphes[DS_Temps],"&lt;="&amp;$AK69,Graphes[DS_Temps],"&lt;&gt;0")</f>
        <v>55</v>
      </c>
      <c r="AM69">
        <f>COUNTIFS(Graphes[DS_sans_clique_Temps],"&lt;="&amp;$AK69,Graphes[DS_sans_clique_Temps],"&lt;&gt;0")</f>
        <v>54</v>
      </c>
    </row>
    <row r="70" spans="1:39" x14ac:dyDescent="0.25">
      <c r="A70">
        <v>14</v>
      </c>
      <c r="B70">
        <f>COUNTIFS(Graphes[FC_Temps],"&lt;="&amp;$A70,Graphes[FC_Temps],"&lt;&gt;0")</f>
        <v>53</v>
      </c>
      <c r="C70">
        <f>COUNTIFS(Graphes[FC_AC_Temps],"&lt;="&amp;$A70,Graphes[FC_AC_Temps],"&lt;&gt;0")</f>
        <v>50</v>
      </c>
      <c r="D70">
        <f>COUNTIFS(Graphes[FC_AC_alea_Temps],"&lt;="&amp;$A70,Graphes[FC_AC_alea_Temps],"&lt;&gt;0")</f>
        <v>27</v>
      </c>
      <c r="E70">
        <f>COUNTIFS(Graphes[DS_Temps],"&lt;="&amp;$A70,Graphes[DS_Temps],"&lt;&gt;0")</f>
        <v>55</v>
      </c>
      <c r="F70">
        <f>COUNTIFS(Graphes[FC_alea_Temps],"&lt;="&amp;$A70,Graphes[FC_alea_Temps],"&lt;&gt;0")</f>
        <v>32</v>
      </c>
      <c r="AK70">
        <v>6.8</v>
      </c>
      <c r="AL70">
        <f>COUNTIFS(Graphes[DS_Temps],"&lt;="&amp;$AK70,Graphes[DS_Temps],"&lt;&gt;0")</f>
        <v>55</v>
      </c>
      <c r="AM70">
        <f>COUNTIFS(Graphes[DS_sans_clique_Temps],"&lt;="&amp;$AK70,Graphes[DS_sans_clique_Temps],"&lt;&gt;0")</f>
        <v>54</v>
      </c>
    </row>
    <row r="71" spans="1:39" x14ac:dyDescent="0.25">
      <c r="A71">
        <v>14.3</v>
      </c>
      <c r="B71">
        <f>COUNTIFS(Graphes[FC_Temps],"&lt;="&amp;$A71,Graphes[FC_Temps],"&lt;&gt;0")</f>
        <v>53</v>
      </c>
      <c r="C71">
        <f>COUNTIFS(Graphes[FC_AC_Temps],"&lt;="&amp;$A71,Graphes[FC_AC_Temps],"&lt;&gt;0")</f>
        <v>50</v>
      </c>
      <c r="D71">
        <f>COUNTIFS(Graphes[FC_AC_alea_Temps],"&lt;="&amp;$A71,Graphes[FC_AC_alea_Temps],"&lt;&gt;0")</f>
        <v>28</v>
      </c>
      <c r="E71">
        <f>COUNTIFS(Graphes[DS_Temps],"&lt;="&amp;$A71,Graphes[DS_Temps],"&lt;&gt;0")</f>
        <v>55</v>
      </c>
      <c r="F71">
        <f>COUNTIFS(Graphes[FC_alea_Temps],"&lt;="&amp;$A71,Graphes[FC_alea_Temps],"&lt;&gt;0")</f>
        <v>33</v>
      </c>
      <c r="AK71">
        <v>6.9</v>
      </c>
      <c r="AL71">
        <f>COUNTIFS(Graphes[DS_Temps],"&lt;="&amp;$AK71,Graphes[DS_Temps],"&lt;&gt;0")</f>
        <v>55</v>
      </c>
      <c r="AM71">
        <f>COUNTIFS(Graphes[DS_sans_clique_Temps],"&lt;="&amp;$AK71,Graphes[DS_sans_clique_Temps],"&lt;&gt;0")</f>
        <v>54</v>
      </c>
    </row>
    <row r="72" spans="1:39" x14ac:dyDescent="0.25">
      <c r="A72">
        <v>14.5</v>
      </c>
      <c r="B72">
        <f>COUNTIFS(Graphes[FC_Temps],"&lt;="&amp;$A72,Graphes[FC_Temps],"&lt;&gt;0")</f>
        <v>53</v>
      </c>
      <c r="C72">
        <f>COUNTIFS(Graphes[FC_AC_Temps],"&lt;="&amp;$A72,Graphes[FC_AC_Temps],"&lt;&gt;0")</f>
        <v>50</v>
      </c>
      <c r="D72">
        <f>COUNTIFS(Graphes[FC_AC_alea_Temps],"&lt;="&amp;$A72,Graphes[FC_AC_alea_Temps],"&lt;&gt;0")</f>
        <v>28</v>
      </c>
      <c r="E72">
        <f>COUNTIFS(Graphes[DS_Temps],"&lt;="&amp;$A72,Graphes[DS_Temps],"&lt;&gt;0")</f>
        <v>55</v>
      </c>
      <c r="F72">
        <f>COUNTIFS(Graphes[FC_alea_Temps],"&lt;="&amp;$A72,Graphes[FC_alea_Temps],"&lt;&gt;0")</f>
        <v>34</v>
      </c>
      <c r="AK72">
        <v>7</v>
      </c>
      <c r="AL72">
        <f>COUNTIFS(Graphes[DS_Temps],"&lt;="&amp;$AK72,Graphes[DS_Temps],"&lt;&gt;0")</f>
        <v>55</v>
      </c>
      <c r="AM72">
        <f>COUNTIFS(Graphes[DS_sans_clique_Temps],"&lt;="&amp;$AK72,Graphes[DS_sans_clique_Temps],"&lt;&gt;0")</f>
        <v>54</v>
      </c>
    </row>
    <row r="73" spans="1:39" x14ac:dyDescent="0.25">
      <c r="A73">
        <v>14.7</v>
      </c>
      <c r="B73">
        <f>COUNTIFS(Graphes[FC_Temps],"&lt;="&amp;$A73,Graphes[FC_Temps],"&lt;&gt;0")</f>
        <v>53</v>
      </c>
      <c r="C73">
        <f>COUNTIFS(Graphes[FC_AC_Temps],"&lt;="&amp;$A73,Graphes[FC_AC_Temps],"&lt;&gt;0")</f>
        <v>50</v>
      </c>
      <c r="D73">
        <f>COUNTIFS(Graphes[FC_AC_alea_Temps],"&lt;="&amp;$A73,Graphes[FC_AC_alea_Temps],"&lt;&gt;0")</f>
        <v>28</v>
      </c>
      <c r="E73">
        <f>COUNTIFS(Graphes[DS_Temps],"&lt;="&amp;$A73,Graphes[DS_Temps],"&lt;&gt;0")</f>
        <v>55</v>
      </c>
      <c r="F73">
        <f>COUNTIFS(Graphes[FC_alea_Temps],"&lt;="&amp;$A73,Graphes[FC_alea_Temps],"&lt;&gt;0")</f>
        <v>35</v>
      </c>
      <c r="AK73">
        <v>7.1</v>
      </c>
      <c r="AL73">
        <f>COUNTIFS(Graphes[DS_Temps],"&lt;="&amp;$AK73,Graphes[DS_Temps],"&lt;&gt;0")</f>
        <v>55</v>
      </c>
      <c r="AM73">
        <f>COUNTIFS(Graphes[DS_sans_clique_Temps],"&lt;="&amp;$AK73,Graphes[DS_sans_clique_Temps],"&lt;&gt;0")</f>
        <v>54</v>
      </c>
    </row>
    <row r="74" spans="1:39" x14ac:dyDescent="0.25">
      <c r="A74">
        <v>14.8</v>
      </c>
      <c r="B74">
        <f>COUNTIFS(Graphes[FC_Temps],"&lt;="&amp;$A74,Graphes[FC_Temps],"&lt;&gt;0")</f>
        <v>53</v>
      </c>
      <c r="C74">
        <f>COUNTIFS(Graphes[FC_AC_Temps],"&lt;="&amp;$A74,Graphes[FC_AC_Temps],"&lt;&gt;0")</f>
        <v>50</v>
      </c>
      <c r="D74">
        <f>COUNTIFS(Graphes[FC_AC_alea_Temps],"&lt;="&amp;$A74,Graphes[FC_AC_alea_Temps],"&lt;&gt;0")</f>
        <v>29</v>
      </c>
      <c r="E74">
        <f>COUNTIFS(Graphes[DS_Temps],"&lt;="&amp;$A74,Graphes[DS_Temps],"&lt;&gt;0")</f>
        <v>55</v>
      </c>
      <c r="F74">
        <f>COUNTIFS(Graphes[FC_alea_Temps],"&lt;="&amp;$A74,Graphes[FC_alea_Temps],"&lt;&gt;0")</f>
        <v>35</v>
      </c>
      <c r="AK74">
        <v>7.2</v>
      </c>
      <c r="AL74">
        <f>COUNTIFS(Graphes[DS_Temps],"&lt;="&amp;$AK74,Graphes[DS_Temps],"&lt;&gt;0")</f>
        <v>55</v>
      </c>
      <c r="AM74">
        <f>COUNTIFS(Graphes[DS_sans_clique_Temps],"&lt;="&amp;$AK74,Graphes[DS_sans_clique_Temps],"&lt;&gt;0")</f>
        <v>54</v>
      </c>
    </row>
    <row r="75" spans="1:39" x14ac:dyDescent="0.25">
      <c r="A75">
        <v>15.2</v>
      </c>
      <c r="B75">
        <f>COUNTIFS(Graphes[FC_Temps],"&lt;="&amp;$A75,Graphes[FC_Temps],"&lt;&gt;0")</f>
        <v>53</v>
      </c>
      <c r="C75">
        <f>COUNTIFS(Graphes[FC_AC_Temps],"&lt;="&amp;$A75,Graphes[FC_AC_Temps],"&lt;&gt;0")</f>
        <v>50</v>
      </c>
      <c r="D75">
        <f>COUNTIFS(Graphes[FC_AC_alea_Temps],"&lt;="&amp;$A75,Graphes[FC_AC_alea_Temps],"&lt;&gt;0")</f>
        <v>30</v>
      </c>
      <c r="E75">
        <f>COUNTIFS(Graphes[DS_Temps],"&lt;="&amp;$A75,Graphes[DS_Temps],"&lt;&gt;0")</f>
        <v>55</v>
      </c>
      <c r="F75">
        <f>COUNTIFS(Graphes[FC_alea_Temps],"&lt;="&amp;$A75,Graphes[FC_alea_Temps],"&lt;&gt;0")</f>
        <v>35</v>
      </c>
      <c r="AK75">
        <v>7.3</v>
      </c>
      <c r="AL75">
        <f>COUNTIFS(Graphes[DS_Temps],"&lt;="&amp;$AK75,Graphes[DS_Temps],"&lt;&gt;0")</f>
        <v>55</v>
      </c>
      <c r="AM75">
        <f>COUNTIFS(Graphes[DS_sans_clique_Temps],"&lt;="&amp;$AK75,Graphes[DS_sans_clique_Temps],"&lt;&gt;0")</f>
        <v>54</v>
      </c>
    </row>
    <row r="76" spans="1:39" x14ac:dyDescent="0.25">
      <c r="A76">
        <v>15.3</v>
      </c>
      <c r="B76">
        <f>COUNTIFS(Graphes[FC_Temps],"&lt;="&amp;$A76,Graphes[FC_Temps],"&lt;&gt;0")</f>
        <v>53</v>
      </c>
      <c r="C76">
        <f>COUNTIFS(Graphes[FC_AC_Temps],"&lt;="&amp;$A76,Graphes[FC_AC_Temps],"&lt;&gt;0")</f>
        <v>50</v>
      </c>
      <c r="D76">
        <f>COUNTIFS(Graphes[FC_AC_alea_Temps],"&lt;="&amp;$A76,Graphes[FC_AC_alea_Temps],"&lt;&gt;0")</f>
        <v>30</v>
      </c>
      <c r="E76">
        <f>COUNTIFS(Graphes[DS_Temps],"&lt;="&amp;$A76,Graphes[DS_Temps],"&lt;&gt;0")</f>
        <v>55</v>
      </c>
      <c r="F76">
        <f>COUNTIFS(Graphes[FC_alea_Temps],"&lt;="&amp;$A76,Graphes[FC_alea_Temps],"&lt;&gt;0")</f>
        <v>36</v>
      </c>
      <c r="AK76">
        <v>7.4</v>
      </c>
      <c r="AL76">
        <f>COUNTIFS(Graphes[DS_Temps],"&lt;="&amp;$AK76,Graphes[DS_Temps],"&lt;&gt;0")</f>
        <v>55</v>
      </c>
      <c r="AM76">
        <f>COUNTIFS(Graphes[DS_sans_clique_Temps],"&lt;="&amp;$AK76,Graphes[DS_sans_clique_Temps],"&lt;&gt;0")</f>
        <v>54</v>
      </c>
    </row>
    <row r="77" spans="1:39" x14ac:dyDescent="0.25">
      <c r="A77">
        <v>15.7</v>
      </c>
      <c r="B77">
        <f>COUNTIFS(Graphes[FC_Temps],"&lt;="&amp;$A77,Graphes[FC_Temps],"&lt;&gt;0")</f>
        <v>53</v>
      </c>
      <c r="C77">
        <f>COUNTIFS(Graphes[FC_AC_Temps],"&lt;="&amp;$A77,Graphes[FC_AC_Temps],"&lt;&gt;0")</f>
        <v>50</v>
      </c>
      <c r="D77">
        <f>COUNTIFS(Graphes[FC_AC_alea_Temps],"&lt;="&amp;$A77,Graphes[FC_AC_alea_Temps],"&lt;&gt;0")</f>
        <v>31</v>
      </c>
      <c r="E77">
        <f>COUNTIFS(Graphes[DS_Temps],"&lt;="&amp;$A77,Graphes[DS_Temps],"&lt;&gt;0")</f>
        <v>55</v>
      </c>
      <c r="F77">
        <f>COUNTIFS(Graphes[FC_alea_Temps],"&lt;="&amp;$A77,Graphes[FC_alea_Temps],"&lt;&gt;0")</f>
        <v>37</v>
      </c>
      <c r="AK77">
        <v>7.5</v>
      </c>
      <c r="AL77">
        <f>COUNTIFS(Graphes[DS_Temps],"&lt;="&amp;$AK77,Graphes[DS_Temps],"&lt;&gt;0")</f>
        <v>55</v>
      </c>
      <c r="AM77">
        <f>COUNTIFS(Graphes[DS_sans_clique_Temps],"&lt;="&amp;$AK77,Graphes[DS_sans_clique_Temps],"&lt;&gt;0")</f>
        <v>54</v>
      </c>
    </row>
    <row r="78" spans="1:39" x14ac:dyDescent="0.25">
      <c r="A78">
        <v>17.2</v>
      </c>
      <c r="B78">
        <f>COUNTIFS(Graphes[FC_Temps],"&lt;="&amp;$A78,Graphes[FC_Temps],"&lt;&gt;0")</f>
        <v>53</v>
      </c>
      <c r="C78">
        <f>COUNTIFS(Graphes[FC_AC_Temps],"&lt;="&amp;$A78,Graphes[FC_AC_Temps],"&lt;&gt;0")</f>
        <v>50</v>
      </c>
      <c r="D78">
        <f>COUNTIFS(Graphes[FC_AC_alea_Temps],"&lt;="&amp;$A78,Graphes[FC_AC_alea_Temps],"&lt;&gt;0")</f>
        <v>31</v>
      </c>
      <c r="E78">
        <f>COUNTIFS(Graphes[DS_Temps],"&lt;="&amp;$A78,Graphes[DS_Temps],"&lt;&gt;0")</f>
        <v>55</v>
      </c>
      <c r="F78">
        <f>COUNTIFS(Graphes[FC_alea_Temps],"&lt;="&amp;$A78,Graphes[FC_alea_Temps],"&lt;&gt;0")</f>
        <v>38</v>
      </c>
      <c r="AK78">
        <v>7.6</v>
      </c>
      <c r="AL78">
        <f>COUNTIFS(Graphes[DS_Temps],"&lt;="&amp;$AK78,Graphes[DS_Temps],"&lt;&gt;0")</f>
        <v>55</v>
      </c>
      <c r="AM78">
        <f>COUNTIFS(Graphes[DS_sans_clique_Temps],"&lt;="&amp;$AK78,Graphes[DS_sans_clique_Temps],"&lt;&gt;0")</f>
        <v>54</v>
      </c>
    </row>
    <row r="79" spans="1:39" x14ac:dyDescent="0.25">
      <c r="A79">
        <v>17.899999999999999</v>
      </c>
      <c r="B79">
        <f>COUNTIFS(Graphes[FC_Temps],"&lt;="&amp;$A79,Graphes[FC_Temps],"&lt;&gt;0")</f>
        <v>53</v>
      </c>
      <c r="C79">
        <f>COUNTIFS(Graphes[FC_AC_Temps],"&lt;="&amp;$A79,Graphes[FC_AC_Temps],"&lt;&gt;0")</f>
        <v>51</v>
      </c>
      <c r="D79">
        <f>COUNTIFS(Graphes[FC_AC_alea_Temps],"&lt;="&amp;$A79,Graphes[FC_AC_alea_Temps],"&lt;&gt;0")</f>
        <v>31</v>
      </c>
      <c r="E79">
        <f>COUNTIFS(Graphes[DS_Temps],"&lt;="&amp;$A79,Graphes[DS_Temps],"&lt;&gt;0")</f>
        <v>55</v>
      </c>
      <c r="F79">
        <f>COUNTIFS(Graphes[FC_alea_Temps],"&lt;="&amp;$A79,Graphes[FC_alea_Temps],"&lt;&gt;0")</f>
        <v>38</v>
      </c>
      <c r="AK79">
        <v>7.7</v>
      </c>
      <c r="AL79">
        <f>COUNTIFS(Graphes[DS_Temps],"&lt;="&amp;$AK79,Graphes[DS_Temps],"&lt;&gt;0")</f>
        <v>55</v>
      </c>
      <c r="AM79">
        <f>COUNTIFS(Graphes[DS_sans_clique_Temps],"&lt;="&amp;$AK79,Graphes[DS_sans_clique_Temps],"&lt;&gt;0")</f>
        <v>54</v>
      </c>
    </row>
    <row r="80" spans="1:39" x14ac:dyDescent="0.25">
      <c r="A80">
        <v>18.3</v>
      </c>
      <c r="B80">
        <f>COUNTIFS(Graphes[FC_Temps],"&lt;="&amp;$A80,Graphes[FC_Temps],"&lt;&gt;0")</f>
        <v>54</v>
      </c>
      <c r="C80">
        <f>COUNTIFS(Graphes[FC_AC_Temps],"&lt;="&amp;$A80,Graphes[FC_AC_Temps],"&lt;&gt;0")</f>
        <v>52</v>
      </c>
      <c r="D80">
        <f>COUNTIFS(Graphes[FC_AC_alea_Temps],"&lt;="&amp;$A80,Graphes[FC_AC_alea_Temps],"&lt;&gt;0")</f>
        <v>31</v>
      </c>
      <c r="E80">
        <f>COUNTIFS(Graphes[DS_Temps],"&lt;="&amp;$A80,Graphes[DS_Temps],"&lt;&gt;0")</f>
        <v>55</v>
      </c>
      <c r="F80">
        <f>COUNTIFS(Graphes[FC_alea_Temps],"&lt;="&amp;$A80,Graphes[FC_alea_Temps],"&lt;&gt;0")</f>
        <v>38</v>
      </c>
      <c r="AK80">
        <v>7.8</v>
      </c>
      <c r="AL80">
        <f>COUNTIFS(Graphes[DS_Temps],"&lt;="&amp;$AK80,Graphes[DS_Temps],"&lt;&gt;0")</f>
        <v>55</v>
      </c>
      <c r="AM80">
        <f>COUNTIFS(Graphes[DS_sans_clique_Temps],"&lt;="&amp;$AK80,Graphes[DS_sans_clique_Temps],"&lt;&gt;0")</f>
        <v>54</v>
      </c>
    </row>
    <row r="81" spans="1:39" x14ac:dyDescent="0.25">
      <c r="A81">
        <v>19.2</v>
      </c>
      <c r="B81">
        <f>COUNTIFS(Graphes[FC_Temps],"&lt;="&amp;$A81,Graphes[FC_Temps],"&lt;&gt;0")</f>
        <v>54</v>
      </c>
      <c r="C81">
        <f>COUNTIFS(Graphes[FC_AC_Temps],"&lt;="&amp;$A81,Graphes[FC_AC_Temps],"&lt;&gt;0")</f>
        <v>52</v>
      </c>
      <c r="D81">
        <f>COUNTIFS(Graphes[FC_AC_alea_Temps],"&lt;="&amp;$A81,Graphes[FC_AC_alea_Temps],"&lt;&gt;0")</f>
        <v>32</v>
      </c>
      <c r="E81">
        <f>COUNTIFS(Graphes[DS_Temps],"&lt;="&amp;$A81,Graphes[DS_Temps],"&lt;&gt;0")</f>
        <v>55</v>
      </c>
      <c r="F81">
        <f>COUNTIFS(Graphes[FC_alea_Temps],"&lt;="&amp;$A81,Graphes[FC_alea_Temps],"&lt;&gt;0")</f>
        <v>38</v>
      </c>
      <c r="AK81">
        <v>7.9</v>
      </c>
      <c r="AL81">
        <f>COUNTIFS(Graphes[DS_Temps],"&lt;="&amp;$AK81,Graphes[DS_Temps],"&lt;&gt;0")</f>
        <v>55</v>
      </c>
      <c r="AM81">
        <f>COUNTIFS(Graphes[DS_sans_clique_Temps],"&lt;="&amp;$AK81,Graphes[DS_sans_clique_Temps],"&lt;&gt;0")</f>
        <v>54</v>
      </c>
    </row>
    <row r="82" spans="1:39" x14ac:dyDescent="0.25">
      <c r="A82">
        <v>20.8</v>
      </c>
      <c r="B82">
        <f>COUNTIFS(Graphes[FC_Temps],"&lt;="&amp;$A82,Graphes[FC_Temps],"&lt;&gt;0")</f>
        <v>54</v>
      </c>
      <c r="C82">
        <f>COUNTIFS(Graphes[FC_AC_Temps],"&lt;="&amp;$A82,Graphes[FC_AC_Temps],"&lt;&gt;0")</f>
        <v>52</v>
      </c>
      <c r="D82">
        <f>COUNTIFS(Graphes[FC_AC_alea_Temps],"&lt;="&amp;$A82,Graphes[FC_AC_alea_Temps],"&lt;&gt;0")</f>
        <v>33</v>
      </c>
      <c r="E82">
        <f>COUNTIFS(Graphes[DS_Temps],"&lt;="&amp;$A82,Graphes[DS_Temps],"&lt;&gt;0")</f>
        <v>55</v>
      </c>
      <c r="F82">
        <f>COUNTIFS(Graphes[FC_alea_Temps],"&lt;="&amp;$A82,Graphes[FC_alea_Temps],"&lt;&gt;0")</f>
        <v>38</v>
      </c>
      <c r="AK82">
        <v>8</v>
      </c>
      <c r="AL82">
        <f>COUNTIFS(Graphes[DS_Temps],"&lt;="&amp;$AK82,Graphes[DS_Temps],"&lt;&gt;0")</f>
        <v>55</v>
      </c>
      <c r="AM82">
        <f>COUNTIFS(Graphes[DS_sans_clique_Temps],"&lt;="&amp;$AK82,Graphes[DS_sans_clique_Temps],"&lt;&gt;0")</f>
        <v>54</v>
      </c>
    </row>
    <row r="83" spans="1:39" x14ac:dyDescent="0.25">
      <c r="A83">
        <v>21.4</v>
      </c>
      <c r="B83">
        <f>COUNTIFS(Graphes[FC_Temps],"&lt;="&amp;$A83,Graphes[FC_Temps],"&lt;&gt;0")</f>
        <v>54</v>
      </c>
      <c r="C83">
        <f>COUNTIFS(Graphes[FC_AC_Temps],"&lt;="&amp;$A83,Graphes[FC_AC_Temps],"&lt;&gt;0")</f>
        <v>53</v>
      </c>
      <c r="D83">
        <f>COUNTIFS(Graphes[FC_AC_alea_Temps],"&lt;="&amp;$A83,Graphes[FC_AC_alea_Temps],"&lt;&gt;0")</f>
        <v>33</v>
      </c>
      <c r="E83">
        <f>COUNTIFS(Graphes[DS_Temps],"&lt;="&amp;$A83,Graphes[DS_Temps],"&lt;&gt;0")</f>
        <v>55</v>
      </c>
      <c r="F83">
        <f>COUNTIFS(Graphes[FC_alea_Temps],"&lt;="&amp;$A83,Graphes[FC_alea_Temps],"&lt;&gt;0")</f>
        <v>38</v>
      </c>
      <c r="AK83">
        <v>8.1</v>
      </c>
      <c r="AL83">
        <f>COUNTIFS(Graphes[DS_Temps],"&lt;="&amp;$AK83,Graphes[DS_Temps],"&lt;&gt;0")</f>
        <v>55</v>
      </c>
      <c r="AM83">
        <f>COUNTIFS(Graphes[DS_sans_clique_Temps],"&lt;="&amp;$AK83,Graphes[DS_sans_clique_Temps],"&lt;&gt;0")</f>
        <v>54</v>
      </c>
    </row>
    <row r="84" spans="1:39" x14ac:dyDescent="0.25">
      <c r="A84">
        <v>22.2</v>
      </c>
      <c r="B84">
        <f>COUNTIFS(Graphes[FC_Temps],"&lt;="&amp;$A84,Graphes[FC_Temps],"&lt;&gt;0")</f>
        <v>54</v>
      </c>
      <c r="C84">
        <f>COUNTIFS(Graphes[FC_AC_Temps],"&lt;="&amp;$A84,Graphes[FC_AC_Temps],"&lt;&gt;0")</f>
        <v>53</v>
      </c>
      <c r="D84">
        <f>COUNTIFS(Graphes[FC_AC_alea_Temps],"&lt;="&amp;$A84,Graphes[FC_AC_alea_Temps],"&lt;&gt;0")</f>
        <v>34</v>
      </c>
      <c r="E84">
        <f>COUNTIFS(Graphes[DS_Temps],"&lt;="&amp;$A84,Graphes[DS_Temps],"&lt;&gt;0")</f>
        <v>55</v>
      </c>
      <c r="F84">
        <f>COUNTIFS(Graphes[FC_alea_Temps],"&lt;="&amp;$A84,Graphes[FC_alea_Temps],"&lt;&gt;0")</f>
        <v>38</v>
      </c>
      <c r="AK84">
        <v>8.1999999999999993</v>
      </c>
      <c r="AL84">
        <f>COUNTIFS(Graphes[DS_Temps],"&lt;="&amp;$AK84,Graphes[DS_Temps],"&lt;&gt;0")</f>
        <v>55</v>
      </c>
      <c r="AM84">
        <f>COUNTIFS(Graphes[DS_sans_clique_Temps],"&lt;="&amp;$AK84,Graphes[DS_sans_clique_Temps],"&lt;&gt;0")</f>
        <v>54</v>
      </c>
    </row>
    <row r="85" spans="1:39" x14ac:dyDescent="0.25">
      <c r="A85">
        <v>22.9</v>
      </c>
      <c r="B85">
        <f>COUNTIFS(Graphes[FC_Temps],"&lt;="&amp;$A85,Graphes[FC_Temps],"&lt;&gt;0")</f>
        <v>54</v>
      </c>
      <c r="C85">
        <f>COUNTIFS(Graphes[FC_AC_Temps],"&lt;="&amp;$A85,Graphes[FC_AC_Temps],"&lt;&gt;0")</f>
        <v>54</v>
      </c>
      <c r="D85">
        <f>COUNTIFS(Graphes[FC_AC_alea_Temps],"&lt;="&amp;$A85,Graphes[FC_AC_alea_Temps],"&lt;&gt;0")</f>
        <v>34</v>
      </c>
      <c r="E85">
        <f>COUNTIFS(Graphes[DS_Temps],"&lt;="&amp;$A85,Graphes[DS_Temps],"&lt;&gt;0")</f>
        <v>55</v>
      </c>
      <c r="F85">
        <f>COUNTIFS(Graphes[FC_alea_Temps],"&lt;="&amp;$A85,Graphes[FC_alea_Temps],"&lt;&gt;0")</f>
        <v>38</v>
      </c>
      <c r="AK85">
        <v>8.3000000000000007</v>
      </c>
      <c r="AL85">
        <f>COUNTIFS(Graphes[DS_Temps],"&lt;="&amp;$AK85,Graphes[DS_Temps],"&lt;&gt;0")</f>
        <v>55</v>
      </c>
      <c r="AM85">
        <f>COUNTIFS(Graphes[DS_sans_clique_Temps],"&lt;="&amp;$AK85,Graphes[DS_sans_clique_Temps],"&lt;&gt;0")</f>
        <v>54</v>
      </c>
    </row>
    <row r="86" spans="1:39" x14ac:dyDescent="0.25">
      <c r="A86">
        <v>23.2</v>
      </c>
      <c r="B86">
        <f>COUNTIFS(Graphes[FC_Temps],"&lt;="&amp;$A86,Graphes[FC_Temps],"&lt;&gt;0")</f>
        <v>54</v>
      </c>
      <c r="C86">
        <f>COUNTIFS(Graphes[FC_AC_Temps],"&lt;="&amp;$A86,Graphes[FC_AC_Temps],"&lt;&gt;0")</f>
        <v>54</v>
      </c>
      <c r="D86">
        <f>COUNTIFS(Graphes[FC_AC_alea_Temps],"&lt;="&amp;$A86,Graphes[FC_AC_alea_Temps],"&lt;&gt;0")</f>
        <v>35</v>
      </c>
      <c r="E86">
        <f>COUNTIFS(Graphes[DS_Temps],"&lt;="&amp;$A86,Graphes[DS_Temps],"&lt;&gt;0")</f>
        <v>55</v>
      </c>
      <c r="F86">
        <f>COUNTIFS(Graphes[FC_alea_Temps],"&lt;="&amp;$A86,Graphes[FC_alea_Temps],"&lt;&gt;0")</f>
        <v>38</v>
      </c>
      <c r="AK86">
        <v>8.4</v>
      </c>
      <c r="AL86">
        <f>COUNTIFS(Graphes[DS_Temps],"&lt;="&amp;$AK86,Graphes[DS_Temps],"&lt;&gt;0")</f>
        <v>55</v>
      </c>
      <c r="AM86">
        <f>COUNTIFS(Graphes[DS_sans_clique_Temps],"&lt;="&amp;$AK86,Graphes[DS_sans_clique_Temps],"&lt;&gt;0")</f>
        <v>54</v>
      </c>
    </row>
    <row r="87" spans="1:39" x14ac:dyDescent="0.25">
      <c r="A87">
        <v>24</v>
      </c>
      <c r="B87">
        <f>COUNTIFS(Graphes[FC_Temps],"&lt;="&amp;$A87,Graphes[FC_Temps],"&lt;&gt;0")</f>
        <v>54</v>
      </c>
      <c r="C87">
        <f>COUNTIFS(Graphes[FC_AC_Temps],"&lt;="&amp;$A87,Graphes[FC_AC_Temps],"&lt;&gt;0")</f>
        <v>54</v>
      </c>
      <c r="D87">
        <f>COUNTIFS(Graphes[FC_AC_alea_Temps],"&lt;="&amp;$A87,Graphes[FC_AC_alea_Temps],"&lt;&gt;0")</f>
        <v>36</v>
      </c>
      <c r="E87">
        <f>COUNTIFS(Graphes[DS_Temps],"&lt;="&amp;$A87,Graphes[DS_Temps],"&lt;&gt;0")</f>
        <v>55</v>
      </c>
      <c r="F87">
        <f>COUNTIFS(Graphes[FC_alea_Temps],"&lt;="&amp;$A87,Graphes[FC_alea_Temps],"&lt;&gt;0")</f>
        <v>38</v>
      </c>
      <c r="AK87">
        <v>8.5</v>
      </c>
      <c r="AL87">
        <f>COUNTIFS(Graphes[DS_Temps],"&lt;="&amp;$AK87,Graphes[DS_Temps],"&lt;&gt;0")</f>
        <v>55</v>
      </c>
      <c r="AM87">
        <f>COUNTIFS(Graphes[DS_sans_clique_Temps],"&lt;="&amp;$AK87,Graphes[DS_sans_clique_Temps],"&lt;&gt;0")</f>
        <v>54</v>
      </c>
    </row>
    <row r="88" spans="1:39" x14ac:dyDescent="0.25">
      <c r="A88">
        <v>24.6</v>
      </c>
      <c r="B88">
        <f>COUNTIFS(Graphes[FC_Temps],"&lt;="&amp;$A88,Graphes[FC_Temps],"&lt;&gt;0")</f>
        <v>54</v>
      </c>
      <c r="C88">
        <f>COUNTIFS(Graphes[FC_AC_Temps],"&lt;="&amp;$A88,Graphes[FC_AC_Temps],"&lt;&gt;0")</f>
        <v>54</v>
      </c>
      <c r="D88">
        <f>COUNTIFS(Graphes[FC_AC_alea_Temps],"&lt;="&amp;$A88,Graphes[FC_AC_alea_Temps],"&lt;&gt;0")</f>
        <v>36</v>
      </c>
      <c r="E88">
        <f>COUNTIFS(Graphes[DS_Temps],"&lt;="&amp;$A88,Graphes[DS_Temps],"&lt;&gt;0")</f>
        <v>56</v>
      </c>
      <c r="F88">
        <f>COUNTIFS(Graphes[FC_alea_Temps],"&lt;="&amp;$A88,Graphes[FC_alea_Temps],"&lt;&gt;0")</f>
        <v>39</v>
      </c>
      <c r="AK88">
        <v>8.6</v>
      </c>
      <c r="AL88">
        <f>COUNTIFS(Graphes[DS_Temps],"&lt;="&amp;$AK88,Graphes[DS_Temps],"&lt;&gt;0")</f>
        <v>55</v>
      </c>
      <c r="AM88">
        <f>COUNTIFS(Graphes[DS_sans_clique_Temps],"&lt;="&amp;$AK88,Graphes[DS_sans_clique_Temps],"&lt;&gt;0")</f>
        <v>54</v>
      </c>
    </row>
    <row r="89" spans="1:39" x14ac:dyDescent="0.25">
      <c r="A89">
        <v>25.1</v>
      </c>
      <c r="B89">
        <f>COUNTIFS(Graphes[FC_Temps],"&lt;="&amp;$A89,Graphes[FC_Temps],"&lt;&gt;0")</f>
        <v>54</v>
      </c>
      <c r="C89">
        <f>COUNTIFS(Graphes[FC_AC_Temps],"&lt;="&amp;$A89,Graphes[FC_AC_Temps],"&lt;&gt;0")</f>
        <v>54</v>
      </c>
      <c r="D89">
        <f>COUNTIFS(Graphes[FC_AC_alea_Temps],"&lt;="&amp;$A89,Graphes[FC_AC_alea_Temps],"&lt;&gt;0")</f>
        <v>36</v>
      </c>
      <c r="E89">
        <f>COUNTIFS(Graphes[DS_Temps],"&lt;="&amp;$A89,Graphes[DS_Temps],"&lt;&gt;0")</f>
        <v>56</v>
      </c>
      <c r="F89">
        <f>COUNTIFS(Graphes[FC_alea_Temps],"&lt;="&amp;$A89,Graphes[FC_alea_Temps],"&lt;&gt;0")</f>
        <v>41</v>
      </c>
      <c r="AK89">
        <v>8.6999999999999993</v>
      </c>
      <c r="AL89">
        <f>COUNTIFS(Graphes[DS_Temps],"&lt;="&amp;$AK89,Graphes[DS_Temps],"&lt;&gt;0")</f>
        <v>55</v>
      </c>
      <c r="AM89">
        <f>COUNTIFS(Graphes[DS_sans_clique_Temps],"&lt;="&amp;$AK89,Graphes[DS_sans_clique_Temps],"&lt;&gt;0")</f>
        <v>54</v>
      </c>
    </row>
    <row r="90" spans="1:39" x14ac:dyDescent="0.25">
      <c r="A90">
        <v>25.5</v>
      </c>
      <c r="B90">
        <f>COUNTIFS(Graphes[FC_Temps],"&lt;="&amp;$A90,Graphes[FC_Temps],"&lt;&gt;0")</f>
        <v>54</v>
      </c>
      <c r="C90">
        <f>COUNTIFS(Graphes[FC_AC_Temps],"&lt;="&amp;$A90,Graphes[FC_AC_Temps],"&lt;&gt;0")</f>
        <v>54</v>
      </c>
      <c r="D90">
        <f>COUNTIFS(Graphes[FC_AC_alea_Temps],"&lt;="&amp;$A90,Graphes[FC_AC_alea_Temps],"&lt;&gt;0")</f>
        <v>36</v>
      </c>
      <c r="E90">
        <f>COUNTIFS(Graphes[DS_Temps],"&lt;="&amp;$A90,Graphes[DS_Temps],"&lt;&gt;0")</f>
        <v>56</v>
      </c>
      <c r="F90">
        <f>COUNTIFS(Graphes[FC_alea_Temps],"&lt;="&amp;$A90,Graphes[FC_alea_Temps],"&lt;&gt;0")</f>
        <v>42</v>
      </c>
      <c r="AK90">
        <v>8.8000000000000007</v>
      </c>
      <c r="AL90">
        <f>COUNTIFS(Graphes[DS_Temps],"&lt;="&amp;$AK90,Graphes[DS_Temps],"&lt;&gt;0")</f>
        <v>55</v>
      </c>
      <c r="AM90">
        <f>COUNTIFS(Graphes[DS_sans_clique_Temps],"&lt;="&amp;$AK90,Graphes[DS_sans_clique_Temps],"&lt;&gt;0")</f>
        <v>54</v>
      </c>
    </row>
    <row r="91" spans="1:39" x14ac:dyDescent="0.25">
      <c r="A91">
        <v>25.9</v>
      </c>
      <c r="B91">
        <f>COUNTIFS(Graphes[FC_Temps],"&lt;="&amp;$A91,Graphes[FC_Temps],"&lt;&gt;0")</f>
        <v>54</v>
      </c>
      <c r="C91">
        <f>COUNTIFS(Graphes[FC_AC_Temps],"&lt;="&amp;$A91,Graphes[FC_AC_Temps],"&lt;&gt;0")</f>
        <v>54</v>
      </c>
      <c r="D91">
        <f>COUNTIFS(Graphes[FC_AC_alea_Temps],"&lt;="&amp;$A91,Graphes[FC_AC_alea_Temps],"&lt;&gt;0")</f>
        <v>37</v>
      </c>
      <c r="E91">
        <f>COUNTIFS(Graphes[DS_Temps],"&lt;="&amp;$A91,Graphes[DS_Temps],"&lt;&gt;0")</f>
        <v>56</v>
      </c>
      <c r="F91">
        <f>COUNTIFS(Graphes[FC_alea_Temps],"&lt;="&amp;$A91,Graphes[FC_alea_Temps],"&lt;&gt;0")</f>
        <v>42</v>
      </c>
      <c r="AK91">
        <v>8.9</v>
      </c>
      <c r="AL91">
        <f>COUNTIFS(Graphes[DS_Temps],"&lt;="&amp;$AK91,Graphes[DS_Temps],"&lt;&gt;0")</f>
        <v>55</v>
      </c>
      <c r="AM91">
        <f>COUNTIFS(Graphes[DS_sans_clique_Temps],"&lt;="&amp;$AK91,Graphes[DS_sans_clique_Temps],"&lt;&gt;0")</f>
        <v>54</v>
      </c>
    </row>
    <row r="92" spans="1:39" x14ac:dyDescent="0.25">
      <c r="A92">
        <v>26.3</v>
      </c>
      <c r="B92">
        <f>COUNTIFS(Graphes[FC_Temps],"&lt;="&amp;$A92,Graphes[FC_Temps],"&lt;&gt;0")</f>
        <v>54</v>
      </c>
      <c r="C92">
        <f>COUNTIFS(Graphes[FC_AC_Temps],"&lt;="&amp;$A92,Graphes[FC_AC_Temps],"&lt;&gt;0")</f>
        <v>54</v>
      </c>
      <c r="D92">
        <f>COUNTIFS(Graphes[FC_AC_alea_Temps],"&lt;="&amp;$A92,Graphes[FC_AC_alea_Temps],"&lt;&gt;0")</f>
        <v>37</v>
      </c>
      <c r="E92">
        <f>COUNTIFS(Graphes[DS_Temps],"&lt;="&amp;$A92,Graphes[DS_Temps],"&lt;&gt;0")</f>
        <v>56</v>
      </c>
      <c r="F92">
        <f>COUNTIFS(Graphes[FC_alea_Temps],"&lt;="&amp;$A92,Graphes[FC_alea_Temps],"&lt;&gt;0")</f>
        <v>43</v>
      </c>
      <c r="AK92">
        <v>9</v>
      </c>
      <c r="AL92">
        <f>COUNTIFS(Graphes[DS_Temps],"&lt;="&amp;$AK92,Graphes[DS_Temps],"&lt;&gt;0")</f>
        <v>55</v>
      </c>
      <c r="AM92">
        <f>COUNTIFS(Graphes[DS_sans_clique_Temps],"&lt;="&amp;$AK92,Graphes[DS_sans_clique_Temps],"&lt;&gt;0")</f>
        <v>54</v>
      </c>
    </row>
    <row r="93" spans="1:39" x14ac:dyDescent="0.25">
      <c r="A93">
        <v>29.3</v>
      </c>
      <c r="B93">
        <f>COUNTIFS(Graphes[FC_Temps],"&lt;="&amp;$A93,Graphes[FC_Temps],"&lt;&gt;0")</f>
        <v>54</v>
      </c>
      <c r="C93">
        <f>COUNTIFS(Graphes[FC_AC_Temps],"&lt;="&amp;$A93,Graphes[FC_AC_Temps],"&lt;&gt;0")</f>
        <v>54</v>
      </c>
      <c r="D93">
        <f>COUNTIFS(Graphes[FC_AC_alea_Temps],"&lt;="&amp;$A93,Graphes[FC_AC_alea_Temps],"&lt;&gt;0")</f>
        <v>37</v>
      </c>
      <c r="E93">
        <f>COUNTIFS(Graphes[DS_Temps],"&lt;="&amp;$A93,Graphes[DS_Temps],"&lt;&gt;0")</f>
        <v>56</v>
      </c>
      <c r="F93">
        <f>COUNTIFS(Graphes[FC_alea_Temps],"&lt;="&amp;$A93,Graphes[FC_alea_Temps],"&lt;&gt;0")</f>
        <v>44</v>
      </c>
      <c r="AK93">
        <v>9.1</v>
      </c>
      <c r="AL93">
        <f>COUNTIFS(Graphes[DS_Temps],"&lt;="&amp;$AK93,Graphes[DS_Temps],"&lt;&gt;0")</f>
        <v>55</v>
      </c>
      <c r="AM93">
        <f>COUNTIFS(Graphes[DS_sans_clique_Temps],"&lt;="&amp;$AK93,Graphes[DS_sans_clique_Temps],"&lt;&gt;0")</f>
        <v>54</v>
      </c>
    </row>
    <row r="94" spans="1:39" x14ac:dyDescent="0.25">
      <c r="A94">
        <v>29.4</v>
      </c>
      <c r="B94">
        <f>COUNTIFS(Graphes[FC_Temps],"&lt;="&amp;$A94,Graphes[FC_Temps],"&lt;&gt;0")</f>
        <v>54</v>
      </c>
      <c r="C94">
        <f>COUNTIFS(Graphes[FC_AC_Temps],"&lt;="&amp;$A94,Graphes[FC_AC_Temps],"&lt;&gt;0")</f>
        <v>54</v>
      </c>
      <c r="D94">
        <f>COUNTIFS(Graphes[FC_AC_alea_Temps],"&lt;="&amp;$A94,Graphes[FC_AC_alea_Temps],"&lt;&gt;0")</f>
        <v>37</v>
      </c>
      <c r="E94">
        <f>COUNTIFS(Graphes[DS_Temps],"&lt;="&amp;$A94,Graphes[DS_Temps],"&lt;&gt;0")</f>
        <v>56</v>
      </c>
      <c r="F94">
        <f>COUNTIFS(Graphes[FC_alea_Temps],"&lt;="&amp;$A94,Graphes[FC_alea_Temps],"&lt;&gt;0")</f>
        <v>45</v>
      </c>
      <c r="AK94">
        <v>9.1999999999999993</v>
      </c>
      <c r="AL94">
        <f>COUNTIFS(Graphes[DS_Temps],"&lt;="&amp;$AK94,Graphes[DS_Temps],"&lt;&gt;0")</f>
        <v>55</v>
      </c>
      <c r="AM94">
        <f>COUNTIFS(Graphes[DS_sans_clique_Temps],"&lt;="&amp;$AK94,Graphes[DS_sans_clique_Temps],"&lt;&gt;0")</f>
        <v>54</v>
      </c>
    </row>
    <row r="95" spans="1:39" x14ac:dyDescent="0.25">
      <c r="A95">
        <v>29.5</v>
      </c>
      <c r="B95">
        <f>COUNTIFS(Graphes[FC_Temps],"&lt;="&amp;$A95,Graphes[FC_Temps],"&lt;&gt;0")</f>
        <v>54</v>
      </c>
      <c r="C95">
        <f>COUNTIFS(Graphes[FC_AC_Temps],"&lt;="&amp;$A95,Graphes[FC_AC_Temps],"&lt;&gt;0")</f>
        <v>54</v>
      </c>
      <c r="D95">
        <f>COUNTIFS(Graphes[FC_AC_alea_Temps],"&lt;="&amp;$A95,Graphes[FC_AC_alea_Temps],"&lt;&gt;0")</f>
        <v>38</v>
      </c>
      <c r="E95">
        <f>COUNTIFS(Graphes[DS_Temps],"&lt;="&amp;$A95,Graphes[DS_Temps],"&lt;&gt;0")</f>
        <v>56</v>
      </c>
      <c r="F95">
        <f>COUNTIFS(Graphes[FC_alea_Temps],"&lt;="&amp;$A95,Graphes[FC_alea_Temps],"&lt;&gt;0")</f>
        <v>45</v>
      </c>
      <c r="AK95">
        <v>9.3000000000000007</v>
      </c>
      <c r="AL95">
        <f>COUNTIFS(Graphes[DS_Temps],"&lt;="&amp;$AK95,Graphes[DS_Temps],"&lt;&gt;0")</f>
        <v>55</v>
      </c>
      <c r="AM95">
        <f>COUNTIFS(Graphes[DS_sans_clique_Temps],"&lt;="&amp;$AK95,Graphes[DS_sans_clique_Temps],"&lt;&gt;0")</f>
        <v>54</v>
      </c>
    </row>
    <row r="96" spans="1:39" x14ac:dyDescent="0.25">
      <c r="A96">
        <v>30.2</v>
      </c>
      <c r="B96">
        <f>COUNTIFS(Graphes[FC_Temps],"&lt;="&amp;$A96,Graphes[FC_Temps],"&lt;&gt;0")</f>
        <v>54</v>
      </c>
      <c r="C96">
        <f>COUNTIFS(Graphes[FC_AC_Temps],"&lt;="&amp;$A96,Graphes[FC_AC_Temps],"&lt;&gt;0")</f>
        <v>54</v>
      </c>
      <c r="D96">
        <f>COUNTIFS(Graphes[FC_AC_alea_Temps],"&lt;="&amp;$A96,Graphes[FC_AC_alea_Temps],"&lt;&gt;0")</f>
        <v>38</v>
      </c>
      <c r="E96">
        <f>COUNTIFS(Graphes[DS_Temps],"&lt;="&amp;$A96,Graphes[DS_Temps],"&lt;&gt;0")</f>
        <v>56</v>
      </c>
      <c r="F96">
        <f>COUNTIFS(Graphes[FC_alea_Temps],"&lt;="&amp;$A96,Graphes[FC_alea_Temps],"&lt;&gt;0")</f>
        <v>46</v>
      </c>
      <c r="AK96">
        <v>9.4</v>
      </c>
      <c r="AL96">
        <f>COUNTIFS(Graphes[DS_Temps],"&lt;="&amp;$AK96,Graphes[DS_Temps],"&lt;&gt;0")</f>
        <v>55</v>
      </c>
      <c r="AM96">
        <f>COUNTIFS(Graphes[DS_sans_clique_Temps],"&lt;="&amp;$AK96,Graphes[DS_sans_clique_Temps],"&lt;&gt;0")</f>
        <v>54</v>
      </c>
    </row>
    <row r="97" spans="1:39" x14ac:dyDescent="0.25">
      <c r="A97">
        <v>31.8</v>
      </c>
      <c r="B97">
        <f>COUNTIFS(Graphes[FC_Temps],"&lt;="&amp;$A97,Graphes[FC_Temps],"&lt;&gt;0")</f>
        <v>54</v>
      </c>
      <c r="C97">
        <f>COUNTIFS(Graphes[FC_AC_Temps],"&lt;="&amp;$A97,Graphes[FC_AC_Temps],"&lt;&gt;0")</f>
        <v>54</v>
      </c>
      <c r="D97">
        <f>COUNTIFS(Graphes[FC_AC_alea_Temps],"&lt;="&amp;$A97,Graphes[FC_AC_alea_Temps],"&lt;&gt;0")</f>
        <v>38</v>
      </c>
      <c r="E97">
        <f>COUNTIFS(Graphes[DS_Temps],"&lt;="&amp;$A97,Graphes[DS_Temps],"&lt;&gt;0")</f>
        <v>56</v>
      </c>
      <c r="F97">
        <f>COUNTIFS(Graphes[FC_alea_Temps],"&lt;="&amp;$A97,Graphes[FC_alea_Temps],"&lt;&gt;0")</f>
        <v>47</v>
      </c>
      <c r="AK97">
        <v>9.5</v>
      </c>
      <c r="AL97">
        <f>COUNTIFS(Graphes[DS_Temps],"&lt;="&amp;$AK97,Graphes[DS_Temps],"&lt;&gt;0")</f>
        <v>55</v>
      </c>
      <c r="AM97">
        <f>COUNTIFS(Graphes[DS_sans_clique_Temps],"&lt;="&amp;$AK97,Graphes[DS_sans_clique_Temps],"&lt;&gt;0")</f>
        <v>54</v>
      </c>
    </row>
    <row r="98" spans="1:39" x14ac:dyDescent="0.25">
      <c r="A98">
        <v>32</v>
      </c>
      <c r="B98">
        <f>COUNTIFS(Graphes[FC_Temps],"&lt;="&amp;$A98,Graphes[FC_Temps],"&lt;&gt;0")</f>
        <v>54</v>
      </c>
      <c r="C98">
        <f>COUNTIFS(Graphes[FC_AC_Temps],"&lt;="&amp;$A98,Graphes[FC_AC_Temps],"&lt;&gt;0")</f>
        <v>54</v>
      </c>
      <c r="D98">
        <f>COUNTIFS(Graphes[FC_AC_alea_Temps],"&lt;="&amp;$A98,Graphes[FC_AC_alea_Temps],"&lt;&gt;0")</f>
        <v>39</v>
      </c>
      <c r="E98">
        <f>COUNTIFS(Graphes[DS_Temps],"&lt;="&amp;$A98,Graphes[DS_Temps],"&lt;&gt;0")</f>
        <v>56</v>
      </c>
      <c r="F98">
        <f>COUNTIFS(Graphes[FC_alea_Temps],"&lt;="&amp;$A98,Graphes[FC_alea_Temps],"&lt;&gt;0")</f>
        <v>47</v>
      </c>
      <c r="AK98">
        <v>9.6</v>
      </c>
      <c r="AL98">
        <f>COUNTIFS(Graphes[DS_Temps],"&lt;="&amp;$AK98,Graphes[DS_Temps],"&lt;&gt;0")</f>
        <v>55</v>
      </c>
      <c r="AM98">
        <f>COUNTIFS(Graphes[DS_sans_clique_Temps],"&lt;="&amp;$AK98,Graphes[DS_sans_clique_Temps],"&lt;&gt;0")</f>
        <v>54</v>
      </c>
    </row>
    <row r="99" spans="1:39" x14ac:dyDescent="0.25">
      <c r="A99">
        <v>32.4</v>
      </c>
      <c r="B99">
        <f>COUNTIFS(Graphes[FC_Temps],"&lt;="&amp;$A99,Graphes[FC_Temps],"&lt;&gt;0")</f>
        <v>54</v>
      </c>
      <c r="C99">
        <f>COUNTIFS(Graphes[FC_AC_Temps],"&lt;="&amp;$A99,Graphes[FC_AC_Temps],"&lt;&gt;0")</f>
        <v>54</v>
      </c>
      <c r="D99">
        <f>COUNTIFS(Graphes[FC_AC_alea_Temps],"&lt;="&amp;$A99,Graphes[FC_AC_alea_Temps],"&lt;&gt;0")</f>
        <v>40</v>
      </c>
      <c r="E99">
        <f>COUNTIFS(Graphes[DS_Temps],"&lt;="&amp;$A99,Graphes[DS_Temps],"&lt;&gt;0")</f>
        <v>56</v>
      </c>
      <c r="F99">
        <f>COUNTIFS(Graphes[FC_alea_Temps],"&lt;="&amp;$A99,Graphes[FC_alea_Temps],"&lt;&gt;0")</f>
        <v>47</v>
      </c>
      <c r="AK99">
        <v>9.6999999999999993</v>
      </c>
      <c r="AL99">
        <f>COUNTIFS(Graphes[DS_Temps],"&lt;="&amp;$AK99,Graphes[DS_Temps],"&lt;&gt;0")</f>
        <v>55</v>
      </c>
      <c r="AM99">
        <f>COUNTIFS(Graphes[DS_sans_clique_Temps],"&lt;="&amp;$AK99,Graphes[DS_sans_clique_Temps],"&lt;&gt;0")</f>
        <v>54</v>
      </c>
    </row>
    <row r="100" spans="1:39" x14ac:dyDescent="0.25">
      <c r="A100">
        <v>32.700000000000003</v>
      </c>
      <c r="B100">
        <f>COUNTIFS(Graphes[FC_Temps],"&lt;="&amp;$A100,Graphes[FC_Temps],"&lt;&gt;0")</f>
        <v>54</v>
      </c>
      <c r="C100">
        <f>COUNTIFS(Graphes[FC_AC_Temps],"&lt;="&amp;$A100,Graphes[FC_AC_Temps],"&lt;&gt;0")</f>
        <v>54</v>
      </c>
      <c r="D100">
        <f>COUNTIFS(Graphes[FC_AC_alea_Temps],"&lt;="&amp;$A100,Graphes[FC_AC_alea_Temps],"&lt;&gt;0")</f>
        <v>41</v>
      </c>
      <c r="E100">
        <f>COUNTIFS(Graphes[DS_Temps],"&lt;="&amp;$A100,Graphes[DS_Temps],"&lt;&gt;0")</f>
        <v>56</v>
      </c>
      <c r="F100">
        <f>COUNTIFS(Graphes[FC_alea_Temps],"&lt;="&amp;$A100,Graphes[FC_alea_Temps],"&lt;&gt;0")</f>
        <v>47</v>
      </c>
      <c r="AK100">
        <v>9.8000000000000007</v>
      </c>
      <c r="AL100">
        <f>COUNTIFS(Graphes[DS_Temps],"&lt;="&amp;$AK100,Graphes[DS_Temps],"&lt;&gt;0")</f>
        <v>55</v>
      </c>
      <c r="AM100">
        <f>COUNTIFS(Graphes[DS_sans_clique_Temps],"&lt;="&amp;$AK100,Graphes[DS_sans_clique_Temps],"&lt;&gt;0")</f>
        <v>54</v>
      </c>
    </row>
    <row r="101" spans="1:39" x14ac:dyDescent="0.25">
      <c r="A101">
        <v>33.5</v>
      </c>
      <c r="B101">
        <f>COUNTIFS(Graphes[FC_Temps],"&lt;="&amp;$A101,Graphes[FC_Temps],"&lt;&gt;0")</f>
        <v>54</v>
      </c>
      <c r="C101">
        <f>COUNTIFS(Graphes[FC_AC_Temps],"&lt;="&amp;$A101,Graphes[FC_AC_Temps],"&lt;&gt;0")</f>
        <v>54</v>
      </c>
      <c r="D101">
        <f>COUNTIFS(Graphes[FC_AC_alea_Temps],"&lt;="&amp;$A101,Graphes[FC_AC_alea_Temps],"&lt;&gt;0")</f>
        <v>42</v>
      </c>
      <c r="E101">
        <f>COUNTIFS(Graphes[DS_Temps],"&lt;="&amp;$A101,Graphes[DS_Temps],"&lt;&gt;0")</f>
        <v>56</v>
      </c>
      <c r="F101">
        <f>COUNTIFS(Graphes[FC_alea_Temps],"&lt;="&amp;$A101,Graphes[FC_alea_Temps],"&lt;&gt;0")</f>
        <v>47</v>
      </c>
      <c r="AK101">
        <v>9.9</v>
      </c>
      <c r="AL101">
        <f>COUNTIFS(Graphes[DS_Temps],"&lt;="&amp;$AK101,Graphes[DS_Temps],"&lt;&gt;0")</f>
        <v>55</v>
      </c>
      <c r="AM101">
        <f>COUNTIFS(Graphes[DS_sans_clique_Temps],"&lt;="&amp;$AK101,Graphes[DS_sans_clique_Temps],"&lt;&gt;0")</f>
        <v>54</v>
      </c>
    </row>
    <row r="102" spans="1:39" x14ac:dyDescent="0.25">
      <c r="A102">
        <v>33.6</v>
      </c>
      <c r="B102">
        <f>COUNTIFS(Graphes[FC_Temps],"&lt;="&amp;$A102,Graphes[FC_Temps],"&lt;&gt;0")</f>
        <v>54</v>
      </c>
      <c r="C102">
        <f>COUNTIFS(Graphes[FC_AC_Temps],"&lt;="&amp;$A102,Graphes[FC_AC_Temps],"&lt;&gt;0")</f>
        <v>54</v>
      </c>
      <c r="D102">
        <f>COUNTIFS(Graphes[FC_AC_alea_Temps],"&lt;="&amp;$A102,Graphes[FC_AC_alea_Temps],"&lt;&gt;0")</f>
        <v>43</v>
      </c>
      <c r="E102">
        <f>COUNTIFS(Graphes[DS_Temps],"&lt;="&amp;$A102,Graphes[DS_Temps],"&lt;&gt;0")</f>
        <v>56</v>
      </c>
      <c r="F102">
        <f>COUNTIFS(Graphes[FC_alea_Temps],"&lt;="&amp;$A102,Graphes[FC_alea_Temps],"&lt;&gt;0")</f>
        <v>47</v>
      </c>
      <c r="AK102">
        <v>10</v>
      </c>
      <c r="AL102">
        <f>COUNTIFS(Graphes[DS_Temps],"&lt;="&amp;$AK102,Graphes[DS_Temps],"&lt;&gt;0")</f>
        <v>55</v>
      </c>
      <c r="AM102">
        <f>COUNTIFS(Graphes[DS_sans_clique_Temps],"&lt;="&amp;$AK102,Graphes[DS_sans_clique_Temps],"&lt;&gt;0")</f>
        <v>54</v>
      </c>
    </row>
    <row r="103" spans="1:39" x14ac:dyDescent="0.25">
      <c r="A103">
        <v>34.4</v>
      </c>
      <c r="B103">
        <f>COUNTIFS(Graphes[FC_Temps],"&lt;="&amp;$A103,Graphes[FC_Temps],"&lt;&gt;0")</f>
        <v>54</v>
      </c>
      <c r="C103">
        <f>COUNTIFS(Graphes[FC_AC_Temps],"&lt;="&amp;$A103,Graphes[FC_AC_Temps],"&lt;&gt;0")</f>
        <v>54</v>
      </c>
      <c r="D103">
        <f>COUNTIFS(Graphes[FC_AC_alea_Temps],"&lt;="&amp;$A103,Graphes[FC_AC_alea_Temps],"&lt;&gt;0")</f>
        <v>44</v>
      </c>
      <c r="E103">
        <f>COUNTIFS(Graphes[DS_Temps],"&lt;="&amp;$A103,Graphes[DS_Temps],"&lt;&gt;0")</f>
        <v>56</v>
      </c>
      <c r="F103">
        <f>COUNTIFS(Graphes[FC_alea_Temps],"&lt;="&amp;$A103,Graphes[FC_alea_Temps],"&lt;&gt;0")</f>
        <v>47</v>
      </c>
      <c r="AK103">
        <v>10.1</v>
      </c>
      <c r="AL103">
        <f>COUNTIFS(Graphes[DS_Temps],"&lt;="&amp;$AK103,Graphes[DS_Temps],"&lt;&gt;0")</f>
        <v>55</v>
      </c>
      <c r="AM103">
        <f>COUNTIFS(Graphes[DS_sans_clique_Temps],"&lt;="&amp;$AK103,Graphes[DS_sans_clique_Temps],"&lt;&gt;0")</f>
        <v>54</v>
      </c>
    </row>
    <row r="104" spans="1:39" x14ac:dyDescent="0.25">
      <c r="A104">
        <v>35.700000000000003</v>
      </c>
      <c r="B104">
        <f>COUNTIFS(Graphes[FC_Temps],"&lt;="&amp;$A104,Graphes[FC_Temps],"&lt;&gt;0")</f>
        <v>54</v>
      </c>
      <c r="C104">
        <f>COUNTIFS(Graphes[FC_AC_Temps],"&lt;="&amp;$A104,Graphes[FC_AC_Temps],"&lt;&gt;0")</f>
        <v>54</v>
      </c>
      <c r="D104">
        <f>COUNTIFS(Graphes[FC_AC_alea_Temps],"&lt;="&amp;$A104,Graphes[FC_AC_alea_Temps],"&lt;&gt;0")</f>
        <v>44</v>
      </c>
      <c r="E104">
        <f>COUNTIFS(Graphes[DS_Temps],"&lt;="&amp;$A104,Graphes[DS_Temps],"&lt;&gt;0")</f>
        <v>56</v>
      </c>
      <c r="F104">
        <f>COUNTIFS(Graphes[FC_alea_Temps],"&lt;="&amp;$A104,Graphes[FC_alea_Temps],"&lt;&gt;0")</f>
        <v>48</v>
      </c>
      <c r="AK104">
        <v>10.199999999999999</v>
      </c>
      <c r="AL104">
        <f>COUNTIFS(Graphes[DS_Temps],"&lt;="&amp;$AK104,Graphes[DS_Temps],"&lt;&gt;0")</f>
        <v>55</v>
      </c>
      <c r="AM104">
        <f>COUNTIFS(Graphes[DS_sans_clique_Temps],"&lt;="&amp;$AK104,Graphes[DS_sans_clique_Temps],"&lt;&gt;0")</f>
        <v>55</v>
      </c>
    </row>
    <row r="105" spans="1:39" x14ac:dyDescent="0.25">
      <c r="A105">
        <v>35.799999999999997</v>
      </c>
      <c r="B105">
        <f>COUNTIFS(Graphes[FC_Temps],"&lt;="&amp;$A105,Graphes[FC_Temps],"&lt;&gt;0")</f>
        <v>54</v>
      </c>
      <c r="C105">
        <f>COUNTIFS(Graphes[FC_AC_Temps],"&lt;="&amp;$A105,Graphes[FC_AC_Temps],"&lt;&gt;0")</f>
        <v>54</v>
      </c>
      <c r="D105">
        <f>COUNTIFS(Graphes[FC_AC_alea_Temps],"&lt;="&amp;$A105,Graphes[FC_AC_alea_Temps],"&lt;&gt;0")</f>
        <v>45</v>
      </c>
      <c r="E105">
        <f>COUNTIFS(Graphes[DS_Temps],"&lt;="&amp;$A105,Graphes[DS_Temps],"&lt;&gt;0")</f>
        <v>56</v>
      </c>
      <c r="F105">
        <f>COUNTIFS(Graphes[FC_alea_Temps],"&lt;="&amp;$A105,Graphes[FC_alea_Temps],"&lt;&gt;0")</f>
        <v>48</v>
      </c>
      <c r="AK105">
        <v>10.3</v>
      </c>
      <c r="AL105">
        <f>COUNTIFS(Graphes[DS_Temps],"&lt;="&amp;$AK105,Graphes[DS_Temps],"&lt;&gt;0")</f>
        <v>55</v>
      </c>
      <c r="AM105">
        <f>COUNTIFS(Graphes[DS_sans_clique_Temps],"&lt;="&amp;$AK105,Graphes[DS_sans_clique_Temps],"&lt;&gt;0")</f>
        <v>55</v>
      </c>
    </row>
    <row r="106" spans="1:39" x14ac:dyDescent="0.25">
      <c r="A106">
        <v>36.5</v>
      </c>
      <c r="B106">
        <f>COUNTIFS(Graphes[FC_Temps],"&lt;="&amp;$A106,Graphes[FC_Temps],"&lt;&gt;0")</f>
        <v>55</v>
      </c>
      <c r="C106">
        <f>COUNTIFS(Graphes[FC_AC_Temps],"&lt;="&amp;$A106,Graphes[FC_AC_Temps],"&lt;&gt;0")</f>
        <v>54</v>
      </c>
      <c r="D106">
        <f>COUNTIFS(Graphes[FC_AC_alea_Temps],"&lt;="&amp;$A106,Graphes[FC_AC_alea_Temps],"&lt;&gt;0")</f>
        <v>45</v>
      </c>
      <c r="E106">
        <f>COUNTIFS(Graphes[DS_Temps],"&lt;="&amp;$A106,Graphes[DS_Temps],"&lt;&gt;0")</f>
        <v>56</v>
      </c>
      <c r="F106">
        <f>COUNTIFS(Graphes[FC_alea_Temps],"&lt;="&amp;$A106,Graphes[FC_alea_Temps],"&lt;&gt;0")</f>
        <v>48</v>
      </c>
      <c r="AK106">
        <v>10.4</v>
      </c>
      <c r="AL106">
        <f>COUNTIFS(Graphes[DS_Temps],"&lt;="&amp;$AK106,Graphes[DS_Temps],"&lt;&gt;0")</f>
        <v>55</v>
      </c>
      <c r="AM106">
        <f>COUNTIFS(Graphes[DS_sans_clique_Temps],"&lt;="&amp;$AK106,Graphes[DS_sans_clique_Temps],"&lt;&gt;0")</f>
        <v>56</v>
      </c>
    </row>
    <row r="107" spans="1:39" x14ac:dyDescent="0.25">
      <c r="A107">
        <v>38.6</v>
      </c>
      <c r="B107">
        <f>COUNTIFS(Graphes[FC_Temps],"&lt;="&amp;$A107,Graphes[FC_Temps],"&lt;&gt;0")</f>
        <v>55</v>
      </c>
      <c r="C107">
        <f>COUNTIFS(Graphes[FC_AC_Temps],"&lt;="&amp;$A107,Graphes[FC_AC_Temps],"&lt;&gt;0")</f>
        <v>54</v>
      </c>
      <c r="D107">
        <f>COUNTIFS(Graphes[FC_AC_alea_Temps],"&lt;="&amp;$A107,Graphes[FC_AC_alea_Temps],"&lt;&gt;0")</f>
        <v>46</v>
      </c>
      <c r="E107">
        <f>COUNTIFS(Graphes[DS_Temps],"&lt;="&amp;$A107,Graphes[DS_Temps],"&lt;&gt;0")</f>
        <v>56</v>
      </c>
      <c r="F107">
        <f>COUNTIFS(Graphes[FC_alea_Temps],"&lt;="&amp;$A107,Graphes[FC_alea_Temps],"&lt;&gt;0")</f>
        <v>48</v>
      </c>
      <c r="AK107">
        <v>10.5</v>
      </c>
      <c r="AL107">
        <f>COUNTIFS(Graphes[DS_Temps],"&lt;="&amp;$AK107,Graphes[DS_Temps],"&lt;&gt;0")</f>
        <v>55</v>
      </c>
      <c r="AM107">
        <f>COUNTIFS(Graphes[DS_sans_clique_Temps],"&lt;="&amp;$AK107,Graphes[DS_sans_clique_Temps],"&lt;&gt;0")</f>
        <v>56</v>
      </c>
    </row>
    <row r="108" spans="1:39" x14ac:dyDescent="0.25">
      <c r="A108">
        <v>40.6</v>
      </c>
      <c r="B108">
        <f>COUNTIFS(Graphes[FC_Temps],"&lt;="&amp;$A108,Graphes[FC_Temps],"&lt;&gt;0")</f>
        <v>56</v>
      </c>
      <c r="C108">
        <f>COUNTIFS(Graphes[FC_AC_Temps],"&lt;="&amp;$A108,Graphes[FC_AC_Temps],"&lt;&gt;0")</f>
        <v>54</v>
      </c>
      <c r="D108">
        <f>COUNTIFS(Graphes[FC_AC_alea_Temps],"&lt;="&amp;$A108,Graphes[FC_AC_alea_Temps],"&lt;&gt;0")</f>
        <v>46</v>
      </c>
      <c r="E108">
        <f>COUNTIFS(Graphes[DS_Temps],"&lt;="&amp;$A108,Graphes[DS_Temps],"&lt;&gt;0")</f>
        <v>56</v>
      </c>
      <c r="F108">
        <f>COUNTIFS(Graphes[FC_alea_Temps],"&lt;="&amp;$A108,Graphes[FC_alea_Temps],"&lt;&gt;0")</f>
        <v>48</v>
      </c>
      <c r="AK108">
        <v>10.6</v>
      </c>
      <c r="AL108">
        <f>COUNTIFS(Graphes[DS_Temps],"&lt;="&amp;$AK108,Graphes[DS_Temps],"&lt;&gt;0")</f>
        <v>55</v>
      </c>
      <c r="AM108">
        <f>COUNTIFS(Graphes[DS_sans_clique_Temps],"&lt;="&amp;$AK108,Graphes[DS_sans_clique_Temps],"&lt;&gt;0")</f>
        <v>56</v>
      </c>
    </row>
    <row r="109" spans="1:39" x14ac:dyDescent="0.25">
      <c r="A109">
        <v>42.8</v>
      </c>
      <c r="B109">
        <f>COUNTIFS(Graphes[FC_Temps],"&lt;="&amp;$A109,Graphes[FC_Temps],"&lt;&gt;0")</f>
        <v>56</v>
      </c>
      <c r="C109">
        <f>COUNTIFS(Graphes[FC_AC_Temps],"&lt;="&amp;$A109,Graphes[FC_AC_Temps],"&lt;&gt;0")</f>
        <v>54</v>
      </c>
      <c r="D109">
        <f>COUNTIFS(Graphes[FC_AC_alea_Temps],"&lt;="&amp;$A109,Graphes[FC_AC_alea_Temps],"&lt;&gt;0")</f>
        <v>48</v>
      </c>
      <c r="E109">
        <f>COUNTIFS(Graphes[DS_Temps],"&lt;="&amp;$A109,Graphes[DS_Temps],"&lt;&gt;0")</f>
        <v>56</v>
      </c>
      <c r="F109">
        <f>COUNTIFS(Graphes[FC_alea_Temps],"&lt;="&amp;$A109,Graphes[FC_alea_Temps],"&lt;&gt;0")</f>
        <v>48</v>
      </c>
      <c r="AK109">
        <v>10.7</v>
      </c>
      <c r="AL109">
        <f>COUNTIFS(Graphes[DS_Temps],"&lt;="&amp;$AK109,Graphes[DS_Temps],"&lt;&gt;0")</f>
        <v>55</v>
      </c>
      <c r="AM109">
        <f>COUNTIFS(Graphes[DS_sans_clique_Temps],"&lt;="&amp;$AK109,Graphes[DS_sans_clique_Temps],"&lt;&gt;0")</f>
        <v>56</v>
      </c>
    </row>
    <row r="110" spans="1:39" x14ac:dyDescent="0.25">
      <c r="A110">
        <v>49</v>
      </c>
      <c r="B110">
        <f>COUNTIFS(Graphes[FC_Temps],"&lt;="&amp;$A110,Graphes[FC_Temps],"&lt;&gt;0")</f>
        <v>56</v>
      </c>
      <c r="C110">
        <f>COUNTIFS(Graphes[FC_AC_Temps],"&lt;="&amp;$A110,Graphes[FC_AC_Temps],"&lt;&gt;0")</f>
        <v>54</v>
      </c>
      <c r="D110">
        <f>COUNTIFS(Graphes[FC_AC_alea_Temps],"&lt;="&amp;$A110,Graphes[FC_AC_alea_Temps],"&lt;&gt;0")</f>
        <v>48</v>
      </c>
      <c r="E110">
        <f>COUNTIFS(Graphes[DS_Temps],"&lt;="&amp;$A110,Graphes[DS_Temps],"&lt;&gt;0")</f>
        <v>57</v>
      </c>
      <c r="F110">
        <f>COUNTIFS(Graphes[FC_alea_Temps],"&lt;="&amp;$A110,Graphes[FC_alea_Temps],"&lt;&gt;0")</f>
        <v>48</v>
      </c>
      <c r="AK110">
        <v>10.8</v>
      </c>
      <c r="AL110">
        <f>COUNTIFS(Graphes[DS_Temps],"&lt;="&amp;$AK110,Graphes[DS_Temps],"&lt;&gt;0")</f>
        <v>55</v>
      </c>
      <c r="AM110">
        <f>COUNTIFS(Graphes[DS_sans_clique_Temps],"&lt;="&amp;$AK110,Graphes[DS_sans_clique_Temps],"&lt;&gt;0")</f>
        <v>56</v>
      </c>
    </row>
    <row r="111" spans="1:39" x14ac:dyDescent="0.25">
      <c r="A111">
        <v>65</v>
      </c>
      <c r="B111">
        <f>COUNTIFS(Graphes[FC_Temps],"&lt;="&amp;$A111,Graphes[FC_Temps],"&lt;&gt;0")</f>
        <v>56</v>
      </c>
      <c r="C111">
        <f>COUNTIFS(Graphes[FC_AC_Temps],"&lt;="&amp;$A111,Graphes[FC_AC_Temps],"&lt;&gt;0")</f>
        <v>54</v>
      </c>
      <c r="D111">
        <f>COUNTIFS(Graphes[FC_AC_alea_Temps],"&lt;="&amp;$A111,Graphes[FC_AC_alea_Temps],"&lt;&gt;0")</f>
        <v>48</v>
      </c>
      <c r="E111">
        <f>COUNTIFS(Graphes[DS_Temps],"&lt;="&amp;$A111,Graphes[DS_Temps],"&lt;&gt;0")</f>
        <v>58</v>
      </c>
      <c r="F111">
        <f>COUNTIFS(Graphes[FC_alea_Temps],"&lt;="&amp;$A111,Graphes[FC_alea_Temps],"&lt;&gt;0")</f>
        <v>48</v>
      </c>
      <c r="AK111">
        <v>10.9</v>
      </c>
      <c r="AL111">
        <f>COUNTIFS(Graphes[DS_Temps],"&lt;="&amp;$AK111,Graphes[DS_Temps],"&lt;&gt;0")</f>
        <v>55</v>
      </c>
      <c r="AM111">
        <f>COUNTIFS(Graphes[DS_sans_clique_Temps],"&lt;="&amp;$AK111,Graphes[DS_sans_clique_Temps],"&lt;&gt;0")</f>
        <v>56</v>
      </c>
    </row>
    <row r="112" spans="1:39" x14ac:dyDescent="0.25">
      <c r="A112">
        <v>87.4</v>
      </c>
      <c r="B112">
        <f>COUNTIFS(Graphes[FC_Temps],"&lt;="&amp;$A112,Graphes[FC_Temps],"&lt;&gt;0")</f>
        <v>56</v>
      </c>
      <c r="C112">
        <f>COUNTIFS(Graphes[FC_AC_Temps],"&lt;="&amp;$A112,Graphes[FC_AC_Temps],"&lt;&gt;0")</f>
        <v>55</v>
      </c>
      <c r="D112">
        <f>COUNTIFS(Graphes[FC_AC_alea_Temps],"&lt;="&amp;$A112,Graphes[FC_AC_alea_Temps],"&lt;&gt;0")</f>
        <v>48</v>
      </c>
      <c r="E112">
        <f>COUNTIFS(Graphes[DS_Temps],"&lt;="&amp;$A112,Graphes[DS_Temps],"&lt;&gt;0")</f>
        <v>58</v>
      </c>
      <c r="F112">
        <f>COUNTIFS(Graphes[FC_alea_Temps],"&lt;="&amp;$A112,Graphes[FC_alea_Temps],"&lt;&gt;0")</f>
        <v>48</v>
      </c>
      <c r="AK112">
        <v>11</v>
      </c>
      <c r="AL112">
        <f>COUNTIFS(Graphes[DS_Temps],"&lt;="&amp;$AK112,Graphes[DS_Temps],"&lt;&gt;0")</f>
        <v>55</v>
      </c>
      <c r="AM112">
        <f>COUNTIFS(Graphes[DS_sans_clique_Temps],"&lt;="&amp;$AK112,Graphes[DS_sans_clique_Temps],"&lt;&gt;0")</f>
        <v>56</v>
      </c>
    </row>
    <row r="113" spans="1:39" x14ac:dyDescent="0.25">
      <c r="A113">
        <v>96.3</v>
      </c>
      <c r="B113">
        <f>COUNTIFS(Graphes[FC_Temps],"&lt;="&amp;$A113,Graphes[FC_Temps],"&lt;&gt;0")</f>
        <v>57</v>
      </c>
      <c r="C113">
        <f>COUNTIFS(Graphes[FC_AC_Temps],"&lt;="&amp;$A113,Graphes[FC_AC_Temps],"&lt;&gt;0")</f>
        <v>55</v>
      </c>
      <c r="D113">
        <f>COUNTIFS(Graphes[FC_AC_alea_Temps],"&lt;="&amp;$A113,Graphes[FC_AC_alea_Temps],"&lt;&gt;0")</f>
        <v>48</v>
      </c>
      <c r="E113">
        <f>COUNTIFS(Graphes[DS_Temps],"&lt;="&amp;$A113,Graphes[DS_Temps],"&lt;&gt;0")</f>
        <v>58</v>
      </c>
      <c r="F113">
        <f>COUNTIFS(Graphes[FC_alea_Temps],"&lt;="&amp;$A113,Graphes[FC_alea_Temps],"&lt;&gt;0")</f>
        <v>48</v>
      </c>
      <c r="AK113">
        <v>11.1</v>
      </c>
      <c r="AL113">
        <f>COUNTIFS(Graphes[DS_Temps],"&lt;="&amp;$AK113,Graphes[DS_Temps],"&lt;&gt;0")</f>
        <v>55</v>
      </c>
      <c r="AM113">
        <f>COUNTIFS(Graphes[DS_sans_clique_Temps],"&lt;="&amp;$AK113,Graphes[DS_sans_clique_Temps],"&lt;&gt;0")</f>
        <v>56</v>
      </c>
    </row>
    <row r="114" spans="1:39" x14ac:dyDescent="0.25">
      <c r="A114">
        <v>120</v>
      </c>
      <c r="B114">
        <f>COUNTIFS(Graphes[FC_Temps],"&lt;="&amp;$A114,Graphes[FC_Temps],"&lt;&gt;0")</f>
        <v>57</v>
      </c>
      <c r="C114">
        <f>COUNTIFS(Graphes[FC_AC_Temps],"&lt;="&amp;$A114,Graphes[FC_AC_Temps],"&lt;&gt;0")</f>
        <v>55</v>
      </c>
      <c r="D114">
        <f>COUNTIFS(Graphes[FC_AC_alea_Temps],"&lt;="&amp;$A114,Graphes[FC_AC_alea_Temps],"&lt;&gt;0")</f>
        <v>48</v>
      </c>
      <c r="E114">
        <f>COUNTIFS(Graphes[DS_Temps],"&lt;="&amp;$A114,Graphes[DS_Temps],"&lt;&gt;0")</f>
        <v>58</v>
      </c>
      <c r="F114">
        <f>COUNTIFS(Graphes[FC_alea_Temps],"&lt;="&amp;$A114,Graphes[FC_alea_Temps],"&lt;&gt;0")</f>
        <v>48</v>
      </c>
      <c r="AK114">
        <v>11.2</v>
      </c>
      <c r="AL114">
        <f>COUNTIFS(Graphes[DS_Temps],"&lt;="&amp;$AK114,Graphes[DS_Temps],"&lt;&gt;0")</f>
        <v>55</v>
      </c>
      <c r="AM114">
        <f>COUNTIFS(Graphes[DS_sans_clique_Temps],"&lt;="&amp;$AK114,Graphes[DS_sans_clique_Temps],"&lt;&gt;0")</f>
        <v>56</v>
      </c>
    </row>
    <row r="115" spans="1:39" x14ac:dyDescent="0.25">
      <c r="AK115">
        <v>11.3</v>
      </c>
      <c r="AL115">
        <f>COUNTIFS(Graphes[DS_Temps],"&lt;="&amp;$AK115,Graphes[DS_Temps],"&lt;&gt;0")</f>
        <v>55</v>
      </c>
      <c r="AM115">
        <f>COUNTIFS(Graphes[DS_sans_clique_Temps],"&lt;="&amp;$AK115,Graphes[DS_sans_clique_Temps],"&lt;&gt;0")</f>
        <v>56</v>
      </c>
    </row>
    <row r="116" spans="1:39" x14ac:dyDescent="0.25">
      <c r="AK116">
        <v>11.4</v>
      </c>
      <c r="AL116">
        <f>COUNTIFS(Graphes[DS_Temps],"&lt;="&amp;$AK116,Graphes[DS_Temps],"&lt;&gt;0")</f>
        <v>55</v>
      </c>
      <c r="AM116">
        <f>COUNTIFS(Graphes[DS_sans_clique_Temps],"&lt;="&amp;$AK116,Graphes[DS_sans_clique_Temps],"&lt;&gt;0")</f>
        <v>56</v>
      </c>
    </row>
    <row r="117" spans="1:39" x14ac:dyDescent="0.25">
      <c r="AK117">
        <v>11.5</v>
      </c>
      <c r="AL117">
        <f>COUNTIFS(Graphes[DS_Temps],"&lt;="&amp;$AK117,Graphes[DS_Temps],"&lt;&gt;0")</f>
        <v>55</v>
      </c>
      <c r="AM117">
        <f>COUNTIFS(Graphes[DS_sans_clique_Temps],"&lt;="&amp;$AK117,Graphes[DS_sans_clique_Temps],"&lt;&gt;0")</f>
        <v>56</v>
      </c>
    </row>
    <row r="118" spans="1:39" x14ac:dyDescent="0.25">
      <c r="AK118">
        <v>11.6</v>
      </c>
      <c r="AL118">
        <f>COUNTIFS(Graphes[DS_Temps],"&lt;="&amp;$AK118,Graphes[DS_Temps],"&lt;&gt;0")</f>
        <v>55</v>
      </c>
      <c r="AM118">
        <f>COUNTIFS(Graphes[DS_sans_clique_Temps],"&lt;="&amp;$AK118,Graphes[DS_sans_clique_Temps],"&lt;&gt;0")</f>
        <v>56</v>
      </c>
    </row>
    <row r="119" spans="1:39" x14ac:dyDescent="0.25">
      <c r="AK119">
        <v>11.7</v>
      </c>
      <c r="AL119">
        <f>COUNTIFS(Graphes[DS_Temps],"&lt;="&amp;$AK119,Graphes[DS_Temps],"&lt;&gt;0")</f>
        <v>55</v>
      </c>
      <c r="AM119">
        <f>COUNTIFS(Graphes[DS_sans_clique_Temps],"&lt;="&amp;$AK119,Graphes[DS_sans_clique_Temps],"&lt;&gt;0")</f>
        <v>56</v>
      </c>
    </row>
    <row r="120" spans="1:39" x14ac:dyDescent="0.25">
      <c r="AK120">
        <v>11.8</v>
      </c>
      <c r="AL120">
        <f>COUNTIFS(Graphes[DS_Temps],"&lt;="&amp;$AK120,Graphes[DS_Temps],"&lt;&gt;0")</f>
        <v>55</v>
      </c>
      <c r="AM120">
        <f>COUNTIFS(Graphes[DS_sans_clique_Temps],"&lt;="&amp;$AK120,Graphes[DS_sans_clique_Temps],"&lt;&gt;0")</f>
        <v>56</v>
      </c>
    </row>
    <row r="121" spans="1:39" x14ac:dyDescent="0.25">
      <c r="AK121">
        <v>11.9</v>
      </c>
      <c r="AL121">
        <f>COUNTIFS(Graphes[DS_Temps],"&lt;="&amp;$AK121,Graphes[DS_Temps],"&lt;&gt;0")</f>
        <v>55</v>
      </c>
      <c r="AM121">
        <f>COUNTIFS(Graphes[DS_sans_clique_Temps],"&lt;="&amp;$AK121,Graphes[DS_sans_clique_Temps],"&lt;&gt;0")</f>
        <v>56</v>
      </c>
    </row>
    <row r="122" spans="1:39" x14ac:dyDescent="0.25">
      <c r="AK122">
        <v>12</v>
      </c>
      <c r="AL122">
        <f>COUNTIFS(Graphes[DS_Temps],"&lt;="&amp;$AK122,Graphes[DS_Temps],"&lt;&gt;0")</f>
        <v>55</v>
      </c>
      <c r="AM122">
        <f>COUNTIFS(Graphes[DS_sans_clique_Temps],"&lt;="&amp;$AK122,Graphes[DS_sans_clique_Temps],"&lt;&gt;0")</f>
        <v>56</v>
      </c>
    </row>
    <row r="123" spans="1:39" x14ac:dyDescent="0.25">
      <c r="AK123">
        <v>12.1</v>
      </c>
      <c r="AL123">
        <f>COUNTIFS(Graphes[DS_Temps],"&lt;="&amp;$AK123,Graphes[DS_Temps],"&lt;&gt;0")</f>
        <v>55</v>
      </c>
      <c r="AM123">
        <f>COUNTIFS(Graphes[DS_sans_clique_Temps],"&lt;="&amp;$AK123,Graphes[DS_sans_clique_Temps],"&lt;&gt;0")</f>
        <v>56</v>
      </c>
    </row>
    <row r="124" spans="1:39" x14ac:dyDescent="0.25">
      <c r="AK124">
        <v>12.2</v>
      </c>
      <c r="AL124">
        <f>COUNTIFS(Graphes[DS_Temps],"&lt;="&amp;$AK124,Graphes[DS_Temps],"&lt;&gt;0")</f>
        <v>55</v>
      </c>
      <c r="AM124">
        <f>COUNTIFS(Graphes[DS_sans_clique_Temps],"&lt;="&amp;$AK124,Graphes[DS_sans_clique_Temps],"&lt;&gt;0")</f>
        <v>56</v>
      </c>
    </row>
    <row r="125" spans="1:39" x14ac:dyDescent="0.25">
      <c r="AK125">
        <v>12.3</v>
      </c>
      <c r="AL125">
        <f>COUNTIFS(Graphes[DS_Temps],"&lt;="&amp;$AK125,Graphes[DS_Temps],"&lt;&gt;0")</f>
        <v>55</v>
      </c>
      <c r="AM125">
        <f>COUNTIFS(Graphes[DS_sans_clique_Temps],"&lt;="&amp;$AK125,Graphes[DS_sans_clique_Temps],"&lt;&gt;0")</f>
        <v>56</v>
      </c>
    </row>
    <row r="126" spans="1:39" x14ac:dyDescent="0.25">
      <c r="AK126">
        <v>12.4</v>
      </c>
      <c r="AL126">
        <f>COUNTIFS(Graphes[DS_Temps],"&lt;="&amp;$AK126,Graphes[DS_Temps],"&lt;&gt;0")</f>
        <v>55</v>
      </c>
      <c r="AM126">
        <f>COUNTIFS(Graphes[DS_sans_clique_Temps],"&lt;="&amp;$AK126,Graphes[DS_sans_clique_Temps],"&lt;&gt;0")</f>
        <v>56</v>
      </c>
    </row>
    <row r="127" spans="1:39" x14ac:dyDescent="0.25">
      <c r="AK127">
        <v>12.5</v>
      </c>
      <c r="AL127">
        <f>COUNTIFS(Graphes[DS_Temps],"&lt;="&amp;$AK127,Graphes[DS_Temps],"&lt;&gt;0")</f>
        <v>55</v>
      </c>
      <c r="AM127">
        <f>COUNTIFS(Graphes[DS_sans_clique_Temps],"&lt;="&amp;$AK127,Graphes[DS_sans_clique_Temps],"&lt;&gt;0")</f>
        <v>56</v>
      </c>
    </row>
    <row r="128" spans="1:39" x14ac:dyDescent="0.25">
      <c r="AK128">
        <v>12.6</v>
      </c>
      <c r="AL128">
        <f>COUNTIFS(Graphes[DS_Temps],"&lt;="&amp;$AK128,Graphes[DS_Temps],"&lt;&gt;0")</f>
        <v>55</v>
      </c>
      <c r="AM128">
        <f>COUNTIFS(Graphes[DS_sans_clique_Temps],"&lt;="&amp;$AK128,Graphes[DS_sans_clique_Temps],"&lt;&gt;0")</f>
        <v>56</v>
      </c>
    </row>
    <row r="129" spans="37:39" x14ac:dyDescent="0.25">
      <c r="AK129">
        <v>12.7</v>
      </c>
      <c r="AL129">
        <f>COUNTIFS(Graphes[DS_Temps],"&lt;="&amp;$AK129,Graphes[DS_Temps],"&lt;&gt;0")</f>
        <v>55</v>
      </c>
      <c r="AM129">
        <f>COUNTIFS(Graphes[DS_sans_clique_Temps],"&lt;="&amp;$AK129,Graphes[DS_sans_clique_Temps],"&lt;&gt;0")</f>
        <v>56</v>
      </c>
    </row>
    <row r="130" spans="37:39" x14ac:dyDescent="0.25">
      <c r="AK130">
        <v>12.8</v>
      </c>
      <c r="AL130">
        <f>COUNTIFS(Graphes[DS_Temps],"&lt;="&amp;$AK130,Graphes[DS_Temps],"&lt;&gt;0")</f>
        <v>55</v>
      </c>
      <c r="AM130">
        <f>COUNTIFS(Graphes[DS_sans_clique_Temps],"&lt;="&amp;$AK130,Graphes[DS_sans_clique_Temps],"&lt;&gt;0")</f>
        <v>56</v>
      </c>
    </row>
    <row r="131" spans="37:39" x14ac:dyDescent="0.25">
      <c r="AK131">
        <v>12.9</v>
      </c>
      <c r="AL131">
        <f>COUNTIFS(Graphes[DS_Temps],"&lt;="&amp;$AK131,Graphes[DS_Temps],"&lt;&gt;0")</f>
        <v>55</v>
      </c>
      <c r="AM131">
        <f>COUNTIFS(Graphes[DS_sans_clique_Temps],"&lt;="&amp;$AK131,Graphes[DS_sans_clique_Temps],"&lt;&gt;0")</f>
        <v>56</v>
      </c>
    </row>
    <row r="132" spans="37:39" x14ac:dyDescent="0.25">
      <c r="AK132">
        <v>13</v>
      </c>
      <c r="AL132">
        <f>COUNTIFS(Graphes[DS_Temps],"&lt;="&amp;$AK132,Graphes[DS_Temps],"&lt;&gt;0")</f>
        <v>55</v>
      </c>
      <c r="AM132">
        <f>COUNTIFS(Graphes[DS_sans_clique_Temps],"&lt;="&amp;$AK132,Graphes[DS_sans_clique_Temps],"&lt;&gt;0")</f>
        <v>56</v>
      </c>
    </row>
    <row r="133" spans="37:39" x14ac:dyDescent="0.25">
      <c r="AK133">
        <v>13.1</v>
      </c>
      <c r="AL133">
        <f>COUNTIFS(Graphes[DS_Temps],"&lt;="&amp;$AK133,Graphes[DS_Temps],"&lt;&gt;0")</f>
        <v>55</v>
      </c>
      <c r="AM133">
        <f>COUNTIFS(Graphes[DS_sans_clique_Temps],"&lt;="&amp;$AK133,Graphes[DS_sans_clique_Temps],"&lt;&gt;0")</f>
        <v>56</v>
      </c>
    </row>
    <row r="134" spans="37:39" x14ac:dyDescent="0.25">
      <c r="AK134">
        <v>13.2</v>
      </c>
      <c r="AL134">
        <f>COUNTIFS(Graphes[DS_Temps],"&lt;="&amp;$AK134,Graphes[DS_Temps],"&lt;&gt;0")</f>
        <v>55</v>
      </c>
      <c r="AM134">
        <f>COUNTIFS(Graphes[DS_sans_clique_Temps],"&lt;="&amp;$AK134,Graphes[DS_sans_clique_Temps],"&lt;&gt;0")</f>
        <v>56</v>
      </c>
    </row>
    <row r="135" spans="37:39" x14ac:dyDescent="0.25">
      <c r="AK135">
        <v>13.3</v>
      </c>
      <c r="AL135">
        <f>COUNTIFS(Graphes[DS_Temps],"&lt;="&amp;$AK135,Graphes[DS_Temps],"&lt;&gt;0")</f>
        <v>55</v>
      </c>
      <c r="AM135">
        <f>COUNTIFS(Graphes[DS_sans_clique_Temps],"&lt;="&amp;$AK135,Graphes[DS_sans_clique_Temps],"&lt;&gt;0")</f>
        <v>56</v>
      </c>
    </row>
    <row r="136" spans="37:39" x14ac:dyDescent="0.25">
      <c r="AK136">
        <v>13.4</v>
      </c>
      <c r="AL136">
        <f>COUNTIFS(Graphes[DS_Temps],"&lt;="&amp;$AK136,Graphes[DS_Temps],"&lt;&gt;0")</f>
        <v>55</v>
      </c>
      <c r="AM136">
        <f>COUNTIFS(Graphes[DS_sans_clique_Temps],"&lt;="&amp;$AK136,Graphes[DS_sans_clique_Temps],"&lt;&gt;0")</f>
        <v>56</v>
      </c>
    </row>
    <row r="137" spans="37:39" x14ac:dyDescent="0.25">
      <c r="AK137">
        <v>13.5</v>
      </c>
      <c r="AL137">
        <f>COUNTIFS(Graphes[DS_Temps],"&lt;="&amp;$AK137,Graphes[DS_Temps],"&lt;&gt;0")</f>
        <v>55</v>
      </c>
      <c r="AM137">
        <f>COUNTIFS(Graphes[DS_sans_clique_Temps],"&lt;="&amp;$AK137,Graphes[DS_sans_clique_Temps],"&lt;&gt;0")</f>
        <v>56</v>
      </c>
    </row>
    <row r="138" spans="37:39" x14ac:dyDescent="0.25">
      <c r="AK138">
        <v>13.6</v>
      </c>
      <c r="AL138">
        <f>COUNTIFS(Graphes[DS_Temps],"&lt;="&amp;$AK138,Graphes[DS_Temps],"&lt;&gt;0")</f>
        <v>55</v>
      </c>
      <c r="AM138">
        <f>COUNTIFS(Graphes[DS_sans_clique_Temps],"&lt;="&amp;$AK138,Graphes[DS_sans_clique_Temps],"&lt;&gt;0")</f>
        <v>56</v>
      </c>
    </row>
    <row r="139" spans="37:39" x14ac:dyDescent="0.25">
      <c r="AK139">
        <v>13.7</v>
      </c>
      <c r="AL139">
        <f>COUNTIFS(Graphes[DS_Temps],"&lt;="&amp;$AK139,Graphes[DS_Temps],"&lt;&gt;0")</f>
        <v>55</v>
      </c>
      <c r="AM139">
        <f>COUNTIFS(Graphes[DS_sans_clique_Temps],"&lt;="&amp;$AK139,Graphes[DS_sans_clique_Temps],"&lt;&gt;0")</f>
        <v>56</v>
      </c>
    </row>
    <row r="140" spans="37:39" x14ac:dyDescent="0.25">
      <c r="AK140">
        <v>13.8</v>
      </c>
      <c r="AL140">
        <f>COUNTIFS(Graphes[DS_Temps],"&lt;="&amp;$AK140,Graphes[DS_Temps],"&lt;&gt;0")</f>
        <v>55</v>
      </c>
      <c r="AM140">
        <f>COUNTIFS(Graphes[DS_sans_clique_Temps],"&lt;="&amp;$AK140,Graphes[DS_sans_clique_Temps],"&lt;&gt;0")</f>
        <v>56</v>
      </c>
    </row>
    <row r="141" spans="37:39" x14ac:dyDescent="0.25">
      <c r="AK141">
        <v>13.9</v>
      </c>
      <c r="AL141">
        <f>COUNTIFS(Graphes[DS_Temps],"&lt;="&amp;$AK141,Graphes[DS_Temps],"&lt;&gt;0")</f>
        <v>55</v>
      </c>
      <c r="AM141">
        <f>COUNTIFS(Graphes[DS_sans_clique_Temps],"&lt;="&amp;$AK141,Graphes[DS_sans_clique_Temps],"&lt;&gt;0")</f>
        <v>56</v>
      </c>
    </row>
    <row r="142" spans="37:39" x14ac:dyDescent="0.25">
      <c r="AK142">
        <v>14</v>
      </c>
      <c r="AL142">
        <f>COUNTIFS(Graphes[DS_Temps],"&lt;="&amp;$AK142,Graphes[DS_Temps],"&lt;&gt;0")</f>
        <v>55</v>
      </c>
      <c r="AM142">
        <f>COUNTIFS(Graphes[DS_sans_clique_Temps],"&lt;="&amp;$AK142,Graphes[DS_sans_clique_Temps],"&lt;&gt;0")</f>
        <v>56</v>
      </c>
    </row>
    <row r="143" spans="37:39" x14ac:dyDescent="0.25">
      <c r="AK143">
        <v>14.1</v>
      </c>
      <c r="AL143">
        <f>COUNTIFS(Graphes[DS_Temps],"&lt;="&amp;$AK143,Graphes[DS_Temps],"&lt;&gt;0")</f>
        <v>55</v>
      </c>
      <c r="AM143">
        <f>COUNTIFS(Graphes[DS_sans_clique_Temps],"&lt;="&amp;$AK143,Graphes[DS_sans_clique_Temps],"&lt;&gt;0")</f>
        <v>56</v>
      </c>
    </row>
    <row r="144" spans="37:39" x14ac:dyDescent="0.25">
      <c r="AK144">
        <v>14.2</v>
      </c>
      <c r="AL144">
        <f>COUNTIFS(Graphes[DS_Temps],"&lt;="&amp;$AK144,Graphes[DS_Temps],"&lt;&gt;0")</f>
        <v>55</v>
      </c>
      <c r="AM144">
        <f>COUNTIFS(Graphes[DS_sans_clique_Temps],"&lt;="&amp;$AK144,Graphes[DS_sans_clique_Temps],"&lt;&gt;0")</f>
        <v>56</v>
      </c>
    </row>
    <row r="145" spans="37:39" x14ac:dyDescent="0.25">
      <c r="AK145">
        <v>14.3</v>
      </c>
      <c r="AL145">
        <f>COUNTIFS(Graphes[DS_Temps],"&lt;="&amp;$AK145,Graphes[DS_Temps],"&lt;&gt;0")</f>
        <v>55</v>
      </c>
      <c r="AM145">
        <f>COUNTIFS(Graphes[DS_sans_clique_Temps],"&lt;="&amp;$AK145,Graphes[DS_sans_clique_Temps],"&lt;&gt;0")</f>
        <v>56</v>
      </c>
    </row>
    <row r="146" spans="37:39" x14ac:dyDescent="0.25">
      <c r="AK146">
        <v>14.4</v>
      </c>
      <c r="AL146">
        <f>COUNTIFS(Graphes[DS_Temps],"&lt;="&amp;$AK146,Graphes[DS_Temps],"&lt;&gt;0")</f>
        <v>55</v>
      </c>
      <c r="AM146">
        <f>COUNTIFS(Graphes[DS_sans_clique_Temps],"&lt;="&amp;$AK146,Graphes[DS_sans_clique_Temps],"&lt;&gt;0")</f>
        <v>56</v>
      </c>
    </row>
    <row r="147" spans="37:39" x14ac:dyDescent="0.25">
      <c r="AK147">
        <v>14.5</v>
      </c>
      <c r="AL147">
        <f>COUNTIFS(Graphes[DS_Temps],"&lt;="&amp;$AK147,Graphes[DS_Temps],"&lt;&gt;0")</f>
        <v>55</v>
      </c>
      <c r="AM147">
        <f>COUNTIFS(Graphes[DS_sans_clique_Temps],"&lt;="&amp;$AK147,Graphes[DS_sans_clique_Temps],"&lt;&gt;0")</f>
        <v>56</v>
      </c>
    </row>
    <row r="148" spans="37:39" x14ac:dyDescent="0.25">
      <c r="AK148">
        <v>14.6</v>
      </c>
      <c r="AL148">
        <f>COUNTIFS(Graphes[DS_Temps],"&lt;="&amp;$AK148,Graphes[DS_Temps],"&lt;&gt;0")</f>
        <v>55</v>
      </c>
      <c r="AM148">
        <f>COUNTIFS(Graphes[DS_sans_clique_Temps],"&lt;="&amp;$AK148,Graphes[DS_sans_clique_Temps],"&lt;&gt;0")</f>
        <v>56</v>
      </c>
    </row>
    <row r="149" spans="37:39" x14ac:dyDescent="0.25">
      <c r="AK149">
        <v>14.7</v>
      </c>
      <c r="AL149">
        <f>COUNTIFS(Graphes[DS_Temps],"&lt;="&amp;$AK149,Graphes[DS_Temps],"&lt;&gt;0")</f>
        <v>55</v>
      </c>
      <c r="AM149">
        <f>COUNTIFS(Graphes[DS_sans_clique_Temps],"&lt;="&amp;$AK149,Graphes[DS_sans_clique_Temps],"&lt;&gt;0")</f>
        <v>56</v>
      </c>
    </row>
    <row r="150" spans="37:39" x14ac:dyDescent="0.25">
      <c r="AK150">
        <v>14.8</v>
      </c>
      <c r="AL150">
        <f>COUNTIFS(Graphes[DS_Temps],"&lt;="&amp;$AK150,Graphes[DS_Temps],"&lt;&gt;0")</f>
        <v>55</v>
      </c>
      <c r="AM150">
        <f>COUNTIFS(Graphes[DS_sans_clique_Temps],"&lt;="&amp;$AK150,Graphes[DS_sans_clique_Temps],"&lt;&gt;0")</f>
        <v>56</v>
      </c>
    </row>
    <row r="151" spans="37:39" x14ac:dyDescent="0.25">
      <c r="AK151">
        <v>14.9</v>
      </c>
      <c r="AL151">
        <f>COUNTIFS(Graphes[DS_Temps],"&lt;="&amp;$AK151,Graphes[DS_Temps],"&lt;&gt;0")</f>
        <v>55</v>
      </c>
      <c r="AM151">
        <f>COUNTIFS(Graphes[DS_sans_clique_Temps],"&lt;="&amp;$AK151,Graphes[DS_sans_clique_Temps],"&lt;&gt;0")</f>
        <v>56</v>
      </c>
    </row>
    <row r="152" spans="37:39" x14ac:dyDescent="0.25">
      <c r="AK152">
        <v>15</v>
      </c>
      <c r="AL152">
        <f>COUNTIFS(Graphes[DS_Temps],"&lt;="&amp;$AK152,Graphes[DS_Temps],"&lt;&gt;0")</f>
        <v>55</v>
      </c>
      <c r="AM152">
        <f>COUNTIFS(Graphes[DS_sans_clique_Temps],"&lt;="&amp;$AK152,Graphes[DS_sans_clique_Temps],"&lt;&gt;0")</f>
        <v>56</v>
      </c>
    </row>
    <row r="153" spans="37:39" x14ac:dyDescent="0.25">
      <c r="AK153">
        <v>15.1</v>
      </c>
      <c r="AL153">
        <f>COUNTIFS(Graphes[DS_Temps],"&lt;="&amp;$AK153,Graphes[DS_Temps],"&lt;&gt;0")</f>
        <v>55</v>
      </c>
      <c r="AM153">
        <f>COUNTIFS(Graphes[DS_sans_clique_Temps],"&lt;="&amp;$AK153,Graphes[DS_sans_clique_Temps],"&lt;&gt;0")</f>
        <v>56</v>
      </c>
    </row>
    <row r="154" spans="37:39" x14ac:dyDescent="0.25">
      <c r="AK154">
        <v>15.2</v>
      </c>
      <c r="AL154">
        <f>COUNTIFS(Graphes[DS_Temps],"&lt;="&amp;$AK154,Graphes[DS_Temps],"&lt;&gt;0")</f>
        <v>55</v>
      </c>
      <c r="AM154">
        <f>COUNTIFS(Graphes[DS_sans_clique_Temps],"&lt;="&amp;$AK154,Graphes[DS_sans_clique_Temps],"&lt;&gt;0")</f>
        <v>56</v>
      </c>
    </row>
    <row r="155" spans="37:39" x14ac:dyDescent="0.25">
      <c r="AK155">
        <v>15.3</v>
      </c>
      <c r="AL155">
        <f>COUNTIFS(Graphes[DS_Temps],"&lt;="&amp;$AK155,Graphes[DS_Temps],"&lt;&gt;0")</f>
        <v>55</v>
      </c>
      <c r="AM155">
        <f>COUNTIFS(Graphes[DS_sans_clique_Temps],"&lt;="&amp;$AK155,Graphes[DS_sans_clique_Temps],"&lt;&gt;0")</f>
        <v>56</v>
      </c>
    </row>
    <row r="156" spans="37:39" x14ac:dyDescent="0.25">
      <c r="AK156">
        <v>15.4</v>
      </c>
      <c r="AL156">
        <f>COUNTIFS(Graphes[DS_Temps],"&lt;="&amp;$AK156,Graphes[DS_Temps],"&lt;&gt;0")</f>
        <v>55</v>
      </c>
      <c r="AM156">
        <f>COUNTIFS(Graphes[DS_sans_clique_Temps],"&lt;="&amp;$AK156,Graphes[DS_sans_clique_Temps],"&lt;&gt;0")</f>
        <v>56</v>
      </c>
    </row>
    <row r="157" spans="37:39" x14ac:dyDescent="0.25">
      <c r="AK157">
        <v>15.5</v>
      </c>
      <c r="AL157">
        <f>COUNTIFS(Graphes[DS_Temps],"&lt;="&amp;$AK157,Graphes[DS_Temps],"&lt;&gt;0")</f>
        <v>55</v>
      </c>
      <c r="AM157">
        <f>COUNTIFS(Graphes[DS_sans_clique_Temps],"&lt;="&amp;$AK157,Graphes[DS_sans_clique_Temps],"&lt;&gt;0")</f>
        <v>56</v>
      </c>
    </row>
    <row r="158" spans="37:39" x14ac:dyDescent="0.25">
      <c r="AK158">
        <v>15.6</v>
      </c>
      <c r="AL158">
        <f>COUNTIFS(Graphes[DS_Temps],"&lt;="&amp;$AK158,Graphes[DS_Temps],"&lt;&gt;0")</f>
        <v>55</v>
      </c>
      <c r="AM158">
        <f>COUNTIFS(Graphes[DS_sans_clique_Temps],"&lt;="&amp;$AK158,Graphes[DS_sans_clique_Temps],"&lt;&gt;0")</f>
        <v>56</v>
      </c>
    </row>
    <row r="159" spans="37:39" x14ac:dyDescent="0.25">
      <c r="AK159">
        <v>15.7</v>
      </c>
      <c r="AL159">
        <f>COUNTIFS(Graphes[DS_Temps],"&lt;="&amp;$AK159,Graphes[DS_Temps],"&lt;&gt;0")</f>
        <v>55</v>
      </c>
      <c r="AM159">
        <f>COUNTIFS(Graphes[DS_sans_clique_Temps],"&lt;="&amp;$AK159,Graphes[DS_sans_clique_Temps],"&lt;&gt;0")</f>
        <v>56</v>
      </c>
    </row>
    <row r="160" spans="37:39" x14ac:dyDescent="0.25">
      <c r="AK160">
        <v>15.8</v>
      </c>
      <c r="AL160">
        <f>COUNTIFS(Graphes[DS_Temps],"&lt;="&amp;$AK160,Graphes[DS_Temps],"&lt;&gt;0")</f>
        <v>55</v>
      </c>
      <c r="AM160">
        <f>COUNTIFS(Graphes[DS_sans_clique_Temps],"&lt;="&amp;$AK160,Graphes[DS_sans_clique_Temps],"&lt;&gt;0")</f>
        <v>56</v>
      </c>
    </row>
    <row r="161" spans="37:39" x14ac:dyDescent="0.25">
      <c r="AK161">
        <v>15.9</v>
      </c>
      <c r="AL161">
        <f>COUNTIFS(Graphes[DS_Temps],"&lt;="&amp;$AK161,Graphes[DS_Temps],"&lt;&gt;0")</f>
        <v>55</v>
      </c>
      <c r="AM161">
        <f>COUNTIFS(Graphes[DS_sans_clique_Temps],"&lt;="&amp;$AK161,Graphes[DS_sans_clique_Temps],"&lt;&gt;0")</f>
        <v>56</v>
      </c>
    </row>
    <row r="162" spans="37:39" x14ac:dyDescent="0.25">
      <c r="AK162">
        <v>16</v>
      </c>
      <c r="AL162">
        <f>COUNTIFS(Graphes[DS_Temps],"&lt;="&amp;$AK162,Graphes[DS_Temps],"&lt;&gt;0")</f>
        <v>55</v>
      </c>
      <c r="AM162">
        <f>COUNTIFS(Graphes[DS_sans_clique_Temps],"&lt;="&amp;$AK162,Graphes[DS_sans_clique_Temps],"&lt;&gt;0")</f>
        <v>56</v>
      </c>
    </row>
    <row r="163" spans="37:39" x14ac:dyDescent="0.25">
      <c r="AK163">
        <v>16.100000000000001</v>
      </c>
      <c r="AL163">
        <f>COUNTIFS(Graphes[DS_Temps],"&lt;="&amp;$AK163,Graphes[DS_Temps],"&lt;&gt;0")</f>
        <v>55</v>
      </c>
      <c r="AM163">
        <f>COUNTIFS(Graphes[DS_sans_clique_Temps],"&lt;="&amp;$AK163,Graphes[DS_sans_clique_Temps],"&lt;&gt;0")</f>
        <v>56</v>
      </c>
    </row>
    <row r="164" spans="37:39" x14ac:dyDescent="0.25">
      <c r="AK164">
        <v>16.2</v>
      </c>
      <c r="AL164">
        <f>COUNTIFS(Graphes[DS_Temps],"&lt;="&amp;$AK164,Graphes[DS_Temps],"&lt;&gt;0")</f>
        <v>55</v>
      </c>
      <c r="AM164">
        <f>COUNTIFS(Graphes[DS_sans_clique_Temps],"&lt;="&amp;$AK164,Graphes[DS_sans_clique_Temps],"&lt;&gt;0")</f>
        <v>56</v>
      </c>
    </row>
    <row r="165" spans="37:39" x14ac:dyDescent="0.25">
      <c r="AK165">
        <v>16.3</v>
      </c>
      <c r="AL165">
        <f>COUNTIFS(Graphes[DS_Temps],"&lt;="&amp;$AK165,Graphes[DS_Temps],"&lt;&gt;0")</f>
        <v>55</v>
      </c>
      <c r="AM165">
        <f>COUNTIFS(Graphes[DS_sans_clique_Temps],"&lt;="&amp;$AK165,Graphes[DS_sans_clique_Temps],"&lt;&gt;0")</f>
        <v>56</v>
      </c>
    </row>
    <row r="166" spans="37:39" x14ac:dyDescent="0.25">
      <c r="AK166">
        <v>16.399999999999999</v>
      </c>
      <c r="AL166">
        <f>COUNTIFS(Graphes[DS_Temps],"&lt;="&amp;$AK166,Graphes[DS_Temps],"&lt;&gt;0")</f>
        <v>55</v>
      </c>
      <c r="AM166">
        <f>COUNTIFS(Graphes[DS_sans_clique_Temps],"&lt;="&amp;$AK166,Graphes[DS_sans_clique_Temps],"&lt;&gt;0")</f>
        <v>56</v>
      </c>
    </row>
    <row r="167" spans="37:39" x14ac:dyDescent="0.25">
      <c r="AK167">
        <v>16.5</v>
      </c>
      <c r="AL167">
        <f>COUNTIFS(Graphes[DS_Temps],"&lt;="&amp;$AK167,Graphes[DS_Temps],"&lt;&gt;0")</f>
        <v>55</v>
      </c>
      <c r="AM167">
        <f>COUNTIFS(Graphes[DS_sans_clique_Temps],"&lt;="&amp;$AK167,Graphes[DS_sans_clique_Temps],"&lt;&gt;0")</f>
        <v>56</v>
      </c>
    </row>
    <row r="168" spans="37:39" x14ac:dyDescent="0.25">
      <c r="AK168">
        <v>16.600000000000001</v>
      </c>
      <c r="AL168">
        <f>COUNTIFS(Graphes[DS_Temps],"&lt;="&amp;$AK168,Graphes[DS_Temps],"&lt;&gt;0")</f>
        <v>55</v>
      </c>
      <c r="AM168">
        <f>COUNTIFS(Graphes[DS_sans_clique_Temps],"&lt;="&amp;$AK168,Graphes[DS_sans_clique_Temps],"&lt;&gt;0")</f>
        <v>56</v>
      </c>
    </row>
    <row r="169" spans="37:39" x14ac:dyDescent="0.25">
      <c r="AK169">
        <v>16.7</v>
      </c>
      <c r="AL169">
        <f>COUNTIFS(Graphes[DS_Temps],"&lt;="&amp;$AK169,Graphes[DS_Temps],"&lt;&gt;0")</f>
        <v>55</v>
      </c>
      <c r="AM169">
        <f>COUNTIFS(Graphes[DS_sans_clique_Temps],"&lt;="&amp;$AK169,Graphes[DS_sans_clique_Temps],"&lt;&gt;0")</f>
        <v>56</v>
      </c>
    </row>
    <row r="170" spans="37:39" x14ac:dyDescent="0.25">
      <c r="AK170">
        <v>16.8</v>
      </c>
      <c r="AL170">
        <f>COUNTIFS(Graphes[DS_Temps],"&lt;="&amp;$AK170,Graphes[DS_Temps],"&lt;&gt;0")</f>
        <v>55</v>
      </c>
      <c r="AM170">
        <f>COUNTIFS(Graphes[DS_sans_clique_Temps],"&lt;="&amp;$AK170,Graphes[DS_sans_clique_Temps],"&lt;&gt;0")</f>
        <v>56</v>
      </c>
    </row>
    <row r="171" spans="37:39" x14ac:dyDescent="0.25">
      <c r="AK171">
        <v>16.899999999999999</v>
      </c>
      <c r="AL171">
        <f>COUNTIFS(Graphes[DS_Temps],"&lt;="&amp;$AK171,Graphes[DS_Temps],"&lt;&gt;0")</f>
        <v>55</v>
      </c>
      <c r="AM171">
        <f>COUNTIFS(Graphes[DS_sans_clique_Temps],"&lt;="&amp;$AK171,Graphes[DS_sans_clique_Temps],"&lt;&gt;0")</f>
        <v>56</v>
      </c>
    </row>
    <row r="172" spans="37:39" x14ac:dyDescent="0.25">
      <c r="AK172">
        <v>17</v>
      </c>
      <c r="AL172">
        <f>COUNTIFS(Graphes[DS_Temps],"&lt;="&amp;$AK172,Graphes[DS_Temps],"&lt;&gt;0")</f>
        <v>55</v>
      </c>
      <c r="AM172">
        <f>COUNTIFS(Graphes[DS_sans_clique_Temps],"&lt;="&amp;$AK172,Graphes[DS_sans_clique_Temps],"&lt;&gt;0")</f>
        <v>56</v>
      </c>
    </row>
    <row r="173" spans="37:39" x14ac:dyDescent="0.25">
      <c r="AK173">
        <v>17.100000000000001</v>
      </c>
      <c r="AL173">
        <f>COUNTIFS(Graphes[DS_Temps],"&lt;="&amp;$AK173,Graphes[DS_Temps],"&lt;&gt;0")</f>
        <v>55</v>
      </c>
      <c r="AM173">
        <f>COUNTIFS(Graphes[DS_sans_clique_Temps],"&lt;="&amp;$AK173,Graphes[DS_sans_clique_Temps],"&lt;&gt;0")</f>
        <v>56</v>
      </c>
    </row>
    <row r="174" spans="37:39" x14ac:dyDescent="0.25">
      <c r="AK174">
        <v>17.2</v>
      </c>
      <c r="AL174">
        <f>COUNTIFS(Graphes[DS_Temps],"&lt;="&amp;$AK174,Graphes[DS_Temps],"&lt;&gt;0")</f>
        <v>55</v>
      </c>
      <c r="AM174">
        <f>COUNTIFS(Graphes[DS_sans_clique_Temps],"&lt;="&amp;$AK174,Graphes[DS_sans_clique_Temps],"&lt;&gt;0")</f>
        <v>56</v>
      </c>
    </row>
    <row r="175" spans="37:39" x14ac:dyDescent="0.25">
      <c r="AK175">
        <v>17.3</v>
      </c>
      <c r="AL175">
        <f>COUNTIFS(Graphes[DS_Temps],"&lt;="&amp;$AK175,Graphes[DS_Temps],"&lt;&gt;0")</f>
        <v>55</v>
      </c>
      <c r="AM175">
        <f>COUNTIFS(Graphes[DS_sans_clique_Temps],"&lt;="&amp;$AK175,Graphes[DS_sans_clique_Temps],"&lt;&gt;0")</f>
        <v>56</v>
      </c>
    </row>
    <row r="176" spans="37:39" x14ac:dyDescent="0.25">
      <c r="AK176">
        <v>17.399999999999999</v>
      </c>
      <c r="AL176">
        <f>COUNTIFS(Graphes[DS_Temps],"&lt;="&amp;$AK176,Graphes[DS_Temps],"&lt;&gt;0")</f>
        <v>55</v>
      </c>
      <c r="AM176">
        <f>COUNTIFS(Graphes[DS_sans_clique_Temps],"&lt;="&amp;$AK176,Graphes[DS_sans_clique_Temps],"&lt;&gt;0")</f>
        <v>56</v>
      </c>
    </row>
    <row r="177" spans="37:39" x14ac:dyDescent="0.25">
      <c r="AK177">
        <v>17.5</v>
      </c>
      <c r="AL177">
        <f>COUNTIFS(Graphes[DS_Temps],"&lt;="&amp;$AK177,Graphes[DS_Temps],"&lt;&gt;0")</f>
        <v>55</v>
      </c>
      <c r="AM177">
        <f>COUNTIFS(Graphes[DS_sans_clique_Temps],"&lt;="&amp;$AK177,Graphes[DS_sans_clique_Temps],"&lt;&gt;0")</f>
        <v>56</v>
      </c>
    </row>
    <row r="178" spans="37:39" x14ac:dyDescent="0.25">
      <c r="AK178">
        <v>17.600000000000001</v>
      </c>
      <c r="AL178">
        <f>COUNTIFS(Graphes[DS_Temps],"&lt;="&amp;$AK178,Graphes[DS_Temps],"&lt;&gt;0")</f>
        <v>55</v>
      </c>
      <c r="AM178">
        <f>COUNTIFS(Graphes[DS_sans_clique_Temps],"&lt;="&amp;$AK178,Graphes[DS_sans_clique_Temps],"&lt;&gt;0")</f>
        <v>56</v>
      </c>
    </row>
    <row r="179" spans="37:39" x14ac:dyDescent="0.25">
      <c r="AK179">
        <v>17.7</v>
      </c>
      <c r="AL179">
        <f>COUNTIFS(Graphes[DS_Temps],"&lt;="&amp;$AK179,Graphes[DS_Temps],"&lt;&gt;0")</f>
        <v>55</v>
      </c>
      <c r="AM179">
        <f>COUNTIFS(Graphes[DS_sans_clique_Temps],"&lt;="&amp;$AK179,Graphes[DS_sans_clique_Temps],"&lt;&gt;0")</f>
        <v>56</v>
      </c>
    </row>
    <row r="180" spans="37:39" x14ac:dyDescent="0.25">
      <c r="AK180">
        <v>17.8</v>
      </c>
      <c r="AL180">
        <f>COUNTIFS(Graphes[DS_Temps],"&lt;="&amp;$AK180,Graphes[DS_Temps],"&lt;&gt;0")</f>
        <v>55</v>
      </c>
      <c r="AM180">
        <f>COUNTIFS(Graphes[DS_sans_clique_Temps],"&lt;="&amp;$AK180,Graphes[DS_sans_clique_Temps],"&lt;&gt;0")</f>
        <v>56</v>
      </c>
    </row>
    <row r="181" spans="37:39" x14ac:dyDescent="0.25">
      <c r="AK181">
        <v>17.899999999999999</v>
      </c>
      <c r="AL181">
        <f>COUNTIFS(Graphes[DS_Temps],"&lt;="&amp;$AK181,Graphes[DS_Temps],"&lt;&gt;0")</f>
        <v>55</v>
      </c>
      <c r="AM181">
        <f>COUNTIFS(Graphes[DS_sans_clique_Temps],"&lt;="&amp;$AK181,Graphes[DS_sans_clique_Temps],"&lt;&gt;0")</f>
        <v>56</v>
      </c>
    </row>
    <row r="182" spans="37:39" x14ac:dyDescent="0.25">
      <c r="AK182">
        <v>18</v>
      </c>
      <c r="AL182">
        <f>COUNTIFS(Graphes[DS_Temps],"&lt;="&amp;$AK182,Graphes[DS_Temps],"&lt;&gt;0")</f>
        <v>55</v>
      </c>
      <c r="AM182">
        <f>COUNTIFS(Graphes[DS_sans_clique_Temps],"&lt;="&amp;$AK182,Graphes[DS_sans_clique_Temps],"&lt;&gt;0")</f>
        <v>56</v>
      </c>
    </row>
    <row r="183" spans="37:39" x14ac:dyDescent="0.25">
      <c r="AK183">
        <v>18.100000000000001</v>
      </c>
      <c r="AL183">
        <f>COUNTIFS(Graphes[DS_Temps],"&lt;="&amp;$AK183,Graphes[DS_Temps],"&lt;&gt;0")</f>
        <v>55</v>
      </c>
      <c r="AM183">
        <f>COUNTIFS(Graphes[DS_sans_clique_Temps],"&lt;="&amp;$AK183,Graphes[DS_sans_clique_Temps],"&lt;&gt;0")</f>
        <v>56</v>
      </c>
    </row>
    <row r="184" spans="37:39" x14ac:dyDescent="0.25">
      <c r="AK184">
        <v>18.2</v>
      </c>
      <c r="AL184">
        <f>COUNTIFS(Graphes[DS_Temps],"&lt;="&amp;$AK184,Graphes[DS_Temps],"&lt;&gt;0")</f>
        <v>55</v>
      </c>
      <c r="AM184">
        <f>COUNTIFS(Graphes[DS_sans_clique_Temps],"&lt;="&amp;$AK184,Graphes[DS_sans_clique_Temps],"&lt;&gt;0")</f>
        <v>56</v>
      </c>
    </row>
    <row r="185" spans="37:39" x14ac:dyDescent="0.25">
      <c r="AK185">
        <v>18.3</v>
      </c>
      <c r="AL185">
        <f>COUNTIFS(Graphes[DS_Temps],"&lt;="&amp;$AK185,Graphes[DS_Temps],"&lt;&gt;0")</f>
        <v>55</v>
      </c>
      <c r="AM185">
        <f>COUNTIFS(Graphes[DS_sans_clique_Temps],"&lt;="&amp;$AK185,Graphes[DS_sans_clique_Temps],"&lt;&gt;0")</f>
        <v>56</v>
      </c>
    </row>
    <row r="186" spans="37:39" x14ac:dyDescent="0.25">
      <c r="AK186">
        <v>18.399999999999999</v>
      </c>
      <c r="AL186">
        <f>COUNTIFS(Graphes[DS_Temps],"&lt;="&amp;$AK186,Graphes[DS_Temps],"&lt;&gt;0")</f>
        <v>55</v>
      </c>
      <c r="AM186">
        <f>COUNTIFS(Graphes[DS_sans_clique_Temps],"&lt;="&amp;$AK186,Graphes[DS_sans_clique_Temps],"&lt;&gt;0")</f>
        <v>56</v>
      </c>
    </row>
    <row r="187" spans="37:39" x14ac:dyDescent="0.25">
      <c r="AK187">
        <v>18.5</v>
      </c>
      <c r="AL187">
        <f>COUNTIFS(Graphes[DS_Temps],"&lt;="&amp;$AK187,Graphes[DS_Temps],"&lt;&gt;0")</f>
        <v>55</v>
      </c>
      <c r="AM187">
        <f>COUNTIFS(Graphes[DS_sans_clique_Temps],"&lt;="&amp;$AK187,Graphes[DS_sans_clique_Temps],"&lt;&gt;0")</f>
        <v>56</v>
      </c>
    </row>
    <row r="188" spans="37:39" x14ac:dyDescent="0.25">
      <c r="AK188">
        <v>18.600000000000001</v>
      </c>
      <c r="AL188">
        <f>COUNTIFS(Graphes[DS_Temps],"&lt;="&amp;$AK188,Graphes[DS_Temps],"&lt;&gt;0")</f>
        <v>55</v>
      </c>
      <c r="AM188">
        <f>COUNTIFS(Graphes[DS_sans_clique_Temps],"&lt;="&amp;$AK188,Graphes[DS_sans_clique_Temps],"&lt;&gt;0")</f>
        <v>56</v>
      </c>
    </row>
    <row r="189" spans="37:39" x14ac:dyDescent="0.25">
      <c r="AK189">
        <v>18.7</v>
      </c>
      <c r="AL189">
        <f>COUNTIFS(Graphes[DS_Temps],"&lt;="&amp;$AK189,Graphes[DS_Temps],"&lt;&gt;0")</f>
        <v>55</v>
      </c>
      <c r="AM189">
        <f>COUNTIFS(Graphes[DS_sans_clique_Temps],"&lt;="&amp;$AK189,Graphes[DS_sans_clique_Temps],"&lt;&gt;0")</f>
        <v>56</v>
      </c>
    </row>
    <row r="190" spans="37:39" x14ac:dyDescent="0.25">
      <c r="AK190">
        <v>18.8</v>
      </c>
      <c r="AL190">
        <f>COUNTIFS(Graphes[DS_Temps],"&lt;="&amp;$AK190,Graphes[DS_Temps],"&lt;&gt;0")</f>
        <v>55</v>
      </c>
      <c r="AM190">
        <f>COUNTIFS(Graphes[DS_sans_clique_Temps],"&lt;="&amp;$AK190,Graphes[DS_sans_clique_Temps],"&lt;&gt;0")</f>
        <v>56</v>
      </c>
    </row>
    <row r="191" spans="37:39" x14ac:dyDescent="0.25">
      <c r="AK191">
        <v>18.899999999999999</v>
      </c>
      <c r="AL191">
        <f>COUNTIFS(Graphes[DS_Temps],"&lt;="&amp;$AK191,Graphes[DS_Temps],"&lt;&gt;0")</f>
        <v>55</v>
      </c>
      <c r="AM191">
        <f>COUNTIFS(Graphes[DS_sans_clique_Temps],"&lt;="&amp;$AK191,Graphes[DS_sans_clique_Temps],"&lt;&gt;0")</f>
        <v>56</v>
      </c>
    </row>
    <row r="192" spans="37:39" x14ac:dyDescent="0.25">
      <c r="AK192">
        <v>19</v>
      </c>
      <c r="AL192">
        <f>COUNTIFS(Graphes[DS_Temps],"&lt;="&amp;$AK192,Graphes[DS_Temps],"&lt;&gt;0")</f>
        <v>55</v>
      </c>
      <c r="AM192">
        <f>COUNTIFS(Graphes[DS_sans_clique_Temps],"&lt;="&amp;$AK192,Graphes[DS_sans_clique_Temps],"&lt;&gt;0")</f>
        <v>56</v>
      </c>
    </row>
    <row r="193" spans="37:39" x14ac:dyDescent="0.25">
      <c r="AK193">
        <v>19.100000000000001</v>
      </c>
      <c r="AL193">
        <f>COUNTIFS(Graphes[DS_Temps],"&lt;="&amp;$AK193,Graphes[DS_Temps],"&lt;&gt;0")</f>
        <v>55</v>
      </c>
      <c r="AM193">
        <f>COUNTIFS(Graphes[DS_sans_clique_Temps],"&lt;="&amp;$AK193,Graphes[DS_sans_clique_Temps],"&lt;&gt;0")</f>
        <v>56</v>
      </c>
    </row>
    <row r="194" spans="37:39" x14ac:dyDescent="0.25">
      <c r="AK194">
        <v>19.2</v>
      </c>
      <c r="AL194">
        <f>COUNTIFS(Graphes[DS_Temps],"&lt;="&amp;$AK194,Graphes[DS_Temps],"&lt;&gt;0")</f>
        <v>55</v>
      </c>
      <c r="AM194">
        <f>COUNTIFS(Graphes[DS_sans_clique_Temps],"&lt;="&amp;$AK194,Graphes[DS_sans_clique_Temps],"&lt;&gt;0")</f>
        <v>56</v>
      </c>
    </row>
    <row r="195" spans="37:39" x14ac:dyDescent="0.25">
      <c r="AK195">
        <v>19.3</v>
      </c>
      <c r="AL195">
        <f>COUNTIFS(Graphes[DS_Temps],"&lt;="&amp;$AK195,Graphes[DS_Temps],"&lt;&gt;0")</f>
        <v>55</v>
      </c>
      <c r="AM195">
        <f>COUNTIFS(Graphes[DS_sans_clique_Temps],"&lt;="&amp;$AK195,Graphes[DS_sans_clique_Temps],"&lt;&gt;0")</f>
        <v>56</v>
      </c>
    </row>
    <row r="196" spans="37:39" x14ac:dyDescent="0.25">
      <c r="AK196">
        <v>19.399999999999999</v>
      </c>
      <c r="AL196">
        <f>COUNTIFS(Graphes[DS_Temps],"&lt;="&amp;$AK196,Graphes[DS_Temps],"&lt;&gt;0")</f>
        <v>55</v>
      </c>
      <c r="AM196">
        <f>COUNTIFS(Graphes[DS_sans_clique_Temps],"&lt;="&amp;$AK196,Graphes[DS_sans_clique_Temps],"&lt;&gt;0")</f>
        <v>56</v>
      </c>
    </row>
    <row r="197" spans="37:39" x14ac:dyDescent="0.25">
      <c r="AK197">
        <v>19.5</v>
      </c>
      <c r="AL197">
        <f>COUNTIFS(Graphes[DS_Temps],"&lt;="&amp;$AK197,Graphes[DS_Temps],"&lt;&gt;0")</f>
        <v>55</v>
      </c>
      <c r="AM197">
        <f>COUNTIFS(Graphes[DS_sans_clique_Temps],"&lt;="&amp;$AK197,Graphes[DS_sans_clique_Temps],"&lt;&gt;0")</f>
        <v>56</v>
      </c>
    </row>
    <row r="198" spans="37:39" x14ac:dyDescent="0.25">
      <c r="AK198">
        <v>19.600000000000001</v>
      </c>
      <c r="AL198">
        <f>COUNTIFS(Graphes[DS_Temps],"&lt;="&amp;$AK198,Graphes[DS_Temps],"&lt;&gt;0")</f>
        <v>55</v>
      </c>
      <c r="AM198">
        <f>COUNTIFS(Graphes[DS_sans_clique_Temps],"&lt;="&amp;$AK198,Graphes[DS_sans_clique_Temps],"&lt;&gt;0")</f>
        <v>56</v>
      </c>
    </row>
    <row r="199" spans="37:39" x14ac:dyDescent="0.25">
      <c r="AK199">
        <v>19.7</v>
      </c>
      <c r="AL199">
        <f>COUNTIFS(Graphes[DS_Temps],"&lt;="&amp;$AK199,Graphes[DS_Temps],"&lt;&gt;0")</f>
        <v>55</v>
      </c>
      <c r="AM199">
        <f>COUNTIFS(Graphes[DS_sans_clique_Temps],"&lt;="&amp;$AK199,Graphes[DS_sans_clique_Temps],"&lt;&gt;0")</f>
        <v>56</v>
      </c>
    </row>
    <row r="200" spans="37:39" x14ac:dyDescent="0.25">
      <c r="AK200">
        <v>19.8</v>
      </c>
      <c r="AL200">
        <f>COUNTIFS(Graphes[DS_Temps],"&lt;="&amp;$AK200,Graphes[DS_Temps],"&lt;&gt;0")</f>
        <v>55</v>
      </c>
      <c r="AM200">
        <f>COUNTIFS(Graphes[DS_sans_clique_Temps],"&lt;="&amp;$AK200,Graphes[DS_sans_clique_Temps],"&lt;&gt;0")</f>
        <v>56</v>
      </c>
    </row>
    <row r="201" spans="37:39" x14ac:dyDescent="0.25">
      <c r="AK201">
        <v>19.899999999999999</v>
      </c>
      <c r="AL201">
        <f>COUNTIFS(Graphes[DS_Temps],"&lt;="&amp;$AK201,Graphes[DS_Temps],"&lt;&gt;0")</f>
        <v>55</v>
      </c>
      <c r="AM201">
        <f>COUNTIFS(Graphes[DS_sans_clique_Temps],"&lt;="&amp;$AK201,Graphes[DS_sans_clique_Temps],"&lt;&gt;0")</f>
        <v>56</v>
      </c>
    </row>
    <row r="202" spans="37:39" x14ac:dyDescent="0.25">
      <c r="AK202">
        <v>20</v>
      </c>
      <c r="AL202">
        <f>COUNTIFS(Graphes[DS_Temps],"&lt;="&amp;$AK202,Graphes[DS_Temps],"&lt;&gt;0")</f>
        <v>55</v>
      </c>
      <c r="AM202">
        <f>COUNTIFS(Graphes[DS_sans_clique_Temps],"&lt;="&amp;$AK202,Graphes[DS_sans_clique_Temps],"&lt;&gt;0")</f>
        <v>56</v>
      </c>
    </row>
    <row r="203" spans="37:39" x14ac:dyDescent="0.25">
      <c r="AK203">
        <v>20.100000000000001</v>
      </c>
      <c r="AL203">
        <f>COUNTIFS(Graphes[DS_Temps],"&lt;="&amp;$AK203,Graphes[DS_Temps],"&lt;&gt;0")</f>
        <v>55</v>
      </c>
      <c r="AM203">
        <f>COUNTIFS(Graphes[DS_sans_clique_Temps],"&lt;="&amp;$AK203,Graphes[DS_sans_clique_Temps],"&lt;&gt;0")</f>
        <v>56</v>
      </c>
    </row>
    <row r="204" spans="37:39" x14ac:dyDescent="0.25">
      <c r="AK204">
        <v>20.2</v>
      </c>
      <c r="AL204">
        <f>COUNTIFS(Graphes[DS_Temps],"&lt;="&amp;$AK204,Graphes[DS_Temps],"&lt;&gt;0")</f>
        <v>55</v>
      </c>
      <c r="AM204">
        <f>COUNTIFS(Graphes[DS_sans_clique_Temps],"&lt;="&amp;$AK204,Graphes[DS_sans_clique_Temps],"&lt;&gt;0")</f>
        <v>56</v>
      </c>
    </row>
    <row r="205" spans="37:39" x14ac:dyDescent="0.25">
      <c r="AK205">
        <v>20.3</v>
      </c>
      <c r="AL205">
        <f>COUNTIFS(Graphes[DS_Temps],"&lt;="&amp;$AK205,Graphes[DS_Temps],"&lt;&gt;0")</f>
        <v>55</v>
      </c>
      <c r="AM205">
        <f>COUNTIFS(Graphes[DS_sans_clique_Temps],"&lt;="&amp;$AK205,Graphes[DS_sans_clique_Temps],"&lt;&gt;0")</f>
        <v>56</v>
      </c>
    </row>
    <row r="206" spans="37:39" x14ac:dyDescent="0.25">
      <c r="AK206">
        <v>20.399999999999999</v>
      </c>
      <c r="AL206">
        <f>COUNTIFS(Graphes[DS_Temps],"&lt;="&amp;$AK206,Graphes[DS_Temps],"&lt;&gt;0")</f>
        <v>55</v>
      </c>
      <c r="AM206">
        <f>COUNTIFS(Graphes[DS_sans_clique_Temps],"&lt;="&amp;$AK206,Graphes[DS_sans_clique_Temps],"&lt;&gt;0")</f>
        <v>56</v>
      </c>
    </row>
    <row r="207" spans="37:39" x14ac:dyDescent="0.25">
      <c r="AK207">
        <v>20.5</v>
      </c>
      <c r="AL207">
        <f>COUNTIFS(Graphes[DS_Temps],"&lt;="&amp;$AK207,Graphes[DS_Temps],"&lt;&gt;0")</f>
        <v>55</v>
      </c>
      <c r="AM207">
        <f>COUNTIFS(Graphes[DS_sans_clique_Temps],"&lt;="&amp;$AK207,Graphes[DS_sans_clique_Temps],"&lt;&gt;0")</f>
        <v>56</v>
      </c>
    </row>
    <row r="208" spans="37:39" x14ac:dyDescent="0.25">
      <c r="AK208">
        <v>20.6</v>
      </c>
      <c r="AL208">
        <f>COUNTIFS(Graphes[DS_Temps],"&lt;="&amp;$AK208,Graphes[DS_Temps],"&lt;&gt;0")</f>
        <v>55</v>
      </c>
      <c r="AM208">
        <f>COUNTIFS(Graphes[DS_sans_clique_Temps],"&lt;="&amp;$AK208,Graphes[DS_sans_clique_Temps],"&lt;&gt;0")</f>
        <v>56</v>
      </c>
    </row>
    <row r="209" spans="37:39" x14ac:dyDescent="0.25">
      <c r="AK209">
        <v>20.7</v>
      </c>
      <c r="AL209">
        <f>COUNTIFS(Graphes[DS_Temps],"&lt;="&amp;$AK209,Graphes[DS_Temps],"&lt;&gt;0")</f>
        <v>55</v>
      </c>
      <c r="AM209">
        <f>COUNTIFS(Graphes[DS_sans_clique_Temps],"&lt;="&amp;$AK209,Graphes[DS_sans_clique_Temps],"&lt;&gt;0")</f>
        <v>56</v>
      </c>
    </row>
    <row r="210" spans="37:39" x14ac:dyDescent="0.25">
      <c r="AK210">
        <v>20.8</v>
      </c>
      <c r="AL210">
        <f>COUNTIFS(Graphes[DS_Temps],"&lt;="&amp;$AK210,Graphes[DS_Temps],"&lt;&gt;0")</f>
        <v>55</v>
      </c>
      <c r="AM210">
        <f>COUNTIFS(Graphes[DS_sans_clique_Temps],"&lt;="&amp;$AK210,Graphes[DS_sans_clique_Temps],"&lt;&gt;0")</f>
        <v>56</v>
      </c>
    </row>
    <row r="211" spans="37:39" x14ac:dyDescent="0.25">
      <c r="AK211">
        <v>20.9</v>
      </c>
      <c r="AL211">
        <f>COUNTIFS(Graphes[DS_Temps],"&lt;="&amp;$AK211,Graphes[DS_Temps],"&lt;&gt;0")</f>
        <v>55</v>
      </c>
      <c r="AM211">
        <f>COUNTIFS(Graphes[DS_sans_clique_Temps],"&lt;="&amp;$AK211,Graphes[DS_sans_clique_Temps],"&lt;&gt;0")</f>
        <v>56</v>
      </c>
    </row>
    <row r="212" spans="37:39" x14ac:dyDescent="0.25">
      <c r="AK212">
        <v>21</v>
      </c>
      <c r="AL212">
        <f>COUNTIFS(Graphes[DS_Temps],"&lt;="&amp;$AK212,Graphes[DS_Temps],"&lt;&gt;0")</f>
        <v>55</v>
      </c>
      <c r="AM212">
        <f>COUNTIFS(Graphes[DS_sans_clique_Temps],"&lt;="&amp;$AK212,Graphes[DS_sans_clique_Temps],"&lt;&gt;0")</f>
        <v>56</v>
      </c>
    </row>
    <row r="213" spans="37:39" x14ac:dyDescent="0.25">
      <c r="AK213">
        <v>21.1</v>
      </c>
      <c r="AL213">
        <f>COUNTIFS(Graphes[DS_Temps],"&lt;="&amp;$AK213,Graphes[DS_Temps],"&lt;&gt;0")</f>
        <v>55</v>
      </c>
      <c r="AM213">
        <f>COUNTIFS(Graphes[DS_sans_clique_Temps],"&lt;="&amp;$AK213,Graphes[DS_sans_clique_Temps],"&lt;&gt;0")</f>
        <v>56</v>
      </c>
    </row>
    <row r="214" spans="37:39" x14ac:dyDescent="0.25">
      <c r="AK214">
        <v>21.2</v>
      </c>
      <c r="AL214">
        <f>COUNTIFS(Graphes[DS_Temps],"&lt;="&amp;$AK214,Graphes[DS_Temps],"&lt;&gt;0")</f>
        <v>55</v>
      </c>
      <c r="AM214">
        <f>COUNTIFS(Graphes[DS_sans_clique_Temps],"&lt;="&amp;$AK214,Graphes[DS_sans_clique_Temps],"&lt;&gt;0")</f>
        <v>56</v>
      </c>
    </row>
    <row r="215" spans="37:39" x14ac:dyDescent="0.25">
      <c r="AK215">
        <v>21.3</v>
      </c>
      <c r="AL215">
        <f>COUNTIFS(Graphes[DS_Temps],"&lt;="&amp;$AK215,Graphes[DS_Temps],"&lt;&gt;0")</f>
        <v>55</v>
      </c>
      <c r="AM215">
        <f>COUNTIFS(Graphes[DS_sans_clique_Temps],"&lt;="&amp;$AK215,Graphes[DS_sans_clique_Temps],"&lt;&gt;0")</f>
        <v>56</v>
      </c>
    </row>
    <row r="216" spans="37:39" x14ac:dyDescent="0.25">
      <c r="AK216">
        <v>21.4</v>
      </c>
      <c r="AL216">
        <f>COUNTIFS(Graphes[DS_Temps],"&lt;="&amp;$AK216,Graphes[DS_Temps],"&lt;&gt;0")</f>
        <v>55</v>
      </c>
      <c r="AM216">
        <f>COUNTIFS(Graphes[DS_sans_clique_Temps],"&lt;="&amp;$AK216,Graphes[DS_sans_clique_Temps],"&lt;&gt;0")</f>
        <v>56</v>
      </c>
    </row>
    <row r="217" spans="37:39" x14ac:dyDescent="0.25">
      <c r="AK217">
        <v>21.5</v>
      </c>
      <c r="AL217">
        <f>COUNTIFS(Graphes[DS_Temps],"&lt;="&amp;$AK217,Graphes[DS_Temps],"&lt;&gt;0")</f>
        <v>55</v>
      </c>
      <c r="AM217">
        <f>COUNTIFS(Graphes[DS_sans_clique_Temps],"&lt;="&amp;$AK217,Graphes[DS_sans_clique_Temps],"&lt;&gt;0")</f>
        <v>56</v>
      </c>
    </row>
    <row r="218" spans="37:39" x14ac:dyDescent="0.25">
      <c r="AK218">
        <v>21.6</v>
      </c>
      <c r="AL218">
        <f>COUNTIFS(Graphes[DS_Temps],"&lt;="&amp;$AK218,Graphes[DS_Temps],"&lt;&gt;0")</f>
        <v>55</v>
      </c>
      <c r="AM218">
        <f>COUNTIFS(Graphes[DS_sans_clique_Temps],"&lt;="&amp;$AK218,Graphes[DS_sans_clique_Temps],"&lt;&gt;0")</f>
        <v>56</v>
      </c>
    </row>
    <row r="219" spans="37:39" x14ac:dyDescent="0.25">
      <c r="AK219">
        <v>21.7</v>
      </c>
      <c r="AL219">
        <f>COUNTIFS(Graphes[DS_Temps],"&lt;="&amp;$AK219,Graphes[DS_Temps],"&lt;&gt;0")</f>
        <v>55</v>
      </c>
      <c r="AM219">
        <f>COUNTIFS(Graphes[DS_sans_clique_Temps],"&lt;="&amp;$AK219,Graphes[DS_sans_clique_Temps],"&lt;&gt;0")</f>
        <v>56</v>
      </c>
    </row>
    <row r="220" spans="37:39" x14ac:dyDescent="0.25">
      <c r="AK220">
        <v>21.8</v>
      </c>
      <c r="AL220">
        <f>COUNTIFS(Graphes[DS_Temps],"&lt;="&amp;$AK220,Graphes[DS_Temps],"&lt;&gt;0")</f>
        <v>55</v>
      </c>
      <c r="AM220">
        <f>COUNTIFS(Graphes[DS_sans_clique_Temps],"&lt;="&amp;$AK220,Graphes[DS_sans_clique_Temps],"&lt;&gt;0")</f>
        <v>56</v>
      </c>
    </row>
    <row r="221" spans="37:39" x14ac:dyDescent="0.25">
      <c r="AK221">
        <v>21.9</v>
      </c>
      <c r="AL221">
        <f>COUNTIFS(Graphes[DS_Temps],"&lt;="&amp;$AK221,Graphes[DS_Temps],"&lt;&gt;0")</f>
        <v>55</v>
      </c>
      <c r="AM221">
        <f>COUNTIFS(Graphes[DS_sans_clique_Temps],"&lt;="&amp;$AK221,Graphes[DS_sans_clique_Temps],"&lt;&gt;0")</f>
        <v>56</v>
      </c>
    </row>
    <row r="222" spans="37:39" x14ac:dyDescent="0.25">
      <c r="AK222">
        <v>22</v>
      </c>
      <c r="AL222">
        <f>COUNTIFS(Graphes[DS_Temps],"&lt;="&amp;$AK222,Graphes[DS_Temps],"&lt;&gt;0")</f>
        <v>55</v>
      </c>
      <c r="AM222">
        <f>COUNTIFS(Graphes[DS_sans_clique_Temps],"&lt;="&amp;$AK222,Graphes[DS_sans_clique_Temps],"&lt;&gt;0")</f>
        <v>56</v>
      </c>
    </row>
    <row r="223" spans="37:39" x14ac:dyDescent="0.25">
      <c r="AK223">
        <v>22.1</v>
      </c>
      <c r="AL223">
        <f>COUNTIFS(Graphes[DS_Temps],"&lt;="&amp;$AK223,Graphes[DS_Temps],"&lt;&gt;0")</f>
        <v>55</v>
      </c>
      <c r="AM223">
        <f>COUNTIFS(Graphes[DS_sans_clique_Temps],"&lt;="&amp;$AK223,Graphes[DS_sans_clique_Temps],"&lt;&gt;0")</f>
        <v>56</v>
      </c>
    </row>
    <row r="224" spans="37:39" x14ac:dyDescent="0.25">
      <c r="AK224">
        <v>22.2</v>
      </c>
      <c r="AL224">
        <f>COUNTIFS(Graphes[DS_Temps],"&lt;="&amp;$AK224,Graphes[DS_Temps],"&lt;&gt;0")</f>
        <v>55</v>
      </c>
      <c r="AM224">
        <f>COUNTIFS(Graphes[DS_sans_clique_Temps],"&lt;="&amp;$AK224,Graphes[DS_sans_clique_Temps],"&lt;&gt;0")</f>
        <v>56</v>
      </c>
    </row>
    <row r="225" spans="37:39" x14ac:dyDescent="0.25">
      <c r="AK225">
        <v>22.3</v>
      </c>
      <c r="AL225">
        <f>COUNTIFS(Graphes[DS_Temps],"&lt;="&amp;$AK225,Graphes[DS_Temps],"&lt;&gt;0")</f>
        <v>55</v>
      </c>
      <c r="AM225">
        <f>COUNTIFS(Graphes[DS_sans_clique_Temps],"&lt;="&amp;$AK225,Graphes[DS_sans_clique_Temps],"&lt;&gt;0")</f>
        <v>56</v>
      </c>
    </row>
    <row r="226" spans="37:39" x14ac:dyDescent="0.25">
      <c r="AK226">
        <v>22.4</v>
      </c>
      <c r="AL226">
        <f>COUNTIFS(Graphes[DS_Temps],"&lt;="&amp;$AK226,Graphes[DS_Temps],"&lt;&gt;0")</f>
        <v>55</v>
      </c>
      <c r="AM226">
        <f>COUNTIFS(Graphes[DS_sans_clique_Temps],"&lt;="&amp;$AK226,Graphes[DS_sans_clique_Temps],"&lt;&gt;0")</f>
        <v>56</v>
      </c>
    </row>
    <row r="227" spans="37:39" x14ac:dyDescent="0.25">
      <c r="AK227">
        <v>22.5</v>
      </c>
      <c r="AL227">
        <f>COUNTIFS(Graphes[DS_Temps],"&lt;="&amp;$AK227,Graphes[DS_Temps],"&lt;&gt;0")</f>
        <v>55</v>
      </c>
      <c r="AM227">
        <f>COUNTIFS(Graphes[DS_sans_clique_Temps],"&lt;="&amp;$AK227,Graphes[DS_sans_clique_Temps],"&lt;&gt;0")</f>
        <v>56</v>
      </c>
    </row>
    <row r="228" spans="37:39" x14ac:dyDescent="0.25">
      <c r="AK228">
        <v>22.6</v>
      </c>
      <c r="AL228">
        <f>COUNTIFS(Graphes[DS_Temps],"&lt;="&amp;$AK228,Graphes[DS_Temps],"&lt;&gt;0")</f>
        <v>55</v>
      </c>
      <c r="AM228">
        <f>COUNTIFS(Graphes[DS_sans_clique_Temps],"&lt;="&amp;$AK228,Graphes[DS_sans_clique_Temps],"&lt;&gt;0")</f>
        <v>56</v>
      </c>
    </row>
    <row r="229" spans="37:39" x14ac:dyDescent="0.25">
      <c r="AK229">
        <v>22.7</v>
      </c>
      <c r="AL229">
        <f>COUNTIFS(Graphes[DS_Temps],"&lt;="&amp;$AK229,Graphes[DS_Temps],"&lt;&gt;0")</f>
        <v>55</v>
      </c>
      <c r="AM229">
        <f>COUNTIFS(Graphes[DS_sans_clique_Temps],"&lt;="&amp;$AK229,Graphes[DS_sans_clique_Temps],"&lt;&gt;0")</f>
        <v>56</v>
      </c>
    </row>
    <row r="230" spans="37:39" x14ac:dyDescent="0.25">
      <c r="AK230">
        <v>22.8</v>
      </c>
      <c r="AL230">
        <f>COUNTIFS(Graphes[DS_Temps],"&lt;="&amp;$AK230,Graphes[DS_Temps],"&lt;&gt;0")</f>
        <v>55</v>
      </c>
      <c r="AM230">
        <f>COUNTIFS(Graphes[DS_sans_clique_Temps],"&lt;="&amp;$AK230,Graphes[DS_sans_clique_Temps],"&lt;&gt;0")</f>
        <v>56</v>
      </c>
    </row>
    <row r="231" spans="37:39" x14ac:dyDescent="0.25">
      <c r="AK231">
        <v>22.9</v>
      </c>
      <c r="AL231">
        <f>COUNTIFS(Graphes[DS_Temps],"&lt;="&amp;$AK231,Graphes[DS_Temps],"&lt;&gt;0")</f>
        <v>55</v>
      </c>
      <c r="AM231">
        <f>COUNTIFS(Graphes[DS_sans_clique_Temps],"&lt;="&amp;$AK231,Graphes[DS_sans_clique_Temps],"&lt;&gt;0")</f>
        <v>56</v>
      </c>
    </row>
    <row r="232" spans="37:39" x14ac:dyDescent="0.25">
      <c r="AK232">
        <v>23</v>
      </c>
      <c r="AL232">
        <f>COUNTIFS(Graphes[DS_Temps],"&lt;="&amp;$AK232,Graphes[DS_Temps],"&lt;&gt;0")</f>
        <v>55</v>
      </c>
      <c r="AM232">
        <f>COUNTIFS(Graphes[DS_sans_clique_Temps],"&lt;="&amp;$AK232,Graphes[DS_sans_clique_Temps],"&lt;&gt;0")</f>
        <v>56</v>
      </c>
    </row>
    <row r="233" spans="37:39" x14ac:dyDescent="0.25">
      <c r="AK233">
        <v>23.1</v>
      </c>
      <c r="AL233">
        <f>COUNTIFS(Graphes[DS_Temps],"&lt;="&amp;$AK233,Graphes[DS_Temps],"&lt;&gt;0")</f>
        <v>55</v>
      </c>
      <c r="AM233">
        <f>COUNTIFS(Graphes[DS_sans_clique_Temps],"&lt;="&amp;$AK233,Graphes[DS_sans_clique_Temps],"&lt;&gt;0")</f>
        <v>56</v>
      </c>
    </row>
    <row r="234" spans="37:39" x14ac:dyDescent="0.25">
      <c r="AK234">
        <v>23.2</v>
      </c>
      <c r="AL234">
        <f>COUNTIFS(Graphes[DS_Temps],"&lt;="&amp;$AK234,Graphes[DS_Temps],"&lt;&gt;0")</f>
        <v>55</v>
      </c>
      <c r="AM234">
        <f>COUNTIFS(Graphes[DS_sans_clique_Temps],"&lt;="&amp;$AK234,Graphes[DS_sans_clique_Temps],"&lt;&gt;0")</f>
        <v>56</v>
      </c>
    </row>
    <row r="235" spans="37:39" x14ac:dyDescent="0.25">
      <c r="AK235">
        <v>23.3</v>
      </c>
      <c r="AL235">
        <f>COUNTIFS(Graphes[DS_Temps],"&lt;="&amp;$AK235,Graphes[DS_Temps],"&lt;&gt;0")</f>
        <v>55</v>
      </c>
      <c r="AM235">
        <f>COUNTIFS(Graphes[DS_sans_clique_Temps],"&lt;="&amp;$AK235,Graphes[DS_sans_clique_Temps],"&lt;&gt;0")</f>
        <v>56</v>
      </c>
    </row>
    <row r="236" spans="37:39" x14ac:dyDescent="0.25">
      <c r="AK236">
        <v>23.4</v>
      </c>
      <c r="AL236">
        <f>COUNTIFS(Graphes[DS_Temps],"&lt;="&amp;$AK236,Graphes[DS_Temps],"&lt;&gt;0")</f>
        <v>55</v>
      </c>
      <c r="AM236">
        <f>COUNTIFS(Graphes[DS_sans_clique_Temps],"&lt;="&amp;$AK236,Graphes[DS_sans_clique_Temps],"&lt;&gt;0")</f>
        <v>56</v>
      </c>
    </row>
    <row r="237" spans="37:39" x14ac:dyDescent="0.25">
      <c r="AK237">
        <v>23.5</v>
      </c>
      <c r="AL237">
        <f>COUNTIFS(Graphes[DS_Temps],"&lt;="&amp;$AK237,Graphes[DS_Temps],"&lt;&gt;0")</f>
        <v>55</v>
      </c>
      <c r="AM237">
        <f>COUNTIFS(Graphes[DS_sans_clique_Temps],"&lt;="&amp;$AK237,Graphes[DS_sans_clique_Temps],"&lt;&gt;0")</f>
        <v>56</v>
      </c>
    </row>
    <row r="238" spans="37:39" x14ac:dyDescent="0.25">
      <c r="AK238">
        <v>23.6</v>
      </c>
      <c r="AL238">
        <f>COUNTIFS(Graphes[DS_Temps],"&lt;="&amp;$AK238,Graphes[DS_Temps],"&lt;&gt;0")</f>
        <v>55</v>
      </c>
      <c r="AM238">
        <f>COUNTIFS(Graphes[DS_sans_clique_Temps],"&lt;="&amp;$AK238,Graphes[DS_sans_clique_Temps],"&lt;&gt;0")</f>
        <v>56</v>
      </c>
    </row>
    <row r="239" spans="37:39" x14ac:dyDescent="0.25">
      <c r="AK239">
        <v>23.7</v>
      </c>
      <c r="AL239">
        <f>COUNTIFS(Graphes[DS_Temps],"&lt;="&amp;$AK239,Graphes[DS_Temps],"&lt;&gt;0")</f>
        <v>55</v>
      </c>
      <c r="AM239">
        <f>COUNTIFS(Graphes[DS_sans_clique_Temps],"&lt;="&amp;$AK239,Graphes[DS_sans_clique_Temps],"&lt;&gt;0")</f>
        <v>56</v>
      </c>
    </row>
    <row r="240" spans="37:39" x14ac:dyDescent="0.25">
      <c r="AK240">
        <v>23.8</v>
      </c>
      <c r="AL240">
        <f>COUNTIFS(Graphes[DS_Temps],"&lt;="&amp;$AK240,Graphes[DS_Temps],"&lt;&gt;0")</f>
        <v>55</v>
      </c>
      <c r="AM240">
        <f>COUNTIFS(Graphes[DS_sans_clique_Temps],"&lt;="&amp;$AK240,Graphes[DS_sans_clique_Temps],"&lt;&gt;0")</f>
        <v>56</v>
      </c>
    </row>
    <row r="241" spans="37:39" x14ac:dyDescent="0.25">
      <c r="AK241">
        <v>23.9</v>
      </c>
      <c r="AL241">
        <f>COUNTIFS(Graphes[DS_Temps],"&lt;="&amp;$AK241,Graphes[DS_Temps],"&lt;&gt;0")</f>
        <v>55</v>
      </c>
      <c r="AM241">
        <f>COUNTIFS(Graphes[DS_sans_clique_Temps],"&lt;="&amp;$AK241,Graphes[DS_sans_clique_Temps],"&lt;&gt;0")</f>
        <v>56</v>
      </c>
    </row>
    <row r="242" spans="37:39" x14ac:dyDescent="0.25">
      <c r="AK242">
        <v>24</v>
      </c>
      <c r="AL242">
        <f>COUNTIFS(Graphes[DS_Temps],"&lt;="&amp;$AK242,Graphes[DS_Temps],"&lt;&gt;0")</f>
        <v>55</v>
      </c>
      <c r="AM242">
        <f>COUNTIFS(Graphes[DS_sans_clique_Temps],"&lt;="&amp;$AK242,Graphes[DS_sans_clique_Temps],"&lt;&gt;0")</f>
        <v>56</v>
      </c>
    </row>
    <row r="243" spans="37:39" x14ac:dyDescent="0.25">
      <c r="AK243">
        <v>24.1</v>
      </c>
      <c r="AL243">
        <f>COUNTIFS(Graphes[DS_Temps],"&lt;="&amp;$AK243,Graphes[DS_Temps],"&lt;&gt;0")</f>
        <v>55</v>
      </c>
      <c r="AM243">
        <f>COUNTIFS(Graphes[DS_sans_clique_Temps],"&lt;="&amp;$AK243,Graphes[DS_sans_clique_Temps],"&lt;&gt;0")</f>
        <v>56</v>
      </c>
    </row>
    <row r="244" spans="37:39" x14ac:dyDescent="0.25">
      <c r="AK244">
        <v>24.2</v>
      </c>
      <c r="AL244">
        <f>COUNTIFS(Graphes[DS_Temps],"&lt;="&amp;$AK244,Graphes[DS_Temps],"&lt;&gt;0")</f>
        <v>55</v>
      </c>
      <c r="AM244">
        <f>COUNTIFS(Graphes[DS_sans_clique_Temps],"&lt;="&amp;$AK244,Graphes[DS_sans_clique_Temps],"&lt;&gt;0")</f>
        <v>56</v>
      </c>
    </row>
    <row r="245" spans="37:39" x14ac:dyDescent="0.25">
      <c r="AK245">
        <v>24.3</v>
      </c>
      <c r="AL245">
        <f>COUNTIFS(Graphes[DS_Temps],"&lt;="&amp;$AK245,Graphes[DS_Temps],"&lt;&gt;0")</f>
        <v>55</v>
      </c>
      <c r="AM245">
        <f>COUNTIFS(Graphes[DS_sans_clique_Temps],"&lt;="&amp;$AK245,Graphes[DS_sans_clique_Temps],"&lt;&gt;0")</f>
        <v>56</v>
      </c>
    </row>
    <row r="246" spans="37:39" x14ac:dyDescent="0.25">
      <c r="AK246">
        <v>24.4</v>
      </c>
      <c r="AL246">
        <f>COUNTIFS(Graphes[DS_Temps],"&lt;="&amp;$AK246,Graphes[DS_Temps],"&lt;&gt;0")</f>
        <v>55</v>
      </c>
      <c r="AM246">
        <f>COUNTIFS(Graphes[DS_sans_clique_Temps],"&lt;="&amp;$AK246,Graphes[DS_sans_clique_Temps],"&lt;&gt;0")</f>
        <v>56</v>
      </c>
    </row>
    <row r="247" spans="37:39" x14ac:dyDescent="0.25">
      <c r="AK247">
        <v>24.5</v>
      </c>
      <c r="AL247">
        <f>COUNTIFS(Graphes[DS_Temps],"&lt;="&amp;$AK247,Graphes[DS_Temps],"&lt;&gt;0")</f>
        <v>55</v>
      </c>
      <c r="AM247">
        <f>COUNTIFS(Graphes[DS_sans_clique_Temps],"&lt;="&amp;$AK247,Graphes[DS_sans_clique_Temps],"&lt;&gt;0")</f>
        <v>56</v>
      </c>
    </row>
    <row r="248" spans="37:39" x14ac:dyDescent="0.25">
      <c r="AK248">
        <v>24.6</v>
      </c>
      <c r="AL248">
        <f>COUNTIFS(Graphes[DS_Temps],"&lt;="&amp;$AK248,Graphes[DS_Temps],"&lt;&gt;0")</f>
        <v>56</v>
      </c>
      <c r="AM248">
        <f>COUNTIFS(Graphes[DS_sans_clique_Temps],"&lt;="&amp;$AK248,Graphes[DS_sans_clique_Temps],"&lt;&gt;0")</f>
        <v>56</v>
      </c>
    </row>
    <row r="249" spans="37:39" x14ac:dyDescent="0.25">
      <c r="AK249">
        <v>24.7</v>
      </c>
      <c r="AL249">
        <f>COUNTIFS(Graphes[DS_Temps],"&lt;="&amp;$AK249,Graphes[DS_Temps],"&lt;&gt;0")</f>
        <v>56</v>
      </c>
      <c r="AM249">
        <f>COUNTIFS(Graphes[DS_sans_clique_Temps],"&lt;="&amp;$AK249,Graphes[DS_sans_clique_Temps],"&lt;&gt;0")</f>
        <v>56</v>
      </c>
    </row>
    <row r="250" spans="37:39" x14ac:dyDescent="0.25">
      <c r="AK250">
        <v>24.8</v>
      </c>
      <c r="AL250">
        <f>COUNTIFS(Graphes[DS_Temps],"&lt;="&amp;$AK250,Graphes[DS_Temps],"&lt;&gt;0")</f>
        <v>56</v>
      </c>
      <c r="AM250">
        <f>COUNTIFS(Graphes[DS_sans_clique_Temps],"&lt;="&amp;$AK250,Graphes[DS_sans_clique_Temps],"&lt;&gt;0")</f>
        <v>56</v>
      </c>
    </row>
    <row r="251" spans="37:39" x14ac:dyDescent="0.25">
      <c r="AK251">
        <v>24.9</v>
      </c>
      <c r="AL251">
        <f>COUNTIFS(Graphes[DS_Temps],"&lt;="&amp;$AK251,Graphes[DS_Temps],"&lt;&gt;0")</f>
        <v>56</v>
      </c>
      <c r="AM251">
        <f>COUNTIFS(Graphes[DS_sans_clique_Temps],"&lt;="&amp;$AK251,Graphes[DS_sans_clique_Temps],"&lt;&gt;0")</f>
        <v>56</v>
      </c>
    </row>
    <row r="252" spans="37:39" x14ac:dyDescent="0.25">
      <c r="AK252">
        <v>25</v>
      </c>
      <c r="AL252">
        <f>COUNTIFS(Graphes[DS_Temps],"&lt;="&amp;$AK252,Graphes[DS_Temps],"&lt;&gt;0")</f>
        <v>56</v>
      </c>
      <c r="AM252">
        <f>COUNTIFS(Graphes[DS_sans_clique_Temps],"&lt;="&amp;$AK252,Graphes[DS_sans_clique_Temps],"&lt;&gt;0")</f>
        <v>56</v>
      </c>
    </row>
    <row r="253" spans="37:39" x14ac:dyDescent="0.25">
      <c r="AK253">
        <v>25.1</v>
      </c>
      <c r="AL253">
        <f>COUNTIFS(Graphes[DS_Temps],"&lt;="&amp;$AK253,Graphes[DS_Temps],"&lt;&gt;0")</f>
        <v>56</v>
      </c>
      <c r="AM253">
        <f>COUNTIFS(Graphes[DS_sans_clique_Temps],"&lt;="&amp;$AK253,Graphes[DS_sans_clique_Temps],"&lt;&gt;0")</f>
        <v>56</v>
      </c>
    </row>
    <row r="254" spans="37:39" x14ac:dyDescent="0.25">
      <c r="AK254">
        <v>25.2</v>
      </c>
      <c r="AL254">
        <f>COUNTIFS(Graphes[DS_Temps],"&lt;="&amp;$AK254,Graphes[DS_Temps],"&lt;&gt;0")</f>
        <v>56</v>
      </c>
      <c r="AM254">
        <f>COUNTIFS(Graphes[DS_sans_clique_Temps],"&lt;="&amp;$AK254,Graphes[DS_sans_clique_Temps],"&lt;&gt;0")</f>
        <v>56</v>
      </c>
    </row>
    <row r="255" spans="37:39" x14ac:dyDescent="0.25">
      <c r="AK255">
        <v>25.3</v>
      </c>
      <c r="AL255">
        <f>COUNTIFS(Graphes[DS_Temps],"&lt;="&amp;$AK255,Graphes[DS_Temps],"&lt;&gt;0")</f>
        <v>56</v>
      </c>
      <c r="AM255">
        <f>COUNTIFS(Graphes[DS_sans_clique_Temps],"&lt;="&amp;$AK255,Graphes[DS_sans_clique_Temps],"&lt;&gt;0")</f>
        <v>56</v>
      </c>
    </row>
    <row r="256" spans="37:39" x14ac:dyDescent="0.25">
      <c r="AK256">
        <v>25.4</v>
      </c>
      <c r="AL256">
        <f>COUNTIFS(Graphes[DS_Temps],"&lt;="&amp;$AK256,Graphes[DS_Temps],"&lt;&gt;0")</f>
        <v>56</v>
      </c>
      <c r="AM256">
        <f>COUNTIFS(Graphes[DS_sans_clique_Temps],"&lt;="&amp;$AK256,Graphes[DS_sans_clique_Temps],"&lt;&gt;0")</f>
        <v>56</v>
      </c>
    </row>
    <row r="257" spans="37:39" x14ac:dyDescent="0.25">
      <c r="AK257">
        <v>25.5</v>
      </c>
      <c r="AL257">
        <f>COUNTIFS(Graphes[DS_Temps],"&lt;="&amp;$AK257,Graphes[DS_Temps],"&lt;&gt;0")</f>
        <v>56</v>
      </c>
      <c r="AM257">
        <f>COUNTIFS(Graphes[DS_sans_clique_Temps],"&lt;="&amp;$AK257,Graphes[DS_sans_clique_Temps],"&lt;&gt;0")</f>
        <v>56</v>
      </c>
    </row>
    <row r="258" spans="37:39" x14ac:dyDescent="0.25">
      <c r="AK258">
        <v>25.6</v>
      </c>
      <c r="AL258">
        <f>COUNTIFS(Graphes[DS_Temps],"&lt;="&amp;$AK258,Graphes[DS_Temps],"&lt;&gt;0")</f>
        <v>56</v>
      </c>
      <c r="AM258">
        <f>COUNTIFS(Graphes[DS_sans_clique_Temps],"&lt;="&amp;$AK258,Graphes[DS_sans_clique_Temps],"&lt;&gt;0")</f>
        <v>56</v>
      </c>
    </row>
    <row r="259" spans="37:39" x14ac:dyDescent="0.25">
      <c r="AK259">
        <v>25.7</v>
      </c>
      <c r="AL259">
        <f>COUNTIFS(Graphes[DS_Temps],"&lt;="&amp;$AK259,Graphes[DS_Temps],"&lt;&gt;0")</f>
        <v>56</v>
      </c>
      <c r="AM259">
        <f>COUNTIFS(Graphes[DS_sans_clique_Temps],"&lt;="&amp;$AK259,Graphes[DS_sans_clique_Temps],"&lt;&gt;0")</f>
        <v>56</v>
      </c>
    </row>
    <row r="260" spans="37:39" x14ac:dyDescent="0.25">
      <c r="AK260">
        <v>25.8</v>
      </c>
      <c r="AL260">
        <f>COUNTIFS(Graphes[DS_Temps],"&lt;="&amp;$AK260,Graphes[DS_Temps],"&lt;&gt;0")</f>
        <v>56</v>
      </c>
      <c r="AM260">
        <f>COUNTIFS(Graphes[DS_sans_clique_Temps],"&lt;="&amp;$AK260,Graphes[DS_sans_clique_Temps],"&lt;&gt;0")</f>
        <v>56</v>
      </c>
    </row>
    <row r="261" spans="37:39" x14ac:dyDescent="0.25">
      <c r="AK261">
        <v>25.9</v>
      </c>
      <c r="AL261">
        <f>COUNTIFS(Graphes[DS_Temps],"&lt;="&amp;$AK261,Graphes[DS_Temps],"&lt;&gt;0")</f>
        <v>56</v>
      </c>
      <c r="AM261">
        <f>COUNTIFS(Graphes[DS_sans_clique_Temps],"&lt;="&amp;$AK261,Graphes[DS_sans_clique_Temps],"&lt;&gt;0")</f>
        <v>56</v>
      </c>
    </row>
    <row r="262" spans="37:39" x14ac:dyDescent="0.25">
      <c r="AK262">
        <v>26</v>
      </c>
      <c r="AL262">
        <f>COUNTIFS(Graphes[DS_Temps],"&lt;="&amp;$AK262,Graphes[DS_Temps],"&lt;&gt;0")</f>
        <v>56</v>
      </c>
      <c r="AM262">
        <f>COUNTIFS(Graphes[DS_sans_clique_Temps],"&lt;="&amp;$AK262,Graphes[DS_sans_clique_Temps],"&lt;&gt;0")</f>
        <v>56</v>
      </c>
    </row>
    <row r="263" spans="37:39" x14ac:dyDescent="0.25">
      <c r="AK263">
        <v>26.1</v>
      </c>
      <c r="AL263">
        <f>COUNTIFS(Graphes[DS_Temps],"&lt;="&amp;$AK263,Graphes[DS_Temps],"&lt;&gt;0")</f>
        <v>56</v>
      </c>
      <c r="AM263">
        <f>COUNTIFS(Graphes[DS_sans_clique_Temps],"&lt;="&amp;$AK263,Graphes[DS_sans_clique_Temps],"&lt;&gt;0")</f>
        <v>56</v>
      </c>
    </row>
    <row r="264" spans="37:39" x14ac:dyDescent="0.25">
      <c r="AK264">
        <v>26.2</v>
      </c>
      <c r="AL264">
        <f>COUNTIFS(Graphes[DS_Temps],"&lt;="&amp;$AK264,Graphes[DS_Temps],"&lt;&gt;0")</f>
        <v>56</v>
      </c>
      <c r="AM264">
        <f>COUNTIFS(Graphes[DS_sans_clique_Temps],"&lt;="&amp;$AK264,Graphes[DS_sans_clique_Temps],"&lt;&gt;0")</f>
        <v>56</v>
      </c>
    </row>
    <row r="265" spans="37:39" x14ac:dyDescent="0.25">
      <c r="AK265">
        <v>26.3</v>
      </c>
      <c r="AL265">
        <f>COUNTIFS(Graphes[DS_Temps],"&lt;="&amp;$AK265,Graphes[DS_Temps],"&lt;&gt;0")</f>
        <v>56</v>
      </c>
      <c r="AM265">
        <f>COUNTIFS(Graphes[DS_sans_clique_Temps],"&lt;="&amp;$AK265,Graphes[DS_sans_clique_Temps],"&lt;&gt;0")</f>
        <v>56</v>
      </c>
    </row>
    <row r="266" spans="37:39" x14ac:dyDescent="0.25">
      <c r="AK266">
        <v>26.4</v>
      </c>
      <c r="AL266">
        <f>COUNTIFS(Graphes[DS_Temps],"&lt;="&amp;$AK266,Graphes[DS_Temps],"&lt;&gt;0")</f>
        <v>56</v>
      </c>
      <c r="AM266">
        <f>COUNTIFS(Graphes[DS_sans_clique_Temps],"&lt;="&amp;$AK266,Graphes[DS_sans_clique_Temps],"&lt;&gt;0")</f>
        <v>56</v>
      </c>
    </row>
    <row r="267" spans="37:39" x14ac:dyDescent="0.25">
      <c r="AK267">
        <v>26.5</v>
      </c>
      <c r="AL267">
        <f>COUNTIFS(Graphes[DS_Temps],"&lt;="&amp;$AK267,Graphes[DS_Temps],"&lt;&gt;0")</f>
        <v>56</v>
      </c>
      <c r="AM267">
        <f>COUNTIFS(Graphes[DS_sans_clique_Temps],"&lt;="&amp;$AK267,Graphes[DS_sans_clique_Temps],"&lt;&gt;0")</f>
        <v>56</v>
      </c>
    </row>
    <row r="268" spans="37:39" x14ac:dyDescent="0.25">
      <c r="AK268">
        <v>26.6</v>
      </c>
      <c r="AL268">
        <f>COUNTIFS(Graphes[DS_Temps],"&lt;="&amp;$AK268,Graphes[DS_Temps],"&lt;&gt;0")</f>
        <v>56</v>
      </c>
      <c r="AM268">
        <f>COUNTIFS(Graphes[DS_sans_clique_Temps],"&lt;="&amp;$AK268,Graphes[DS_sans_clique_Temps],"&lt;&gt;0")</f>
        <v>56</v>
      </c>
    </row>
    <row r="269" spans="37:39" x14ac:dyDescent="0.25">
      <c r="AK269">
        <v>26.7</v>
      </c>
      <c r="AL269">
        <f>COUNTIFS(Graphes[DS_Temps],"&lt;="&amp;$AK269,Graphes[DS_Temps],"&lt;&gt;0")</f>
        <v>56</v>
      </c>
      <c r="AM269">
        <f>COUNTIFS(Graphes[DS_sans_clique_Temps],"&lt;="&amp;$AK269,Graphes[DS_sans_clique_Temps],"&lt;&gt;0")</f>
        <v>56</v>
      </c>
    </row>
    <row r="270" spans="37:39" x14ac:dyDescent="0.25">
      <c r="AK270">
        <v>26.8</v>
      </c>
      <c r="AL270">
        <f>COUNTIFS(Graphes[DS_Temps],"&lt;="&amp;$AK270,Graphes[DS_Temps],"&lt;&gt;0")</f>
        <v>56</v>
      </c>
      <c r="AM270">
        <f>COUNTIFS(Graphes[DS_sans_clique_Temps],"&lt;="&amp;$AK270,Graphes[DS_sans_clique_Temps],"&lt;&gt;0")</f>
        <v>56</v>
      </c>
    </row>
    <row r="271" spans="37:39" x14ac:dyDescent="0.25">
      <c r="AK271">
        <v>26.9</v>
      </c>
      <c r="AL271">
        <f>COUNTIFS(Graphes[DS_Temps],"&lt;="&amp;$AK271,Graphes[DS_Temps],"&lt;&gt;0")</f>
        <v>56</v>
      </c>
      <c r="AM271">
        <f>COUNTIFS(Graphes[DS_sans_clique_Temps],"&lt;="&amp;$AK271,Graphes[DS_sans_clique_Temps],"&lt;&gt;0")</f>
        <v>56</v>
      </c>
    </row>
    <row r="272" spans="37:39" x14ac:dyDescent="0.25">
      <c r="AK272">
        <v>27</v>
      </c>
      <c r="AL272">
        <f>COUNTIFS(Graphes[DS_Temps],"&lt;="&amp;$AK272,Graphes[DS_Temps],"&lt;&gt;0")</f>
        <v>56</v>
      </c>
      <c r="AM272">
        <f>COUNTIFS(Graphes[DS_sans_clique_Temps],"&lt;="&amp;$AK272,Graphes[DS_sans_clique_Temps],"&lt;&gt;0")</f>
        <v>56</v>
      </c>
    </row>
    <row r="273" spans="37:39" x14ac:dyDescent="0.25">
      <c r="AK273">
        <v>27.1</v>
      </c>
      <c r="AL273">
        <f>COUNTIFS(Graphes[DS_Temps],"&lt;="&amp;$AK273,Graphes[DS_Temps],"&lt;&gt;0")</f>
        <v>56</v>
      </c>
      <c r="AM273">
        <f>COUNTIFS(Graphes[DS_sans_clique_Temps],"&lt;="&amp;$AK273,Graphes[DS_sans_clique_Temps],"&lt;&gt;0")</f>
        <v>56</v>
      </c>
    </row>
    <row r="274" spans="37:39" x14ac:dyDescent="0.25">
      <c r="AK274">
        <v>27.2</v>
      </c>
      <c r="AL274">
        <f>COUNTIFS(Graphes[DS_Temps],"&lt;="&amp;$AK274,Graphes[DS_Temps],"&lt;&gt;0")</f>
        <v>56</v>
      </c>
      <c r="AM274">
        <f>COUNTIFS(Graphes[DS_sans_clique_Temps],"&lt;="&amp;$AK274,Graphes[DS_sans_clique_Temps],"&lt;&gt;0")</f>
        <v>56</v>
      </c>
    </row>
    <row r="275" spans="37:39" x14ac:dyDescent="0.25">
      <c r="AK275">
        <v>27.3</v>
      </c>
      <c r="AL275">
        <f>COUNTIFS(Graphes[DS_Temps],"&lt;="&amp;$AK275,Graphes[DS_Temps],"&lt;&gt;0")</f>
        <v>56</v>
      </c>
      <c r="AM275">
        <f>COUNTIFS(Graphes[DS_sans_clique_Temps],"&lt;="&amp;$AK275,Graphes[DS_sans_clique_Temps],"&lt;&gt;0")</f>
        <v>56</v>
      </c>
    </row>
    <row r="276" spans="37:39" x14ac:dyDescent="0.25">
      <c r="AK276">
        <v>27.4</v>
      </c>
      <c r="AL276">
        <f>COUNTIFS(Graphes[DS_Temps],"&lt;="&amp;$AK276,Graphes[DS_Temps],"&lt;&gt;0")</f>
        <v>56</v>
      </c>
      <c r="AM276">
        <f>COUNTIFS(Graphes[DS_sans_clique_Temps],"&lt;="&amp;$AK276,Graphes[DS_sans_clique_Temps],"&lt;&gt;0")</f>
        <v>56</v>
      </c>
    </row>
    <row r="277" spans="37:39" x14ac:dyDescent="0.25">
      <c r="AK277">
        <v>27.5</v>
      </c>
      <c r="AL277">
        <f>COUNTIFS(Graphes[DS_Temps],"&lt;="&amp;$AK277,Graphes[DS_Temps],"&lt;&gt;0")</f>
        <v>56</v>
      </c>
      <c r="AM277">
        <f>COUNTIFS(Graphes[DS_sans_clique_Temps],"&lt;="&amp;$AK277,Graphes[DS_sans_clique_Temps],"&lt;&gt;0")</f>
        <v>56</v>
      </c>
    </row>
    <row r="278" spans="37:39" x14ac:dyDescent="0.25">
      <c r="AK278">
        <v>27.6</v>
      </c>
      <c r="AL278">
        <f>COUNTIFS(Graphes[DS_Temps],"&lt;="&amp;$AK278,Graphes[DS_Temps],"&lt;&gt;0")</f>
        <v>56</v>
      </c>
      <c r="AM278">
        <f>COUNTIFS(Graphes[DS_sans_clique_Temps],"&lt;="&amp;$AK278,Graphes[DS_sans_clique_Temps],"&lt;&gt;0")</f>
        <v>56</v>
      </c>
    </row>
    <row r="279" spans="37:39" x14ac:dyDescent="0.25">
      <c r="AK279">
        <v>27.7</v>
      </c>
      <c r="AL279">
        <f>COUNTIFS(Graphes[DS_Temps],"&lt;="&amp;$AK279,Graphes[DS_Temps],"&lt;&gt;0")</f>
        <v>56</v>
      </c>
      <c r="AM279">
        <f>COUNTIFS(Graphes[DS_sans_clique_Temps],"&lt;="&amp;$AK279,Graphes[DS_sans_clique_Temps],"&lt;&gt;0")</f>
        <v>56</v>
      </c>
    </row>
    <row r="280" spans="37:39" x14ac:dyDescent="0.25">
      <c r="AK280">
        <v>27.8</v>
      </c>
      <c r="AL280">
        <f>COUNTIFS(Graphes[DS_Temps],"&lt;="&amp;$AK280,Graphes[DS_Temps],"&lt;&gt;0")</f>
        <v>56</v>
      </c>
      <c r="AM280">
        <f>COUNTIFS(Graphes[DS_sans_clique_Temps],"&lt;="&amp;$AK280,Graphes[DS_sans_clique_Temps],"&lt;&gt;0")</f>
        <v>56</v>
      </c>
    </row>
    <row r="281" spans="37:39" x14ac:dyDescent="0.25">
      <c r="AK281">
        <v>27.9</v>
      </c>
      <c r="AL281">
        <f>COUNTIFS(Graphes[DS_Temps],"&lt;="&amp;$AK281,Graphes[DS_Temps],"&lt;&gt;0")</f>
        <v>56</v>
      </c>
      <c r="AM281">
        <f>COUNTIFS(Graphes[DS_sans_clique_Temps],"&lt;="&amp;$AK281,Graphes[DS_sans_clique_Temps],"&lt;&gt;0")</f>
        <v>56</v>
      </c>
    </row>
    <row r="282" spans="37:39" x14ac:dyDescent="0.25">
      <c r="AK282">
        <v>28</v>
      </c>
      <c r="AL282">
        <f>COUNTIFS(Graphes[DS_Temps],"&lt;="&amp;$AK282,Graphes[DS_Temps],"&lt;&gt;0")</f>
        <v>56</v>
      </c>
      <c r="AM282">
        <f>COUNTIFS(Graphes[DS_sans_clique_Temps],"&lt;="&amp;$AK282,Graphes[DS_sans_clique_Temps],"&lt;&gt;0")</f>
        <v>56</v>
      </c>
    </row>
    <row r="283" spans="37:39" x14ac:dyDescent="0.25">
      <c r="AK283">
        <v>28.1</v>
      </c>
      <c r="AL283">
        <f>COUNTIFS(Graphes[DS_Temps],"&lt;="&amp;$AK283,Graphes[DS_Temps],"&lt;&gt;0")</f>
        <v>56</v>
      </c>
      <c r="AM283">
        <f>COUNTIFS(Graphes[DS_sans_clique_Temps],"&lt;="&amp;$AK283,Graphes[DS_sans_clique_Temps],"&lt;&gt;0")</f>
        <v>56</v>
      </c>
    </row>
    <row r="284" spans="37:39" x14ac:dyDescent="0.25">
      <c r="AK284">
        <v>28.2</v>
      </c>
      <c r="AL284">
        <f>COUNTIFS(Graphes[DS_Temps],"&lt;="&amp;$AK284,Graphes[DS_Temps],"&lt;&gt;0")</f>
        <v>56</v>
      </c>
      <c r="AM284">
        <f>COUNTIFS(Graphes[DS_sans_clique_Temps],"&lt;="&amp;$AK284,Graphes[DS_sans_clique_Temps],"&lt;&gt;0")</f>
        <v>56</v>
      </c>
    </row>
    <row r="285" spans="37:39" x14ac:dyDescent="0.25">
      <c r="AK285">
        <v>28.3</v>
      </c>
      <c r="AL285">
        <f>COUNTIFS(Graphes[DS_Temps],"&lt;="&amp;$AK285,Graphes[DS_Temps],"&lt;&gt;0")</f>
        <v>56</v>
      </c>
      <c r="AM285">
        <f>COUNTIFS(Graphes[DS_sans_clique_Temps],"&lt;="&amp;$AK285,Graphes[DS_sans_clique_Temps],"&lt;&gt;0")</f>
        <v>56</v>
      </c>
    </row>
    <row r="286" spans="37:39" x14ac:dyDescent="0.25">
      <c r="AK286">
        <v>28.4</v>
      </c>
      <c r="AL286">
        <f>COUNTIFS(Graphes[DS_Temps],"&lt;="&amp;$AK286,Graphes[DS_Temps],"&lt;&gt;0")</f>
        <v>56</v>
      </c>
      <c r="AM286">
        <f>COUNTIFS(Graphes[DS_sans_clique_Temps],"&lt;="&amp;$AK286,Graphes[DS_sans_clique_Temps],"&lt;&gt;0")</f>
        <v>56</v>
      </c>
    </row>
    <row r="287" spans="37:39" x14ac:dyDescent="0.25">
      <c r="AK287">
        <v>28.5</v>
      </c>
      <c r="AL287">
        <f>COUNTIFS(Graphes[DS_Temps],"&lt;="&amp;$AK287,Graphes[DS_Temps],"&lt;&gt;0")</f>
        <v>56</v>
      </c>
      <c r="AM287">
        <f>COUNTIFS(Graphes[DS_sans_clique_Temps],"&lt;="&amp;$AK287,Graphes[DS_sans_clique_Temps],"&lt;&gt;0")</f>
        <v>56</v>
      </c>
    </row>
    <row r="288" spans="37:39" x14ac:dyDescent="0.25">
      <c r="AK288">
        <v>28.6</v>
      </c>
      <c r="AL288">
        <f>COUNTIFS(Graphes[DS_Temps],"&lt;="&amp;$AK288,Graphes[DS_Temps],"&lt;&gt;0")</f>
        <v>56</v>
      </c>
      <c r="AM288">
        <f>COUNTIFS(Graphes[DS_sans_clique_Temps],"&lt;="&amp;$AK288,Graphes[DS_sans_clique_Temps],"&lt;&gt;0")</f>
        <v>56</v>
      </c>
    </row>
    <row r="289" spans="37:39" x14ac:dyDescent="0.25">
      <c r="AK289">
        <v>28.7</v>
      </c>
      <c r="AL289">
        <f>COUNTIFS(Graphes[DS_Temps],"&lt;="&amp;$AK289,Graphes[DS_Temps],"&lt;&gt;0")</f>
        <v>56</v>
      </c>
      <c r="AM289">
        <f>COUNTIFS(Graphes[DS_sans_clique_Temps],"&lt;="&amp;$AK289,Graphes[DS_sans_clique_Temps],"&lt;&gt;0")</f>
        <v>56</v>
      </c>
    </row>
    <row r="290" spans="37:39" x14ac:dyDescent="0.25">
      <c r="AK290">
        <v>28.8</v>
      </c>
      <c r="AL290">
        <f>COUNTIFS(Graphes[DS_Temps],"&lt;="&amp;$AK290,Graphes[DS_Temps],"&lt;&gt;0")</f>
        <v>56</v>
      </c>
      <c r="AM290">
        <f>COUNTIFS(Graphes[DS_sans_clique_Temps],"&lt;="&amp;$AK290,Graphes[DS_sans_clique_Temps],"&lt;&gt;0")</f>
        <v>56</v>
      </c>
    </row>
    <row r="291" spans="37:39" x14ac:dyDescent="0.25">
      <c r="AK291">
        <v>28.9</v>
      </c>
      <c r="AL291">
        <f>COUNTIFS(Graphes[DS_Temps],"&lt;="&amp;$AK291,Graphes[DS_Temps],"&lt;&gt;0")</f>
        <v>56</v>
      </c>
      <c r="AM291">
        <f>COUNTIFS(Graphes[DS_sans_clique_Temps],"&lt;="&amp;$AK291,Graphes[DS_sans_clique_Temps],"&lt;&gt;0")</f>
        <v>56</v>
      </c>
    </row>
    <row r="292" spans="37:39" x14ac:dyDescent="0.25">
      <c r="AK292">
        <v>29</v>
      </c>
      <c r="AL292">
        <f>COUNTIFS(Graphes[DS_Temps],"&lt;="&amp;$AK292,Graphes[DS_Temps],"&lt;&gt;0")</f>
        <v>56</v>
      </c>
      <c r="AM292">
        <f>COUNTIFS(Graphes[DS_sans_clique_Temps],"&lt;="&amp;$AK292,Graphes[DS_sans_clique_Temps],"&lt;&gt;0")</f>
        <v>56</v>
      </c>
    </row>
    <row r="293" spans="37:39" x14ac:dyDescent="0.25">
      <c r="AK293">
        <v>29.1</v>
      </c>
      <c r="AL293">
        <f>COUNTIFS(Graphes[DS_Temps],"&lt;="&amp;$AK293,Graphes[DS_Temps],"&lt;&gt;0")</f>
        <v>56</v>
      </c>
      <c r="AM293">
        <f>COUNTIFS(Graphes[DS_sans_clique_Temps],"&lt;="&amp;$AK293,Graphes[DS_sans_clique_Temps],"&lt;&gt;0")</f>
        <v>56</v>
      </c>
    </row>
    <row r="294" spans="37:39" x14ac:dyDescent="0.25">
      <c r="AK294">
        <v>29.2</v>
      </c>
      <c r="AL294">
        <f>COUNTIFS(Graphes[DS_Temps],"&lt;="&amp;$AK294,Graphes[DS_Temps],"&lt;&gt;0")</f>
        <v>56</v>
      </c>
      <c r="AM294">
        <f>COUNTIFS(Graphes[DS_sans_clique_Temps],"&lt;="&amp;$AK294,Graphes[DS_sans_clique_Temps],"&lt;&gt;0")</f>
        <v>56</v>
      </c>
    </row>
    <row r="295" spans="37:39" x14ac:dyDescent="0.25">
      <c r="AK295">
        <v>29.3</v>
      </c>
      <c r="AL295">
        <f>COUNTIFS(Graphes[DS_Temps],"&lt;="&amp;$AK295,Graphes[DS_Temps],"&lt;&gt;0")</f>
        <v>56</v>
      </c>
      <c r="AM295">
        <f>COUNTIFS(Graphes[DS_sans_clique_Temps],"&lt;="&amp;$AK295,Graphes[DS_sans_clique_Temps],"&lt;&gt;0")</f>
        <v>56</v>
      </c>
    </row>
    <row r="296" spans="37:39" x14ac:dyDescent="0.25">
      <c r="AK296">
        <v>29.4</v>
      </c>
      <c r="AL296">
        <f>COUNTIFS(Graphes[DS_Temps],"&lt;="&amp;$AK296,Graphes[DS_Temps],"&lt;&gt;0")</f>
        <v>56</v>
      </c>
      <c r="AM296">
        <f>COUNTIFS(Graphes[DS_sans_clique_Temps],"&lt;="&amp;$AK296,Graphes[DS_sans_clique_Temps],"&lt;&gt;0")</f>
        <v>56</v>
      </c>
    </row>
    <row r="297" spans="37:39" x14ac:dyDescent="0.25">
      <c r="AK297">
        <v>29.5</v>
      </c>
      <c r="AL297">
        <f>COUNTIFS(Graphes[DS_Temps],"&lt;="&amp;$AK297,Graphes[DS_Temps],"&lt;&gt;0")</f>
        <v>56</v>
      </c>
      <c r="AM297">
        <f>COUNTIFS(Graphes[DS_sans_clique_Temps],"&lt;="&amp;$AK297,Graphes[DS_sans_clique_Temps],"&lt;&gt;0")</f>
        <v>56</v>
      </c>
    </row>
    <row r="298" spans="37:39" x14ac:dyDescent="0.25">
      <c r="AK298">
        <v>29.6</v>
      </c>
      <c r="AL298">
        <f>COUNTIFS(Graphes[DS_Temps],"&lt;="&amp;$AK298,Graphes[DS_Temps],"&lt;&gt;0")</f>
        <v>56</v>
      </c>
      <c r="AM298">
        <f>COUNTIFS(Graphes[DS_sans_clique_Temps],"&lt;="&amp;$AK298,Graphes[DS_sans_clique_Temps],"&lt;&gt;0")</f>
        <v>56</v>
      </c>
    </row>
    <row r="299" spans="37:39" x14ac:dyDescent="0.25">
      <c r="AK299">
        <v>29.7</v>
      </c>
      <c r="AL299">
        <f>COUNTIFS(Graphes[DS_Temps],"&lt;="&amp;$AK299,Graphes[DS_Temps],"&lt;&gt;0")</f>
        <v>56</v>
      </c>
      <c r="AM299">
        <f>COUNTIFS(Graphes[DS_sans_clique_Temps],"&lt;="&amp;$AK299,Graphes[DS_sans_clique_Temps],"&lt;&gt;0")</f>
        <v>56</v>
      </c>
    </row>
    <row r="300" spans="37:39" x14ac:dyDescent="0.25">
      <c r="AK300">
        <v>29.8</v>
      </c>
      <c r="AL300">
        <f>COUNTIFS(Graphes[DS_Temps],"&lt;="&amp;$AK300,Graphes[DS_Temps],"&lt;&gt;0")</f>
        <v>56</v>
      </c>
      <c r="AM300">
        <f>COUNTIFS(Graphes[DS_sans_clique_Temps],"&lt;="&amp;$AK300,Graphes[DS_sans_clique_Temps],"&lt;&gt;0")</f>
        <v>56</v>
      </c>
    </row>
    <row r="301" spans="37:39" x14ac:dyDescent="0.25">
      <c r="AK301">
        <v>29.9</v>
      </c>
      <c r="AL301">
        <f>COUNTIFS(Graphes[DS_Temps],"&lt;="&amp;$AK301,Graphes[DS_Temps],"&lt;&gt;0")</f>
        <v>56</v>
      </c>
      <c r="AM301">
        <f>COUNTIFS(Graphes[DS_sans_clique_Temps],"&lt;="&amp;$AK301,Graphes[DS_sans_clique_Temps],"&lt;&gt;0")</f>
        <v>56</v>
      </c>
    </row>
    <row r="302" spans="37:39" x14ac:dyDescent="0.25">
      <c r="AK302">
        <v>30</v>
      </c>
      <c r="AL302">
        <f>COUNTIFS(Graphes[DS_Temps],"&lt;="&amp;$AK302,Graphes[DS_Temps],"&lt;&gt;0")</f>
        <v>56</v>
      </c>
      <c r="AM302">
        <f>COUNTIFS(Graphes[DS_sans_clique_Temps],"&lt;="&amp;$AK302,Graphes[DS_sans_clique_Temps],"&lt;&gt;0")</f>
        <v>56</v>
      </c>
    </row>
    <row r="303" spans="37:39" x14ac:dyDescent="0.25">
      <c r="AK303">
        <v>30.1</v>
      </c>
      <c r="AL303">
        <f>COUNTIFS(Graphes[DS_Temps],"&lt;="&amp;$AK303,Graphes[DS_Temps],"&lt;&gt;0")</f>
        <v>56</v>
      </c>
      <c r="AM303">
        <f>COUNTIFS(Graphes[DS_sans_clique_Temps],"&lt;="&amp;$AK303,Graphes[DS_sans_clique_Temps],"&lt;&gt;0")</f>
        <v>56</v>
      </c>
    </row>
    <row r="304" spans="37:39" x14ac:dyDescent="0.25">
      <c r="AK304">
        <v>30.2</v>
      </c>
      <c r="AL304">
        <f>COUNTIFS(Graphes[DS_Temps],"&lt;="&amp;$AK304,Graphes[DS_Temps],"&lt;&gt;0")</f>
        <v>56</v>
      </c>
      <c r="AM304">
        <f>COUNTIFS(Graphes[DS_sans_clique_Temps],"&lt;="&amp;$AK304,Graphes[DS_sans_clique_Temps],"&lt;&gt;0")</f>
        <v>56</v>
      </c>
    </row>
    <row r="305" spans="37:39" x14ac:dyDescent="0.25">
      <c r="AK305">
        <v>30.3</v>
      </c>
      <c r="AL305">
        <f>COUNTIFS(Graphes[DS_Temps],"&lt;="&amp;$AK305,Graphes[DS_Temps],"&lt;&gt;0")</f>
        <v>56</v>
      </c>
      <c r="AM305">
        <f>COUNTIFS(Graphes[DS_sans_clique_Temps],"&lt;="&amp;$AK305,Graphes[DS_sans_clique_Temps],"&lt;&gt;0")</f>
        <v>56</v>
      </c>
    </row>
    <row r="306" spans="37:39" x14ac:dyDescent="0.25">
      <c r="AK306">
        <v>30.4</v>
      </c>
      <c r="AL306">
        <f>COUNTIFS(Graphes[DS_Temps],"&lt;="&amp;$AK306,Graphes[DS_Temps],"&lt;&gt;0")</f>
        <v>56</v>
      </c>
      <c r="AM306">
        <f>COUNTIFS(Graphes[DS_sans_clique_Temps],"&lt;="&amp;$AK306,Graphes[DS_sans_clique_Temps],"&lt;&gt;0")</f>
        <v>56</v>
      </c>
    </row>
    <row r="307" spans="37:39" x14ac:dyDescent="0.25">
      <c r="AK307">
        <v>30.5</v>
      </c>
      <c r="AL307">
        <f>COUNTIFS(Graphes[DS_Temps],"&lt;="&amp;$AK307,Graphes[DS_Temps],"&lt;&gt;0")</f>
        <v>56</v>
      </c>
      <c r="AM307">
        <f>COUNTIFS(Graphes[DS_sans_clique_Temps],"&lt;="&amp;$AK307,Graphes[DS_sans_clique_Temps],"&lt;&gt;0")</f>
        <v>56</v>
      </c>
    </row>
    <row r="308" spans="37:39" x14ac:dyDescent="0.25">
      <c r="AK308">
        <v>30.6</v>
      </c>
      <c r="AL308">
        <f>COUNTIFS(Graphes[DS_Temps],"&lt;="&amp;$AK308,Graphes[DS_Temps],"&lt;&gt;0")</f>
        <v>56</v>
      </c>
      <c r="AM308">
        <f>COUNTIFS(Graphes[DS_sans_clique_Temps],"&lt;="&amp;$AK308,Graphes[DS_sans_clique_Temps],"&lt;&gt;0")</f>
        <v>56</v>
      </c>
    </row>
    <row r="309" spans="37:39" x14ac:dyDescent="0.25">
      <c r="AK309">
        <v>30.7</v>
      </c>
      <c r="AL309">
        <f>COUNTIFS(Graphes[DS_Temps],"&lt;="&amp;$AK309,Graphes[DS_Temps],"&lt;&gt;0")</f>
        <v>56</v>
      </c>
      <c r="AM309">
        <f>COUNTIFS(Graphes[DS_sans_clique_Temps],"&lt;="&amp;$AK309,Graphes[DS_sans_clique_Temps],"&lt;&gt;0")</f>
        <v>56</v>
      </c>
    </row>
    <row r="310" spans="37:39" x14ac:dyDescent="0.25">
      <c r="AK310">
        <v>30.8</v>
      </c>
      <c r="AL310">
        <f>COUNTIFS(Graphes[DS_Temps],"&lt;="&amp;$AK310,Graphes[DS_Temps],"&lt;&gt;0")</f>
        <v>56</v>
      </c>
      <c r="AM310">
        <f>COUNTIFS(Graphes[DS_sans_clique_Temps],"&lt;="&amp;$AK310,Graphes[DS_sans_clique_Temps],"&lt;&gt;0")</f>
        <v>56</v>
      </c>
    </row>
    <row r="311" spans="37:39" x14ac:dyDescent="0.25">
      <c r="AK311">
        <v>30.9</v>
      </c>
      <c r="AL311">
        <f>COUNTIFS(Graphes[DS_Temps],"&lt;="&amp;$AK311,Graphes[DS_Temps],"&lt;&gt;0")</f>
        <v>56</v>
      </c>
      <c r="AM311">
        <f>COUNTIFS(Graphes[DS_sans_clique_Temps],"&lt;="&amp;$AK311,Graphes[DS_sans_clique_Temps],"&lt;&gt;0")</f>
        <v>56</v>
      </c>
    </row>
    <row r="312" spans="37:39" x14ac:dyDescent="0.25">
      <c r="AK312">
        <v>31</v>
      </c>
      <c r="AL312">
        <f>COUNTIFS(Graphes[DS_Temps],"&lt;="&amp;$AK312,Graphes[DS_Temps],"&lt;&gt;0")</f>
        <v>56</v>
      </c>
      <c r="AM312">
        <f>COUNTIFS(Graphes[DS_sans_clique_Temps],"&lt;="&amp;$AK312,Graphes[DS_sans_clique_Temps],"&lt;&gt;0")</f>
        <v>56</v>
      </c>
    </row>
    <row r="313" spans="37:39" x14ac:dyDescent="0.25">
      <c r="AK313">
        <v>31.1</v>
      </c>
      <c r="AL313">
        <f>COUNTIFS(Graphes[DS_Temps],"&lt;="&amp;$AK313,Graphes[DS_Temps],"&lt;&gt;0")</f>
        <v>56</v>
      </c>
      <c r="AM313">
        <f>COUNTIFS(Graphes[DS_sans_clique_Temps],"&lt;="&amp;$AK313,Graphes[DS_sans_clique_Temps],"&lt;&gt;0")</f>
        <v>56</v>
      </c>
    </row>
    <row r="314" spans="37:39" x14ac:dyDescent="0.25">
      <c r="AK314">
        <v>31.2</v>
      </c>
      <c r="AL314">
        <f>COUNTIFS(Graphes[DS_Temps],"&lt;="&amp;$AK314,Graphes[DS_Temps],"&lt;&gt;0")</f>
        <v>56</v>
      </c>
      <c r="AM314">
        <f>COUNTIFS(Graphes[DS_sans_clique_Temps],"&lt;="&amp;$AK314,Graphes[DS_sans_clique_Temps],"&lt;&gt;0")</f>
        <v>56</v>
      </c>
    </row>
    <row r="315" spans="37:39" x14ac:dyDescent="0.25">
      <c r="AK315">
        <v>31.3</v>
      </c>
      <c r="AL315">
        <f>COUNTIFS(Graphes[DS_Temps],"&lt;="&amp;$AK315,Graphes[DS_Temps],"&lt;&gt;0")</f>
        <v>56</v>
      </c>
      <c r="AM315">
        <f>COUNTIFS(Graphes[DS_sans_clique_Temps],"&lt;="&amp;$AK315,Graphes[DS_sans_clique_Temps],"&lt;&gt;0")</f>
        <v>56</v>
      </c>
    </row>
    <row r="316" spans="37:39" x14ac:dyDescent="0.25">
      <c r="AK316">
        <v>31.4</v>
      </c>
      <c r="AL316">
        <f>COUNTIFS(Graphes[DS_Temps],"&lt;="&amp;$AK316,Graphes[DS_Temps],"&lt;&gt;0")</f>
        <v>56</v>
      </c>
      <c r="AM316">
        <f>COUNTIFS(Graphes[DS_sans_clique_Temps],"&lt;="&amp;$AK316,Graphes[DS_sans_clique_Temps],"&lt;&gt;0")</f>
        <v>56</v>
      </c>
    </row>
    <row r="317" spans="37:39" x14ac:dyDescent="0.25">
      <c r="AK317">
        <v>31.5</v>
      </c>
      <c r="AL317">
        <f>COUNTIFS(Graphes[DS_Temps],"&lt;="&amp;$AK317,Graphes[DS_Temps],"&lt;&gt;0")</f>
        <v>56</v>
      </c>
      <c r="AM317">
        <f>COUNTIFS(Graphes[DS_sans_clique_Temps],"&lt;="&amp;$AK317,Graphes[DS_sans_clique_Temps],"&lt;&gt;0")</f>
        <v>56</v>
      </c>
    </row>
    <row r="318" spans="37:39" x14ac:dyDescent="0.25">
      <c r="AK318">
        <v>31.6</v>
      </c>
      <c r="AL318">
        <f>COUNTIFS(Graphes[DS_Temps],"&lt;="&amp;$AK318,Graphes[DS_Temps],"&lt;&gt;0")</f>
        <v>56</v>
      </c>
      <c r="AM318">
        <f>COUNTIFS(Graphes[DS_sans_clique_Temps],"&lt;="&amp;$AK318,Graphes[DS_sans_clique_Temps],"&lt;&gt;0")</f>
        <v>56</v>
      </c>
    </row>
    <row r="319" spans="37:39" x14ac:dyDescent="0.25">
      <c r="AK319">
        <v>31.7</v>
      </c>
      <c r="AL319">
        <f>COUNTIFS(Graphes[DS_Temps],"&lt;="&amp;$AK319,Graphes[DS_Temps],"&lt;&gt;0")</f>
        <v>56</v>
      </c>
      <c r="AM319">
        <f>COUNTIFS(Graphes[DS_sans_clique_Temps],"&lt;="&amp;$AK319,Graphes[DS_sans_clique_Temps],"&lt;&gt;0")</f>
        <v>56</v>
      </c>
    </row>
    <row r="320" spans="37:39" x14ac:dyDescent="0.25">
      <c r="AK320">
        <v>31.8</v>
      </c>
      <c r="AL320">
        <f>COUNTIFS(Graphes[DS_Temps],"&lt;="&amp;$AK320,Graphes[DS_Temps],"&lt;&gt;0")</f>
        <v>56</v>
      </c>
      <c r="AM320">
        <f>COUNTIFS(Graphes[DS_sans_clique_Temps],"&lt;="&amp;$AK320,Graphes[DS_sans_clique_Temps],"&lt;&gt;0")</f>
        <v>56</v>
      </c>
    </row>
    <row r="321" spans="37:39" x14ac:dyDescent="0.25">
      <c r="AK321">
        <v>31.9</v>
      </c>
      <c r="AL321">
        <f>COUNTIFS(Graphes[DS_Temps],"&lt;="&amp;$AK321,Graphes[DS_Temps],"&lt;&gt;0")</f>
        <v>56</v>
      </c>
      <c r="AM321">
        <f>COUNTIFS(Graphes[DS_sans_clique_Temps],"&lt;="&amp;$AK321,Graphes[DS_sans_clique_Temps],"&lt;&gt;0")</f>
        <v>56</v>
      </c>
    </row>
    <row r="322" spans="37:39" x14ac:dyDescent="0.25">
      <c r="AK322">
        <v>32</v>
      </c>
      <c r="AL322">
        <f>COUNTIFS(Graphes[DS_Temps],"&lt;="&amp;$AK322,Graphes[DS_Temps],"&lt;&gt;0")</f>
        <v>56</v>
      </c>
      <c r="AM322">
        <f>COUNTIFS(Graphes[DS_sans_clique_Temps],"&lt;="&amp;$AK322,Graphes[DS_sans_clique_Temps],"&lt;&gt;0")</f>
        <v>56</v>
      </c>
    </row>
    <row r="323" spans="37:39" x14ac:dyDescent="0.25">
      <c r="AK323">
        <v>32.1</v>
      </c>
      <c r="AL323">
        <f>COUNTIFS(Graphes[DS_Temps],"&lt;="&amp;$AK323,Graphes[DS_Temps],"&lt;&gt;0")</f>
        <v>56</v>
      </c>
      <c r="AM323">
        <f>COUNTIFS(Graphes[DS_sans_clique_Temps],"&lt;="&amp;$AK323,Graphes[DS_sans_clique_Temps],"&lt;&gt;0")</f>
        <v>56</v>
      </c>
    </row>
    <row r="324" spans="37:39" x14ac:dyDescent="0.25">
      <c r="AK324">
        <v>32.200000000000003</v>
      </c>
      <c r="AL324">
        <f>COUNTIFS(Graphes[DS_Temps],"&lt;="&amp;$AK324,Graphes[DS_Temps],"&lt;&gt;0")</f>
        <v>56</v>
      </c>
      <c r="AM324">
        <f>COUNTIFS(Graphes[DS_sans_clique_Temps],"&lt;="&amp;$AK324,Graphes[DS_sans_clique_Temps],"&lt;&gt;0")</f>
        <v>56</v>
      </c>
    </row>
    <row r="325" spans="37:39" x14ac:dyDescent="0.25">
      <c r="AK325">
        <v>32.299999999999997</v>
      </c>
      <c r="AL325">
        <f>COUNTIFS(Graphes[DS_Temps],"&lt;="&amp;$AK325,Graphes[DS_Temps],"&lt;&gt;0")</f>
        <v>56</v>
      </c>
      <c r="AM325">
        <f>COUNTIFS(Graphes[DS_sans_clique_Temps],"&lt;="&amp;$AK325,Graphes[DS_sans_clique_Temps],"&lt;&gt;0")</f>
        <v>56</v>
      </c>
    </row>
    <row r="326" spans="37:39" x14ac:dyDescent="0.25">
      <c r="AK326">
        <v>32.4</v>
      </c>
      <c r="AL326">
        <f>COUNTIFS(Graphes[DS_Temps],"&lt;="&amp;$AK326,Graphes[DS_Temps],"&lt;&gt;0")</f>
        <v>56</v>
      </c>
      <c r="AM326">
        <f>COUNTIFS(Graphes[DS_sans_clique_Temps],"&lt;="&amp;$AK326,Graphes[DS_sans_clique_Temps],"&lt;&gt;0")</f>
        <v>56</v>
      </c>
    </row>
    <row r="327" spans="37:39" x14ac:dyDescent="0.25">
      <c r="AK327">
        <v>32.5</v>
      </c>
      <c r="AL327">
        <f>COUNTIFS(Graphes[DS_Temps],"&lt;="&amp;$AK327,Graphes[DS_Temps],"&lt;&gt;0")</f>
        <v>56</v>
      </c>
      <c r="AM327">
        <f>COUNTIFS(Graphes[DS_sans_clique_Temps],"&lt;="&amp;$AK327,Graphes[DS_sans_clique_Temps],"&lt;&gt;0")</f>
        <v>56</v>
      </c>
    </row>
    <row r="328" spans="37:39" x14ac:dyDescent="0.25">
      <c r="AK328">
        <v>32.6</v>
      </c>
      <c r="AL328">
        <f>COUNTIFS(Graphes[DS_Temps],"&lt;="&amp;$AK328,Graphes[DS_Temps],"&lt;&gt;0")</f>
        <v>56</v>
      </c>
      <c r="AM328">
        <f>COUNTIFS(Graphes[DS_sans_clique_Temps],"&lt;="&amp;$AK328,Graphes[DS_sans_clique_Temps],"&lt;&gt;0")</f>
        <v>56</v>
      </c>
    </row>
    <row r="329" spans="37:39" x14ac:dyDescent="0.25">
      <c r="AK329">
        <v>32.700000000000003</v>
      </c>
      <c r="AL329">
        <f>COUNTIFS(Graphes[DS_Temps],"&lt;="&amp;$AK329,Graphes[DS_Temps],"&lt;&gt;0")</f>
        <v>56</v>
      </c>
      <c r="AM329">
        <f>COUNTIFS(Graphes[DS_sans_clique_Temps],"&lt;="&amp;$AK329,Graphes[DS_sans_clique_Temps],"&lt;&gt;0")</f>
        <v>56</v>
      </c>
    </row>
    <row r="330" spans="37:39" x14ac:dyDescent="0.25">
      <c r="AK330">
        <v>32.799999999999997</v>
      </c>
      <c r="AL330">
        <f>COUNTIFS(Graphes[DS_Temps],"&lt;="&amp;$AK330,Graphes[DS_Temps],"&lt;&gt;0")</f>
        <v>56</v>
      </c>
      <c r="AM330">
        <f>COUNTIFS(Graphes[DS_sans_clique_Temps],"&lt;="&amp;$AK330,Graphes[DS_sans_clique_Temps],"&lt;&gt;0")</f>
        <v>56</v>
      </c>
    </row>
    <row r="331" spans="37:39" x14ac:dyDescent="0.25">
      <c r="AK331">
        <v>32.9</v>
      </c>
      <c r="AL331">
        <f>COUNTIFS(Graphes[DS_Temps],"&lt;="&amp;$AK331,Graphes[DS_Temps],"&lt;&gt;0")</f>
        <v>56</v>
      </c>
      <c r="AM331">
        <f>COUNTIFS(Graphes[DS_sans_clique_Temps],"&lt;="&amp;$AK331,Graphes[DS_sans_clique_Temps],"&lt;&gt;0")</f>
        <v>56</v>
      </c>
    </row>
    <row r="332" spans="37:39" x14ac:dyDescent="0.25">
      <c r="AK332">
        <v>33</v>
      </c>
      <c r="AL332">
        <f>COUNTIFS(Graphes[DS_Temps],"&lt;="&amp;$AK332,Graphes[DS_Temps],"&lt;&gt;0")</f>
        <v>56</v>
      </c>
      <c r="AM332">
        <f>COUNTIFS(Graphes[DS_sans_clique_Temps],"&lt;="&amp;$AK332,Graphes[DS_sans_clique_Temps],"&lt;&gt;0")</f>
        <v>56</v>
      </c>
    </row>
    <row r="333" spans="37:39" x14ac:dyDescent="0.25">
      <c r="AK333">
        <v>33.1</v>
      </c>
      <c r="AL333">
        <f>COUNTIFS(Graphes[DS_Temps],"&lt;="&amp;$AK333,Graphes[DS_Temps],"&lt;&gt;0")</f>
        <v>56</v>
      </c>
      <c r="AM333">
        <f>COUNTIFS(Graphes[DS_sans_clique_Temps],"&lt;="&amp;$AK333,Graphes[DS_sans_clique_Temps],"&lt;&gt;0")</f>
        <v>56</v>
      </c>
    </row>
    <row r="334" spans="37:39" x14ac:dyDescent="0.25">
      <c r="AK334">
        <v>33.200000000000003</v>
      </c>
      <c r="AL334">
        <f>COUNTIFS(Graphes[DS_Temps],"&lt;="&amp;$AK334,Graphes[DS_Temps],"&lt;&gt;0")</f>
        <v>56</v>
      </c>
      <c r="AM334">
        <f>COUNTIFS(Graphes[DS_sans_clique_Temps],"&lt;="&amp;$AK334,Graphes[DS_sans_clique_Temps],"&lt;&gt;0")</f>
        <v>56</v>
      </c>
    </row>
    <row r="335" spans="37:39" x14ac:dyDescent="0.25">
      <c r="AK335">
        <v>33.299999999999997</v>
      </c>
      <c r="AL335">
        <f>COUNTIFS(Graphes[DS_Temps],"&lt;="&amp;$AK335,Graphes[DS_Temps],"&lt;&gt;0")</f>
        <v>56</v>
      </c>
      <c r="AM335">
        <f>COUNTIFS(Graphes[DS_sans_clique_Temps],"&lt;="&amp;$AK335,Graphes[DS_sans_clique_Temps],"&lt;&gt;0")</f>
        <v>56</v>
      </c>
    </row>
    <row r="336" spans="37:39" x14ac:dyDescent="0.25">
      <c r="AK336">
        <v>33.4</v>
      </c>
      <c r="AL336">
        <f>COUNTIFS(Graphes[DS_Temps],"&lt;="&amp;$AK336,Graphes[DS_Temps],"&lt;&gt;0")</f>
        <v>56</v>
      </c>
      <c r="AM336">
        <f>COUNTIFS(Graphes[DS_sans_clique_Temps],"&lt;="&amp;$AK336,Graphes[DS_sans_clique_Temps],"&lt;&gt;0")</f>
        <v>56</v>
      </c>
    </row>
    <row r="337" spans="37:39" x14ac:dyDescent="0.25">
      <c r="AK337">
        <v>33.5</v>
      </c>
      <c r="AL337">
        <f>COUNTIFS(Graphes[DS_Temps],"&lt;="&amp;$AK337,Graphes[DS_Temps],"&lt;&gt;0")</f>
        <v>56</v>
      </c>
      <c r="AM337">
        <f>COUNTIFS(Graphes[DS_sans_clique_Temps],"&lt;="&amp;$AK337,Graphes[DS_sans_clique_Temps],"&lt;&gt;0")</f>
        <v>56</v>
      </c>
    </row>
    <row r="338" spans="37:39" x14ac:dyDescent="0.25">
      <c r="AK338">
        <v>33.6</v>
      </c>
      <c r="AL338">
        <f>COUNTIFS(Graphes[DS_Temps],"&lt;="&amp;$AK338,Graphes[DS_Temps],"&lt;&gt;0")</f>
        <v>56</v>
      </c>
      <c r="AM338">
        <f>COUNTIFS(Graphes[DS_sans_clique_Temps],"&lt;="&amp;$AK338,Graphes[DS_sans_clique_Temps],"&lt;&gt;0")</f>
        <v>56</v>
      </c>
    </row>
    <row r="339" spans="37:39" x14ac:dyDescent="0.25">
      <c r="AK339">
        <v>33.700000000000003</v>
      </c>
      <c r="AL339">
        <f>COUNTIFS(Graphes[DS_Temps],"&lt;="&amp;$AK339,Graphes[DS_Temps],"&lt;&gt;0")</f>
        <v>56</v>
      </c>
      <c r="AM339">
        <f>COUNTIFS(Graphes[DS_sans_clique_Temps],"&lt;="&amp;$AK339,Graphes[DS_sans_clique_Temps],"&lt;&gt;0")</f>
        <v>56</v>
      </c>
    </row>
    <row r="340" spans="37:39" x14ac:dyDescent="0.25">
      <c r="AK340">
        <v>33.799999999999997</v>
      </c>
      <c r="AL340">
        <f>COUNTIFS(Graphes[DS_Temps],"&lt;="&amp;$AK340,Graphes[DS_Temps],"&lt;&gt;0")</f>
        <v>56</v>
      </c>
      <c r="AM340">
        <f>COUNTIFS(Graphes[DS_sans_clique_Temps],"&lt;="&amp;$AK340,Graphes[DS_sans_clique_Temps],"&lt;&gt;0")</f>
        <v>56</v>
      </c>
    </row>
    <row r="341" spans="37:39" x14ac:dyDescent="0.25">
      <c r="AK341">
        <v>33.9</v>
      </c>
      <c r="AL341">
        <f>COUNTIFS(Graphes[DS_Temps],"&lt;="&amp;$AK341,Graphes[DS_Temps],"&lt;&gt;0")</f>
        <v>56</v>
      </c>
      <c r="AM341">
        <f>COUNTIFS(Graphes[DS_sans_clique_Temps],"&lt;="&amp;$AK341,Graphes[DS_sans_clique_Temps],"&lt;&gt;0")</f>
        <v>56</v>
      </c>
    </row>
    <row r="342" spans="37:39" x14ac:dyDescent="0.25">
      <c r="AK342">
        <v>34</v>
      </c>
      <c r="AL342">
        <f>COUNTIFS(Graphes[DS_Temps],"&lt;="&amp;$AK342,Graphes[DS_Temps],"&lt;&gt;0")</f>
        <v>56</v>
      </c>
      <c r="AM342">
        <f>COUNTIFS(Graphes[DS_sans_clique_Temps],"&lt;="&amp;$AK342,Graphes[DS_sans_clique_Temps],"&lt;&gt;0")</f>
        <v>56</v>
      </c>
    </row>
    <row r="343" spans="37:39" x14ac:dyDescent="0.25">
      <c r="AK343">
        <v>34.1</v>
      </c>
      <c r="AL343">
        <f>COUNTIFS(Graphes[DS_Temps],"&lt;="&amp;$AK343,Graphes[DS_Temps],"&lt;&gt;0")</f>
        <v>56</v>
      </c>
      <c r="AM343">
        <f>COUNTIFS(Graphes[DS_sans_clique_Temps],"&lt;="&amp;$AK343,Graphes[DS_sans_clique_Temps],"&lt;&gt;0")</f>
        <v>56</v>
      </c>
    </row>
    <row r="344" spans="37:39" x14ac:dyDescent="0.25">
      <c r="AK344">
        <v>34.200000000000003</v>
      </c>
      <c r="AL344">
        <f>COUNTIFS(Graphes[DS_Temps],"&lt;="&amp;$AK344,Graphes[DS_Temps],"&lt;&gt;0")</f>
        <v>56</v>
      </c>
      <c r="AM344">
        <f>COUNTIFS(Graphes[DS_sans_clique_Temps],"&lt;="&amp;$AK344,Graphes[DS_sans_clique_Temps],"&lt;&gt;0")</f>
        <v>56</v>
      </c>
    </row>
    <row r="345" spans="37:39" x14ac:dyDescent="0.25">
      <c r="AK345">
        <v>34.299999999999997</v>
      </c>
      <c r="AL345">
        <f>COUNTIFS(Graphes[DS_Temps],"&lt;="&amp;$AK345,Graphes[DS_Temps],"&lt;&gt;0")</f>
        <v>56</v>
      </c>
      <c r="AM345">
        <f>COUNTIFS(Graphes[DS_sans_clique_Temps],"&lt;="&amp;$AK345,Graphes[DS_sans_clique_Temps],"&lt;&gt;0")</f>
        <v>56</v>
      </c>
    </row>
    <row r="346" spans="37:39" x14ac:dyDescent="0.25">
      <c r="AK346">
        <v>34.4</v>
      </c>
      <c r="AL346">
        <f>COUNTIFS(Graphes[DS_Temps],"&lt;="&amp;$AK346,Graphes[DS_Temps],"&lt;&gt;0")</f>
        <v>56</v>
      </c>
      <c r="AM346">
        <f>COUNTIFS(Graphes[DS_sans_clique_Temps],"&lt;="&amp;$AK346,Graphes[DS_sans_clique_Temps],"&lt;&gt;0")</f>
        <v>56</v>
      </c>
    </row>
    <row r="347" spans="37:39" x14ac:dyDescent="0.25">
      <c r="AK347">
        <v>34.5</v>
      </c>
      <c r="AL347">
        <f>COUNTIFS(Graphes[DS_Temps],"&lt;="&amp;$AK347,Graphes[DS_Temps],"&lt;&gt;0")</f>
        <v>56</v>
      </c>
      <c r="AM347">
        <f>COUNTIFS(Graphes[DS_sans_clique_Temps],"&lt;="&amp;$AK347,Graphes[DS_sans_clique_Temps],"&lt;&gt;0")</f>
        <v>56</v>
      </c>
    </row>
    <row r="348" spans="37:39" x14ac:dyDescent="0.25">
      <c r="AK348">
        <v>34.6</v>
      </c>
      <c r="AL348">
        <f>COUNTIFS(Graphes[DS_Temps],"&lt;="&amp;$AK348,Graphes[DS_Temps],"&lt;&gt;0")</f>
        <v>56</v>
      </c>
      <c r="AM348">
        <f>COUNTIFS(Graphes[DS_sans_clique_Temps],"&lt;="&amp;$AK348,Graphes[DS_sans_clique_Temps],"&lt;&gt;0")</f>
        <v>56</v>
      </c>
    </row>
    <row r="349" spans="37:39" x14ac:dyDescent="0.25">
      <c r="AK349">
        <v>34.700000000000003</v>
      </c>
      <c r="AL349">
        <f>COUNTIFS(Graphes[DS_Temps],"&lt;="&amp;$AK349,Graphes[DS_Temps],"&lt;&gt;0")</f>
        <v>56</v>
      </c>
      <c r="AM349">
        <f>COUNTIFS(Graphes[DS_sans_clique_Temps],"&lt;="&amp;$AK349,Graphes[DS_sans_clique_Temps],"&lt;&gt;0")</f>
        <v>56</v>
      </c>
    </row>
    <row r="350" spans="37:39" x14ac:dyDescent="0.25">
      <c r="AK350">
        <v>34.799999999999997</v>
      </c>
      <c r="AL350">
        <f>COUNTIFS(Graphes[DS_Temps],"&lt;="&amp;$AK350,Graphes[DS_Temps],"&lt;&gt;0")</f>
        <v>56</v>
      </c>
      <c r="AM350">
        <f>COUNTIFS(Graphes[DS_sans_clique_Temps],"&lt;="&amp;$AK350,Graphes[DS_sans_clique_Temps],"&lt;&gt;0")</f>
        <v>56</v>
      </c>
    </row>
    <row r="351" spans="37:39" x14ac:dyDescent="0.25">
      <c r="AK351">
        <v>34.9</v>
      </c>
      <c r="AL351">
        <f>COUNTIFS(Graphes[DS_Temps],"&lt;="&amp;$AK351,Graphes[DS_Temps],"&lt;&gt;0")</f>
        <v>56</v>
      </c>
      <c r="AM351">
        <f>COUNTIFS(Graphes[DS_sans_clique_Temps],"&lt;="&amp;$AK351,Graphes[DS_sans_clique_Temps],"&lt;&gt;0")</f>
        <v>56</v>
      </c>
    </row>
    <row r="352" spans="37:39" x14ac:dyDescent="0.25">
      <c r="AK352">
        <v>35</v>
      </c>
      <c r="AL352">
        <f>COUNTIFS(Graphes[DS_Temps],"&lt;="&amp;$AK352,Graphes[DS_Temps],"&lt;&gt;0")</f>
        <v>56</v>
      </c>
      <c r="AM352">
        <f>COUNTIFS(Graphes[DS_sans_clique_Temps],"&lt;="&amp;$AK352,Graphes[DS_sans_clique_Temps],"&lt;&gt;0")</f>
        <v>56</v>
      </c>
    </row>
    <row r="353" spans="37:39" x14ac:dyDescent="0.25">
      <c r="AK353">
        <v>35.1</v>
      </c>
      <c r="AL353">
        <f>COUNTIFS(Graphes[DS_Temps],"&lt;="&amp;$AK353,Graphes[DS_Temps],"&lt;&gt;0")</f>
        <v>56</v>
      </c>
      <c r="AM353">
        <f>COUNTIFS(Graphes[DS_sans_clique_Temps],"&lt;="&amp;$AK353,Graphes[DS_sans_clique_Temps],"&lt;&gt;0")</f>
        <v>56</v>
      </c>
    </row>
    <row r="354" spans="37:39" x14ac:dyDescent="0.25">
      <c r="AK354">
        <v>35.200000000000003</v>
      </c>
      <c r="AL354">
        <f>COUNTIFS(Graphes[DS_Temps],"&lt;="&amp;$AK354,Graphes[DS_Temps],"&lt;&gt;0")</f>
        <v>56</v>
      </c>
      <c r="AM354">
        <f>COUNTIFS(Graphes[DS_sans_clique_Temps],"&lt;="&amp;$AK354,Graphes[DS_sans_clique_Temps],"&lt;&gt;0")</f>
        <v>56</v>
      </c>
    </row>
    <row r="355" spans="37:39" x14ac:dyDescent="0.25">
      <c r="AK355">
        <v>35.299999999999997</v>
      </c>
      <c r="AL355">
        <f>COUNTIFS(Graphes[DS_Temps],"&lt;="&amp;$AK355,Graphes[DS_Temps],"&lt;&gt;0")</f>
        <v>56</v>
      </c>
      <c r="AM355">
        <f>COUNTIFS(Graphes[DS_sans_clique_Temps],"&lt;="&amp;$AK355,Graphes[DS_sans_clique_Temps],"&lt;&gt;0")</f>
        <v>56</v>
      </c>
    </row>
    <row r="356" spans="37:39" x14ac:dyDescent="0.25">
      <c r="AK356">
        <v>35.4</v>
      </c>
      <c r="AL356">
        <f>COUNTIFS(Graphes[DS_Temps],"&lt;="&amp;$AK356,Graphes[DS_Temps],"&lt;&gt;0")</f>
        <v>56</v>
      </c>
      <c r="AM356">
        <f>COUNTIFS(Graphes[DS_sans_clique_Temps],"&lt;="&amp;$AK356,Graphes[DS_sans_clique_Temps],"&lt;&gt;0")</f>
        <v>56</v>
      </c>
    </row>
    <row r="357" spans="37:39" x14ac:dyDescent="0.25">
      <c r="AK357">
        <v>35.5</v>
      </c>
      <c r="AL357">
        <f>COUNTIFS(Graphes[DS_Temps],"&lt;="&amp;$AK357,Graphes[DS_Temps],"&lt;&gt;0")</f>
        <v>56</v>
      </c>
      <c r="AM357">
        <f>COUNTIFS(Graphes[DS_sans_clique_Temps],"&lt;="&amp;$AK357,Graphes[DS_sans_clique_Temps],"&lt;&gt;0")</f>
        <v>56</v>
      </c>
    </row>
    <row r="358" spans="37:39" x14ac:dyDescent="0.25">
      <c r="AK358">
        <v>35.6</v>
      </c>
      <c r="AL358">
        <f>COUNTIFS(Graphes[DS_Temps],"&lt;="&amp;$AK358,Graphes[DS_Temps],"&lt;&gt;0")</f>
        <v>56</v>
      </c>
      <c r="AM358">
        <f>COUNTIFS(Graphes[DS_sans_clique_Temps],"&lt;="&amp;$AK358,Graphes[DS_sans_clique_Temps],"&lt;&gt;0")</f>
        <v>56</v>
      </c>
    </row>
    <row r="359" spans="37:39" x14ac:dyDescent="0.25">
      <c r="AK359">
        <v>35.700000000000003</v>
      </c>
      <c r="AL359">
        <f>COUNTIFS(Graphes[DS_Temps],"&lt;="&amp;$AK359,Graphes[DS_Temps],"&lt;&gt;0")</f>
        <v>56</v>
      </c>
      <c r="AM359">
        <f>COUNTIFS(Graphes[DS_sans_clique_Temps],"&lt;="&amp;$AK359,Graphes[DS_sans_clique_Temps],"&lt;&gt;0")</f>
        <v>56</v>
      </c>
    </row>
    <row r="360" spans="37:39" x14ac:dyDescent="0.25">
      <c r="AK360">
        <v>35.799999999999997</v>
      </c>
      <c r="AL360">
        <f>COUNTIFS(Graphes[DS_Temps],"&lt;="&amp;$AK360,Graphes[DS_Temps],"&lt;&gt;0")</f>
        <v>56</v>
      </c>
      <c r="AM360">
        <f>COUNTIFS(Graphes[DS_sans_clique_Temps],"&lt;="&amp;$AK360,Graphes[DS_sans_clique_Temps],"&lt;&gt;0")</f>
        <v>56</v>
      </c>
    </row>
    <row r="361" spans="37:39" x14ac:dyDescent="0.25">
      <c r="AK361">
        <v>35.9</v>
      </c>
      <c r="AL361">
        <f>COUNTIFS(Graphes[DS_Temps],"&lt;="&amp;$AK361,Graphes[DS_Temps],"&lt;&gt;0")</f>
        <v>56</v>
      </c>
      <c r="AM361">
        <f>COUNTIFS(Graphes[DS_sans_clique_Temps],"&lt;="&amp;$AK361,Graphes[DS_sans_clique_Temps],"&lt;&gt;0")</f>
        <v>56</v>
      </c>
    </row>
    <row r="362" spans="37:39" x14ac:dyDescent="0.25">
      <c r="AK362">
        <v>36</v>
      </c>
      <c r="AL362">
        <f>COUNTIFS(Graphes[DS_Temps],"&lt;="&amp;$AK362,Graphes[DS_Temps],"&lt;&gt;0")</f>
        <v>56</v>
      </c>
      <c r="AM362">
        <f>COUNTIFS(Graphes[DS_sans_clique_Temps],"&lt;="&amp;$AK362,Graphes[DS_sans_clique_Temps],"&lt;&gt;0")</f>
        <v>56</v>
      </c>
    </row>
    <row r="363" spans="37:39" x14ac:dyDescent="0.25">
      <c r="AK363">
        <v>36.1</v>
      </c>
      <c r="AL363">
        <f>COUNTIFS(Graphes[DS_Temps],"&lt;="&amp;$AK363,Graphes[DS_Temps],"&lt;&gt;0")</f>
        <v>56</v>
      </c>
      <c r="AM363">
        <f>COUNTIFS(Graphes[DS_sans_clique_Temps],"&lt;="&amp;$AK363,Graphes[DS_sans_clique_Temps],"&lt;&gt;0")</f>
        <v>56</v>
      </c>
    </row>
    <row r="364" spans="37:39" x14ac:dyDescent="0.25">
      <c r="AK364">
        <v>36.200000000000003</v>
      </c>
      <c r="AL364">
        <f>COUNTIFS(Graphes[DS_Temps],"&lt;="&amp;$AK364,Graphes[DS_Temps],"&lt;&gt;0")</f>
        <v>56</v>
      </c>
      <c r="AM364">
        <f>COUNTIFS(Graphes[DS_sans_clique_Temps],"&lt;="&amp;$AK364,Graphes[DS_sans_clique_Temps],"&lt;&gt;0")</f>
        <v>56</v>
      </c>
    </row>
    <row r="365" spans="37:39" x14ac:dyDescent="0.25">
      <c r="AK365">
        <v>36.299999999999997</v>
      </c>
      <c r="AL365">
        <f>COUNTIFS(Graphes[DS_Temps],"&lt;="&amp;$AK365,Graphes[DS_Temps],"&lt;&gt;0")</f>
        <v>56</v>
      </c>
      <c r="AM365">
        <f>COUNTIFS(Graphes[DS_sans_clique_Temps],"&lt;="&amp;$AK365,Graphes[DS_sans_clique_Temps],"&lt;&gt;0")</f>
        <v>56</v>
      </c>
    </row>
    <row r="366" spans="37:39" x14ac:dyDescent="0.25">
      <c r="AK366">
        <v>36.4</v>
      </c>
      <c r="AL366">
        <f>COUNTIFS(Graphes[DS_Temps],"&lt;="&amp;$AK366,Graphes[DS_Temps],"&lt;&gt;0")</f>
        <v>56</v>
      </c>
      <c r="AM366">
        <f>COUNTIFS(Graphes[DS_sans_clique_Temps],"&lt;="&amp;$AK366,Graphes[DS_sans_clique_Temps],"&lt;&gt;0")</f>
        <v>56</v>
      </c>
    </row>
    <row r="367" spans="37:39" x14ac:dyDescent="0.25">
      <c r="AK367">
        <v>36.5</v>
      </c>
      <c r="AL367">
        <f>COUNTIFS(Graphes[DS_Temps],"&lt;="&amp;$AK367,Graphes[DS_Temps],"&lt;&gt;0")</f>
        <v>56</v>
      </c>
      <c r="AM367">
        <f>COUNTIFS(Graphes[DS_sans_clique_Temps],"&lt;="&amp;$AK367,Graphes[DS_sans_clique_Temps],"&lt;&gt;0")</f>
        <v>56</v>
      </c>
    </row>
    <row r="368" spans="37:39" x14ac:dyDescent="0.25">
      <c r="AK368">
        <v>36.6</v>
      </c>
      <c r="AL368">
        <f>COUNTIFS(Graphes[DS_Temps],"&lt;="&amp;$AK368,Graphes[DS_Temps],"&lt;&gt;0")</f>
        <v>56</v>
      </c>
      <c r="AM368">
        <f>COUNTIFS(Graphes[DS_sans_clique_Temps],"&lt;="&amp;$AK368,Graphes[DS_sans_clique_Temps],"&lt;&gt;0")</f>
        <v>56</v>
      </c>
    </row>
    <row r="369" spans="37:39" x14ac:dyDescent="0.25">
      <c r="AK369">
        <v>36.700000000000003</v>
      </c>
      <c r="AL369">
        <f>COUNTIFS(Graphes[DS_Temps],"&lt;="&amp;$AK369,Graphes[DS_Temps],"&lt;&gt;0")</f>
        <v>56</v>
      </c>
      <c r="AM369">
        <f>COUNTIFS(Graphes[DS_sans_clique_Temps],"&lt;="&amp;$AK369,Graphes[DS_sans_clique_Temps],"&lt;&gt;0")</f>
        <v>56</v>
      </c>
    </row>
    <row r="370" spans="37:39" x14ac:dyDescent="0.25">
      <c r="AK370">
        <v>36.799999999999997</v>
      </c>
      <c r="AL370">
        <f>COUNTIFS(Graphes[DS_Temps],"&lt;="&amp;$AK370,Graphes[DS_Temps],"&lt;&gt;0")</f>
        <v>56</v>
      </c>
      <c r="AM370">
        <f>COUNTIFS(Graphes[DS_sans_clique_Temps],"&lt;="&amp;$AK370,Graphes[DS_sans_clique_Temps],"&lt;&gt;0")</f>
        <v>56</v>
      </c>
    </row>
    <row r="371" spans="37:39" x14ac:dyDescent="0.25">
      <c r="AK371">
        <v>36.9</v>
      </c>
      <c r="AL371">
        <f>COUNTIFS(Graphes[DS_Temps],"&lt;="&amp;$AK371,Graphes[DS_Temps],"&lt;&gt;0")</f>
        <v>56</v>
      </c>
      <c r="AM371">
        <f>COUNTIFS(Graphes[DS_sans_clique_Temps],"&lt;="&amp;$AK371,Graphes[DS_sans_clique_Temps],"&lt;&gt;0")</f>
        <v>56</v>
      </c>
    </row>
    <row r="372" spans="37:39" x14ac:dyDescent="0.25">
      <c r="AK372">
        <v>37</v>
      </c>
      <c r="AL372">
        <f>COUNTIFS(Graphes[DS_Temps],"&lt;="&amp;$AK372,Graphes[DS_Temps],"&lt;&gt;0")</f>
        <v>56</v>
      </c>
      <c r="AM372">
        <f>COUNTIFS(Graphes[DS_sans_clique_Temps],"&lt;="&amp;$AK372,Graphes[DS_sans_clique_Temps],"&lt;&gt;0")</f>
        <v>56</v>
      </c>
    </row>
    <row r="373" spans="37:39" x14ac:dyDescent="0.25">
      <c r="AK373">
        <v>37.1</v>
      </c>
      <c r="AL373">
        <f>COUNTIFS(Graphes[DS_Temps],"&lt;="&amp;$AK373,Graphes[DS_Temps],"&lt;&gt;0")</f>
        <v>56</v>
      </c>
      <c r="AM373">
        <f>COUNTIFS(Graphes[DS_sans_clique_Temps],"&lt;="&amp;$AK373,Graphes[DS_sans_clique_Temps],"&lt;&gt;0")</f>
        <v>56</v>
      </c>
    </row>
    <row r="374" spans="37:39" x14ac:dyDescent="0.25">
      <c r="AK374">
        <v>37.200000000000003</v>
      </c>
      <c r="AL374">
        <f>COUNTIFS(Graphes[DS_Temps],"&lt;="&amp;$AK374,Graphes[DS_Temps],"&lt;&gt;0")</f>
        <v>56</v>
      </c>
      <c r="AM374">
        <f>COUNTIFS(Graphes[DS_sans_clique_Temps],"&lt;="&amp;$AK374,Graphes[DS_sans_clique_Temps],"&lt;&gt;0")</f>
        <v>56</v>
      </c>
    </row>
    <row r="375" spans="37:39" x14ac:dyDescent="0.25">
      <c r="AK375">
        <v>37.299999999999997</v>
      </c>
      <c r="AL375">
        <f>COUNTIFS(Graphes[DS_Temps],"&lt;="&amp;$AK375,Graphes[DS_Temps],"&lt;&gt;0")</f>
        <v>56</v>
      </c>
      <c r="AM375">
        <f>COUNTIFS(Graphes[DS_sans_clique_Temps],"&lt;="&amp;$AK375,Graphes[DS_sans_clique_Temps],"&lt;&gt;0")</f>
        <v>56</v>
      </c>
    </row>
    <row r="376" spans="37:39" x14ac:dyDescent="0.25">
      <c r="AK376">
        <v>37.4</v>
      </c>
      <c r="AL376">
        <f>COUNTIFS(Graphes[DS_Temps],"&lt;="&amp;$AK376,Graphes[DS_Temps],"&lt;&gt;0")</f>
        <v>56</v>
      </c>
      <c r="AM376">
        <f>COUNTIFS(Graphes[DS_sans_clique_Temps],"&lt;="&amp;$AK376,Graphes[DS_sans_clique_Temps],"&lt;&gt;0")</f>
        <v>56</v>
      </c>
    </row>
    <row r="377" spans="37:39" x14ac:dyDescent="0.25">
      <c r="AK377">
        <v>37.5</v>
      </c>
      <c r="AL377">
        <f>COUNTIFS(Graphes[DS_Temps],"&lt;="&amp;$AK377,Graphes[DS_Temps],"&lt;&gt;0")</f>
        <v>56</v>
      </c>
      <c r="AM377">
        <f>COUNTIFS(Graphes[DS_sans_clique_Temps],"&lt;="&amp;$AK377,Graphes[DS_sans_clique_Temps],"&lt;&gt;0")</f>
        <v>56</v>
      </c>
    </row>
    <row r="378" spans="37:39" x14ac:dyDescent="0.25">
      <c r="AK378">
        <v>37.6</v>
      </c>
      <c r="AL378">
        <f>COUNTIFS(Graphes[DS_Temps],"&lt;="&amp;$AK378,Graphes[DS_Temps],"&lt;&gt;0")</f>
        <v>56</v>
      </c>
      <c r="AM378">
        <f>COUNTIFS(Graphes[DS_sans_clique_Temps],"&lt;="&amp;$AK378,Graphes[DS_sans_clique_Temps],"&lt;&gt;0")</f>
        <v>56</v>
      </c>
    </row>
    <row r="379" spans="37:39" x14ac:dyDescent="0.25">
      <c r="AK379">
        <v>37.700000000000003</v>
      </c>
      <c r="AL379">
        <f>COUNTIFS(Graphes[DS_Temps],"&lt;="&amp;$AK379,Graphes[DS_Temps],"&lt;&gt;0")</f>
        <v>56</v>
      </c>
      <c r="AM379">
        <f>COUNTIFS(Graphes[DS_sans_clique_Temps],"&lt;="&amp;$AK379,Graphes[DS_sans_clique_Temps],"&lt;&gt;0")</f>
        <v>56</v>
      </c>
    </row>
    <row r="380" spans="37:39" x14ac:dyDescent="0.25">
      <c r="AK380">
        <v>37.799999999999997</v>
      </c>
      <c r="AL380">
        <f>COUNTIFS(Graphes[DS_Temps],"&lt;="&amp;$AK380,Graphes[DS_Temps],"&lt;&gt;0")</f>
        <v>56</v>
      </c>
      <c r="AM380">
        <f>COUNTIFS(Graphes[DS_sans_clique_Temps],"&lt;="&amp;$AK380,Graphes[DS_sans_clique_Temps],"&lt;&gt;0")</f>
        <v>56</v>
      </c>
    </row>
    <row r="381" spans="37:39" x14ac:dyDescent="0.25">
      <c r="AK381">
        <v>37.9</v>
      </c>
      <c r="AL381">
        <f>COUNTIFS(Graphes[DS_Temps],"&lt;="&amp;$AK381,Graphes[DS_Temps],"&lt;&gt;0")</f>
        <v>56</v>
      </c>
      <c r="AM381">
        <f>COUNTIFS(Graphes[DS_sans_clique_Temps],"&lt;="&amp;$AK381,Graphes[DS_sans_clique_Temps],"&lt;&gt;0")</f>
        <v>56</v>
      </c>
    </row>
    <row r="382" spans="37:39" x14ac:dyDescent="0.25">
      <c r="AK382">
        <v>38</v>
      </c>
      <c r="AL382">
        <f>COUNTIFS(Graphes[DS_Temps],"&lt;="&amp;$AK382,Graphes[DS_Temps],"&lt;&gt;0")</f>
        <v>56</v>
      </c>
      <c r="AM382">
        <f>COUNTIFS(Graphes[DS_sans_clique_Temps],"&lt;="&amp;$AK382,Graphes[DS_sans_clique_Temps],"&lt;&gt;0")</f>
        <v>56</v>
      </c>
    </row>
    <row r="383" spans="37:39" x14ac:dyDescent="0.25">
      <c r="AK383">
        <v>38.1</v>
      </c>
      <c r="AL383">
        <f>COUNTIFS(Graphes[DS_Temps],"&lt;="&amp;$AK383,Graphes[DS_Temps],"&lt;&gt;0")</f>
        <v>56</v>
      </c>
      <c r="AM383">
        <f>COUNTIFS(Graphes[DS_sans_clique_Temps],"&lt;="&amp;$AK383,Graphes[DS_sans_clique_Temps],"&lt;&gt;0")</f>
        <v>56</v>
      </c>
    </row>
    <row r="384" spans="37:39" x14ac:dyDescent="0.25">
      <c r="AK384">
        <v>38.200000000000003</v>
      </c>
      <c r="AL384">
        <f>COUNTIFS(Graphes[DS_Temps],"&lt;="&amp;$AK384,Graphes[DS_Temps],"&lt;&gt;0")</f>
        <v>56</v>
      </c>
      <c r="AM384">
        <f>COUNTIFS(Graphes[DS_sans_clique_Temps],"&lt;="&amp;$AK384,Graphes[DS_sans_clique_Temps],"&lt;&gt;0")</f>
        <v>56</v>
      </c>
    </row>
    <row r="385" spans="37:39" x14ac:dyDescent="0.25">
      <c r="AK385">
        <v>38.299999999999997</v>
      </c>
      <c r="AL385">
        <f>COUNTIFS(Graphes[DS_Temps],"&lt;="&amp;$AK385,Graphes[DS_Temps],"&lt;&gt;0")</f>
        <v>56</v>
      </c>
      <c r="AM385">
        <f>COUNTIFS(Graphes[DS_sans_clique_Temps],"&lt;="&amp;$AK385,Graphes[DS_sans_clique_Temps],"&lt;&gt;0")</f>
        <v>56</v>
      </c>
    </row>
    <row r="386" spans="37:39" x14ac:dyDescent="0.25">
      <c r="AK386">
        <v>38.4</v>
      </c>
      <c r="AL386">
        <f>COUNTIFS(Graphes[DS_Temps],"&lt;="&amp;$AK386,Graphes[DS_Temps],"&lt;&gt;0")</f>
        <v>56</v>
      </c>
      <c r="AM386">
        <f>COUNTIFS(Graphes[DS_sans_clique_Temps],"&lt;="&amp;$AK386,Graphes[DS_sans_clique_Temps],"&lt;&gt;0")</f>
        <v>56</v>
      </c>
    </row>
    <row r="387" spans="37:39" x14ac:dyDescent="0.25">
      <c r="AK387">
        <v>38.5</v>
      </c>
      <c r="AL387">
        <f>COUNTIFS(Graphes[DS_Temps],"&lt;="&amp;$AK387,Graphes[DS_Temps],"&lt;&gt;0")</f>
        <v>56</v>
      </c>
      <c r="AM387">
        <f>COUNTIFS(Graphes[DS_sans_clique_Temps],"&lt;="&amp;$AK387,Graphes[DS_sans_clique_Temps],"&lt;&gt;0")</f>
        <v>56</v>
      </c>
    </row>
    <row r="388" spans="37:39" x14ac:dyDescent="0.25">
      <c r="AK388">
        <v>38.6</v>
      </c>
      <c r="AL388">
        <f>COUNTIFS(Graphes[DS_Temps],"&lt;="&amp;$AK388,Graphes[DS_Temps],"&lt;&gt;0")</f>
        <v>56</v>
      </c>
      <c r="AM388">
        <f>COUNTIFS(Graphes[DS_sans_clique_Temps],"&lt;="&amp;$AK388,Graphes[DS_sans_clique_Temps],"&lt;&gt;0")</f>
        <v>56</v>
      </c>
    </row>
    <row r="389" spans="37:39" x14ac:dyDescent="0.25">
      <c r="AK389">
        <v>38.700000000000003</v>
      </c>
      <c r="AL389">
        <f>COUNTIFS(Graphes[DS_Temps],"&lt;="&amp;$AK389,Graphes[DS_Temps],"&lt;&gt;0")</f>
        <v>56</v>
      </c>
      <c r="AM389">
        <f>COUNTIFS(Graphes[DS_sans_clique_Temps],"&lt;="&amp;$AK389,Graphes[DS_sans_clique_Temps],"&lt;&gt;0")</f>
        <v>56</v>
      </c>
    </row>
    <row r="390" spans="37:39" x14ac:dyDescent="0.25">
      <c r="AK390">
        <v>38.799999999999997</v>
      </c>
      <c r="AL390">
        <f>COUNTIFS(Graphes[DS_Temps],"&lt;="&amp;$AK390,Graphes[DS_Temps],"&lt;&gt;0")</f>
        <v>56</v>
      </c>
      <c r="AM390">
        <f>COUNTIFS(Graphes[DS_sans_clique_Temps],"&lt;="&amp;$AK390,Graphes[DS_sans_clique_Temps],"&lt;&gt;0")</f>
        <v>56</v>
      </c>
    </row>
    <row r="391" spans="37:39" x14ac:dyDescent="0.25">
      <c r="AK391">
        <v>38.9</v>
      </c>
      <c r="AL391">
        <f>COUNTIFS(Graphes[DS_Temps],"&lt;="&amp;$AK391,Graphes[DS_Temps],"&lt;&gt;0")</f>
        <v>56</v>
      </c>
      <c r="AM391">
        <f>COUNTIFS(Graphes[DS_sans_clique_Temps],"&lt;="&amp;$AK391,Graphes[DS_sans_clique_Temps],"&lt;&gt;0")</f>
        <v>56</v>
      </c>
    </row>
    <row r="392" spans="37:39" x14ac:dyDescent="0.25">
      <c r="AK392">
        <v>39</v>
      </c>
      <c r="AL392">
        <f>COUNTIFS(Graphes[DS_Temps],"&lt;="&amp;$AK392,Graphes[DS_Temps],"&lt;&gt;0")</f>
        <v>56</v>
      </c>
      <c r="AM392">
        <f>COUNTIFS(Graphes[DS_sans_clique_Temps],"&lt;="&amp;$AK392,Graphes[DS_sans_clique_Temps],"&lt;&gt;0")</f>
        <v>56</v>
      </c>
    </row>
    <row r="393" spans="37:39" x14ac:dyDescent="0.25">
      <c r="AK393">
        <v>39.1</v>
      </c>
      <c r="AL393">
        <f>COUNTIFS(Graphes[DS_Temps],"&lt;="&amp;$AK393,Graphes[DS_Temps],"&lt;&gt;0")</f>
        <v>56</v>
      </c>
      <c r="AM393">
        <f>COUNTIFS(Graphes[DS_sans_clique_Temps],"&lt;="&amp;$AK393,Graphes[DS_sans_clique_Temps],"&lt;&gt;0")</f>
        <v>56</v>
      </c>
    </row>
    <row r="394" spans="37:39" x14ac:dyDescent="0.25">
      <c r="AK394">
        <v>39.200000000000003</v>
      </c>
      <c r="AL394">
        <f>COUNTIFS(Graphes[DS_Temps],"&lt;="&amp;$AK394,Graphes[DS_Temps],"&lt;&gt;0")</f>
        <v>56</v>
      </c>
      <c r="AM394">
        <f>COUNTIFS(Graphes[DS_sans_clique_Temps],"&lt;="&amp;$AK394,Graphes[DS_sans_clique_Temps],"&lt;&gt;0")</f>
        <v>56</v>
      </c>
    </row>
    <row r="395" spans="37:39" x14ac:dyDescent="0.25">
      <c r="AK395">
        <v>39.299999999999997</v>
      </c>
      <c r="AL395">
        <f>COUNTIFS(Graphes[DS_Temps],"&lt;="&amp;$AK395,Graphes[DS_Temps],"&lt;&gt;0")</f>
        <v>56</v>
      </c>
      <c r="AM395">
        <f>COUNTIFS(Graphes[DS_sans_clique_Temps],"&lt;="&amp;$AK395,Graphes[DS_sans_clique_Temps],"&lt;&gt;0")</f>
        <v>56</v>
      </c>
    </row>
    <row r="396" spans="37:39" x14ac:dyDescent="0.25">
      <c r="AK396">
        <v>39.4</v>
      </c>
      <c r="AL396">
        <f>COUNTIFS(Graphes[DS_Temps],"&lt;="&amp;$AK396,Graphes[DS_Temps],"&lt;&gt;0")</f>
        <v>56</v>
      </c>
      <c r="AM396">
        <f>COUNTIFS(Graphes[DS_sans_clique_Temps],"&lt;="&amp;$AK396,Graphes[DS_sans_clique_Temps],"&lt;&gt;0")</f>
        <v>56</v>
      </c>
    </row>
    <row r="397" spans="37:39" x14ac:dyDescent="0.25">
      <c r="AK397">
        <v>39.5</v>
      </c>
      <c r="AL397">
        <f>COUNTIFS(Graphes[DS_Temps],"&lt;="&amp;$AK397,Graphes[DS_Temps],"&lt;&gt;0")</f>
        <v>56</v>
      </c>
      <c r="AM397">
        <f>COUNTIFS(Graphes[DS_sans_clique_Temps],"&lt;="&amp;$AK397,Graphes[DS_sans_clique_Temps],"&lt;&gt;0")</f>
        <v>56</v>
      </c>
    </row>
    <row r="398" spans="37:39" x14ac:dyDescent="0.25">
      <c r="AK398">
        <v>39.6</v>
      </c>
      <c r="AL398">
        <f>COUNTIFS(Graphes[DS_Temps],"&lt;="&amp;$AK398,Graphes[DS_Temps],"&lt;&gt;0")</f>
        <v>56</v>
      </c>
      <c r="AM398">
        <f>COUNTIFS(Graphes[DS_sans_clique_Temps],"&lt;="&amp;$AK398,Graphes[DS_sans_clique_Temps],"&lt;&gt;0")</f>
        <v>56</v>
      </c>
    </row>
    <row r="399" spans="37:39" x14ac:dyDescent="0.25">
      <c r="AK399">
        <v>39.700000000000003</v>
      </c>
      <c r="AL399">
        <f>COUNTIFS(Graphes[DS_Temps],"&lt;="&amp;$AK399,Graphes[DS_Temps],"&lt;&gt;0")</f>
        <v>56</v>
      </c>
      <c r="AM399">
        <f>COUNTIFS(Graphes[DS_sans_clique_Temps],"&lt;="&amp;$AK399,Graphes[DS_sans_clique_Temps],"&lt;&gt;0")</f>
        <v>56</v>
      </c>
    </row>
    <row r="400" spans="37:39" x14ac:dyDescent="0.25">
      <c r="AK400">
        <v>39.799999999999997</v>
      </c>
      <c r="AL400">
        <f>COUNTIFS(Graphes[DS_Temps],"&lt;="&amp;$AK400,Graphes[DS_Temps],"&lt;&gt;0")</f>
        <v>56</v>
      </c>
      <c r="AM400">
        <f>COUNTIFS(Graphes[DS_sans_clique_Temps],"&lt;="&amp;$AK400,Graphes[DS_sans_clique_Temps],"&lt;&gt;0")</f>
        <v>56</v>
      </c>
    </row>
    <row r="401" spans="37:39" x14ac:dyDescent="0.25">
      <c r="AK401">
        <v>39.9</v>
      </c>
      <c r="AL401">
        <f>COUNTIFS(Graphes[DS_Temps],"&lt;="&amp;$AK401,Graphes[DS_Temps],"&lt;&gt;0")</f>
        <v>56</v>
      </c>
      <c r="AM401">
        <f>COUNTIFS(Graphes[DS_sans_clique_Temps],"&lt;="&amp;$AK401,Graphes[DS_sans_clique_Temps],"&lt;&gt;0")</f>
        <v>56</v>
      </c>
    </row>
    <row r="402" spans="37:39" x14ac:dyDescent="0.25">
      <c r="AK402">
        <v>40</v>
      </c>
      <c r="AL402">
        <f>COUNTIFS(Graphes[DS_Temps],"&lt;="&amp;$AK402,Graphes[DS_Temps],"&lt;&gt;0")</f>
        <v>56</v>
      </c>
      <c r="AM402">
        <f>COUNTIFS(Graphes[DS_sans_clique_Temps],"&lt;="&amp;$AK402,Graphes[DS_sans_clique_Temps],"&lt;&gt;0")</f>
        <v>56</v>
      </c>
    </row>
    <row r="403" spans="37:39" x14ac:dyDescent="0.25">
      <c r="AK403">
        <v>40.1</v>
      </c>
      <c r="AL403">
        <f>COUNTIFS(Graphes[DS_Temps],"&lt;="&amp;$AK403,Graphes[DS_Temps],"&lt;&gt;0")</f>
        <v>56</v>
      </c>
      <c r="AM403">
        <f>COUNTIFS(Graphes[DS_sans_clique_Temps],"&lt;="&amp;$AK403,Graphes[DS_sans_clique_Temps],"&lt;&gt;0")</f>
        <v>56</v>
      </c>
    </row>
    <row r="404" spans="37:39" x14ac:dyDescent="0.25">
      <c r="AK404">
        <v>40.200000000000003</v>
      </c>
      <c r="AL404">
        <f>COUNTIFS(Graphes[DS_Temps],"&lt;="&amp;$AK404,Graphes[DS_Temps],"&lt;&gt;0")</f>
        <v>56</v>
      </c>
      <c r="AM404">
        <f>COUNTIFS(Graphes[DS_sans_clique_Temps],"&lt;="&amp;$AK404,Graphes[DS_sans_clique_Temps],"&lt;&gt;0")</f>
        <v>56</v>
      </c>
    </row>
    <row r="405" spans="37:39" x14ac:dyDescent="0.25">
      <c r="AK405">
        <v>40.299999999999997</v>
      </c>
      <c r="AL405">
        <f>COUNTIFS(Graphes[DS_Temps],"&lt;="&amp;$AK405,Graphes[DS_Temps],"&lt;&gt;0")</f>
        <v>56</v>
      </c>
      <c r="AM405">
        <f>COUNTIFS(Graphes[DS_sans_clique_Temps],"&lt;="&amp;$AK405,Graphes[DS_sans_clique_Temps],"&lt;&gt;0")</f>
        <v>56</v>
      </c>
    </row>
    <row r="406" spans="37:39" x14ac:dyDescent="0.25">
      <c r="AK406">
        <v>40.4</v>
      </c>
      <c r="AL406">
        <f>COUNTIFS(Graphes[DS_Temps],"&lt;="&amp;$AK406,Graphes[DS_Temps],"&lt;&gt;0")</f>
        <v>56</v>
      </c>
      <c r="AM406">
        <f>COUNTIFS(Graphes[DS_sans_clique_Temps],"&lt;="&amp;$AK406,Graphes[DS_sans_clique_Temps],"&lt;&gt;0")</f>
        <v>56</v>
      </c>
    </row>
    <row r="407" spans="37:39" x14ac:dyDescent="0.25">
      <c r="AK407">
        <v>40.5</v>
      </c>
      <c r="AL407">
        <f>COUNTIFS(Graphes[DS_Temps],"&lt;="&amp;$AK407,Graphes[DS_Temps],"&lt;&gt;0")</f>
        <v>56</v>
      </c>
      <c r="AM407">
        <f>COUNTIFS(Graphes[DS_sans_clique_Temps],"&lt;="&amp;$AK407,Graphes[DS_sans_clique_Temps],"&lt;&gt;0")</f>
        <v>56</v>
      </c>
    </row>
    <row r="408" spans="37:39" x14ac:dyDescent="0.25">
      <c r="AK408">
        <v>40.6</v>
      </c>
      <c r="AL408">
        <f>COUNTIFS(Graphes[DS_Temps],"&lt;="&amp;$AK408,Graphes[DS_Temps],"&lt;&gt;0")</f>
        <v>56</v>
      </c>
      <c r="AM408">
        <f>COUNTIFS(Graphes[DS_sans_clique_Temps],"&lt;="&amp;$AK408,Graphes[DS_sans_clique_Temps],"&lt;&gt;0")</f>
        <v>57</v>
      </c>
    </row>
    <row r="409" spans="37:39" x14ac:dyDescent="0.25">
      <c r="AK409">
        <v>40.700000000000003</v>
      </c>
      <c r="AL409">
        <f>COUNTIFS(Graphes[DS_Temps],"&lt;="&amp;$AK409,Graphes[DS_Temps],"&lt;&gt;0")</f>
        <v>56</v>
      </c>
      <c r="AM409">
        <f>COUNTIFS(Graphes[DS_sans_clique_Temps],"&lt;="&amp;$AK409,Graphes[DS_sans_clique_Temps],"&lt;&gt;0")</f>
        <v>57</v>
      </c>
    </row>
    <row r="410" spans="37:39" x14ac:dyDescent="0.25">
      <c r="AK410">
        <v>40.799999999999997</v>
      </c>
      <c r="AL410">
        <f>COUNTIFS(Graphes[DS_Temps],"&lt;="&amp;$AK410,Graphes[DS_Temps],"&lt;&gt;0")</f>
        <v>56</v>
      </c>
      <c r="AM410">
        <f>COUNTIFS(Graphes[DS_sans_clique_Temps],"&lt;="&amp;$AK410,Graphes[DS_sans_clique_Temps],"&lt;&gt;0")</f>
        <v>57</v>
      </c>
    </row>
    <row r="411" spans="37:39" x14ac:dyDescent="0.25">
      <c r="AK411">
        <v>40.9</v>
      </c>
      <c r="AL411">
        <f>COUNTIFS(Graphes[DS_Temps],"&lt;="&amp;$AK411,Graphes[DS_Temps],"&lt;&gt;0")</f>
        <v>56</v>
      </c>
      <c r="AM411">
        <f>COUNTIFS(Graphes[DS_sans_clique_Temps],"&lt;="&amp;$AK411,Graphes[DS_sans_clique_Temps],"&lt;&gt;0")</f>
        <v>57</v>
      </c>
    </row>
    <row r="412" spans="37:39" x14ac:dyDescent="0.25">
      <c r="AK412">
        <v>41</v>
      </c>
      <c r="AL412">
        <f>COUNTIFS(Graphes[DS_Temps],"&lt;="&amp;$AK412,Graphes[DS_Temps],"&lt;&gt;0")</f>
        <v>56</v>
      </c>
      <c r="AM412">
        <f>COUNTIFS(Graphes[DS_sans_clique_Temps],"&lt;="&amp;$AK412,Graphes[DS_sans_clique_Temps],"&lt;&gt;0")</f>
        <v>57</v>
      </c>
    </row>
    <row r="413" spans="37:39" x14ac:dyDescent="0.25">
      <c r="AK413">
        <v>41.1</v>
      </c>
      <c r="AL413">
        <f>COUNTIFS(Graphes[DS_Temps],"&lt;="&amp;$AK413,Graphes[DS_Temps],"&lt;&gt;0")</f>
        <v>56</v>
      </c>
      <c r="AM413">
        <f>COUNTIFS(Graphes[DS_sans_clique_Temps],"&lt;="&amp;$AK413,Graphes[DS_sans_clique_Temps],"&lt;&gt;0")</f>
        <v>57</v>
      </c>
    </row>
    <row r="414" spans="37:39" x14ac:dyDescent="0.25">
      <c r="AK414">
        <v>41.2</v>
      </c>
      <c r="AL414">
        <f>COUNTIFS(Graphes[DS_Temps],"&lt;="&amp;$AK414,Graphes[DS_Temps],"&lt;&gt;0")</f>
        <v>56</v>
      </c>
      <c r="AM414">
        <f>COUNTIFS(Graphes[DS_sans_clique_Temps],"&lt;="&amp;$AK414,Graphes[DS_sans_clique_Temps],"&lt;&gt;0")</f>
        <v>57</v>
      </c>
    </row>
    <row r="415" spans="37:39" x14ac:dyDescent="0.25">
      <c r="AK415">
        <v>41.3</v>
      </c>
      <c r="AL415">
        <f>COUNTIFS(Graphes[DS_Temps],"&lt;="&amp;$AK415,Graphes[DS_Temps],"&lt;&gt;0")</f>
        <v>56</v>
      </c>
      <c r="AM415">
        <f>COUNTIFS(Graphes[DS_sans_clique_Temps],"&lt;="&amp;$AK415,Graphes[DS_sans_clique_Temps],"&lt;&gt;0")</f>
        <v>57</v>
      </c>
    </row>
    <row r="416" spans="37:39" x14ac:dyDescent="0.25">
      <c r="AK416">
        <v>41.4</v>
      </c>
      <c r="AL416">
        <f>COUNTIFS(Graphes[DS_Temps],"&lt;="&amp;$AK416,Graphes[DS_Temps],"&lt;&gt;0")</f>
        <v>56</v>
      </c>
      <c r="AM416">
        <f>COUNTIFS(Graphes[DS_sans_clique_Temps],"&lt;="&amp;$AK416,Graphes[DS_sans_clique_Temps],"&lt;&gt;0")</f>
        <v>57</v>
      </c>
    </row>
    <row r="417" spans="37:39" x14ac:dyDescent="0.25">
      <c r="AK417">
        <v>41.5</v>
      </c>
      <c r="AL417">
        <f>COUNTIFS(Graphes[DS_Temps],"&lt;="&amp;$AK417,Graphes[DS_Temps],"&lt;&gt;0")</f>
        <v>56</v>
      </c>
      <c r="AM417">
        <f>COUNTIFS(Graphes[DS_sans_clique_Temps],"&lt;="&amp;$AK417,Graphes[DS_sans_clique_Temps],"&lt;&gt;0")</f>
        <v>57</v>
      </c>
    </row>
    <row r="418" spans="37:39" x14ac:dyDescent="0.25">
      <c r="AK418">
        <v>41.6</v>
      </c>
      <c r="AL418">
        <f>COUNTIFS(Graphes[DS_Temps],"&lt;="&amp;$AK418,Graphes[DS_Temps],"&lt;&gt;0")</f>
        <v>56</v>
      </c>
      <c r="AM418">
        <f>COUNTIFS(Graphes[DS_sans_clique_Temps],"&lt;="&amp;$AK418,Graphes[DS_sans_clique_Temps],"&lt;&gt;0")</f>
        <v>57</v>
      </c>
    </row>
    <row r="419" spans="37:39" x14ac:dyDescent="0.25">
      <c r="AK419">
        <v>41.7</v>
      </c>
      <c r="AL419">
        <f>COUNTIFS(Graphes[DS_Temps],"&lt;="&amp;$AK419,Graphes[DS_Temps],"&lt;&gt;0")</f>
        <v>56</v>
      </c>
      <c r="AM419">
        <f>COUNTIFS(Graphes[DS_sans_clique_Temps],"&lt;="&amp;$AK419,Graphes[DS_sans_clique_Temps],"&lt;&gt;0")</f>
        <v>57</v>
      </c>
    </row>
    <row r="420" spans="37:39" x14ac:dyDescent="0.25">
      <c r="AK420">
        <v>41.8</v>
      </c>
      <c r="AL420">
        <f>COUNTIFS(Graphes[DS_Temps],"&lt;="&amp;$AK420,Graphes[DS_Temps],"&lt;&gt;0")</f>
        <v>56</v>
      </c>
      <c r="AM420">
        <f>COUNTIFS(Graphes[DS_sans_clique_Temps],"&lt;="&amp;$AK420,Graphes[DS_sans_clique_Temps],"&lt;&gt;0")</f>
        <v>57</v>
      </c>
    </row>
    <row r="421" spans="37:39" x14ac:dyDescent="0.25">
      <c r="AK421">
        <v>41.9</v>
      </c>
      <c r="AL421">
        <f>COUNTIFS(Graphes[DS_Temps],"&lt;="&amp;$AK421,Graphes[DS_Temps],"&lt;&gt;0")</f>
        <v>56</v>
      </c>
      <c r="AM421">
        <f>COUNTIFS(Graphes[DS_sans_clique_Temps],"&lt;="&amp;$AK421,Graphes[DS_sans_clique_Temps],"&lt;&gt;0")</f>
        <v>57</v>
      </c>
    </row>
    <row r="422" spans="37:39" x14ac:dyDescent="0.25">
      <c r="AK422">
        <v>42</v>
      </c>
      <c r="AL422">
        <f>COUNTIFS(Graphes[DS_Temps],"&lt;="&amp;$AK422,Graphes[DS_Temps],"&lt;&gt;0")</f>
        <v>56</v>
      </c>
      <c r="AM422">
        <f>COUNTIFS(Graphes[DS_sans_clique_Temps],"&lt;="&amp;$AK422,Graphes[DS_sans_clique_Temps],"&lt;&gt;0")</f>
        <v>57</v>
      </c>
    </row>
    <row r="423" spans="37:39" x14ac:dyDescent="0.25">
      <c r="AK423">
        <v>42.1</v>
      </c>
      <c r="AL423">
        <f>COUNTIFS(Graphes[DS_Temps],"&lt;="&amp;$AK423,Graphes[DS_Temps],"&lt;&gt;0")</f>
        <v>56</v>
      </c>
      <c r="AM423">
        <f>COUNTIFS(Graphes[DS_sans_clique_Temps],"&lt;="&amp;$AK423,Graphes[DS_sans_clique_Temps],"&lt;&gt;0")</f>
        <v>57</v>
      </c>
    </row>
    <row r="424" spans="37:39" x14ac:dyDescent="0.25">
      <c r="AK424">
        <v>42.2</v>
      </c>
      <c r="AL424">
        <f>COUNTIFS(Graphes[DS_Temps],"&lt;="&amp;$AK424,Graphes[DS_Temps],"&lt;&gt;0")</f>
        <v>56</v>
      </c>
      <c r="AM424">
        <f>COUNTIFS(Graphes[DS_sans_clique_Temps],"&lt;="&amp;$AK424,Graphes[DS_sans_clique_Temps],"&lt;&gt;0")</f>
        <v>57</v>
      </c>
    </row>
    <row r="425" spans="37:39" x14ac:dyDescent="0.25">
      <c r="AK425">
        <v>42.3</v>
      </c>
      <c r="AL425">
        <f>COUNTIFS(Graphes[DS_Temps],"&lt;="&amp;$AK425,Graphes[DS_Temps],"&lt;&gt;0")</f>
        <v>56</v>
      </c>
      <c r="AM425">
        <f>COUNTIFS(Graphes[DS_sans_clique_Temps],"&lt;="&amp;$AK425,Graphes[DS_sans_clique_Temps],"&lt;&gt;0")</f>
        <v>57</v>
      </c>
    </row>
    <row r="426" spans="37:39" x14ac:dyDescent="0.25">
      <c r="AK426">
        <v>42.4</v>
      </c>
      <c r="AL426">
        <f>COUNTIFS(Graphes[DS_Temps],"&lt;="&amp;$AK426,Graphes[DS_Temps],"&lt;&gt;0")</f>
        <v>56</v>
      </c>
      <c r="AM426">
        <f>COUNTIFS(Graphes[DS_sans_clique_Temps],"&lt;="&amp;$AK426,Graphes[DS_sans_clique_Temps],"&lt;&gt;0")</f>
        <v>57</v>
      </c>
    </row>
    <row r="427" spans="37:39" x14ac:dyDescent="0.25">
      <c r="AK427">
        <v>42.5</v>
      </c>
      <c r="AL427">
        <f>COUNTIFS(Graphes[DS_Temps],"&lt;="&amp;$AK427,Graphes[DS_Temps],"&lt;&gt;0")</f>
        <v>56</v>
      </c>
      <c r="AM427">
        <f>COUNTIFS(Graphes[DS_sans_clique_Temps],"&lt;="&amp;$AK427,Graphes[DS_sans_clique_Temps],"&lt;&gt;0")</f>
        <v>58</v>
      </c>
    </row>
    <row r="428" spans="37:39" x14ac:dyDescent="0.25">
      <c r="AK428">
        <v>42.6</v>
      </c>
      <c r="AL428">
        <f>COUNTIFS(Graphes[DS_Temps],"&lt;="&amp;$AK428,Graphes[DS_Temps],"&lt;&gt;0")</f>
        <v>56</v>
      </c>
      <c r="AM428">
        <f>COUNTIFS(Graphes[DS_sans_clique_Temps],"&lt;="&amp;$AK428,Graphes[DS_sans_clique_Temps],"&lt;&gt;0")</f>
        <v>58</v>
      </c>
    </row>
    <row r="429" spans="37:39" x14ac:dyDescent="0.25">
      <c r="AK429">
        <v>42.7</v>
      </c>
      <c r="AL429">
        <f>COUNTIFS(Graphes[DS_Temps],"&lt;="&amp;$AK429,Graphes[DS_Temps],"&lt;&gt;0")</f>
        <v>56</v>
      </c>
      <c r="AM429">
        <f>COUNTIFS(Graphes[DS_sans_clique_Temps],"&lt;="&amp;$AK429,Graphes[DS_sans_clique_Temps],"&lt;&gt;0")</f>
        <v>58</v>
      </c>
    </row>
    <row r="430" spans="37:39" x14ac:dyDescent="0.25">
      <c r="AK430">
        <v>42.8</v>
      </c>
      <c r="AL430">
        <f>COUNTIFS(Graphes[DS_Temps],"&lt;="&amp;$AK430,Graphes[DS_Temps],"&lt;&gt;0")</f>
        <v>56</v>
      </c>
      <c r="AM430">
        <f>COUNTIFS(Graphes[DS_sans_clique_Temps],"&lt;="&amp;$AK430,Graphes[DS_sans_clique_Temps],"&lt;&gt;0")</f>
        <v>58</v>
      </c>
    </row>
    <row r="431" spans="37:39" x14ac:dyDescent="0.25">
      <c r="AK431">
        <v>42.9</v>
      </c>
      <c r="AL431">
        <f>COUNTIFS(Graphes[DS_Temps],"&lt;="&amp;$AK431,Graphes[DS_Temps],"&lt;&gt;0")</f>
        <v>56</v>
      </c>
      <c r="AM431">
        <f>COUNTIFS(Graphes[DS_sans_clique_Temps],"&lt;="&amp;$AK431,Graphes[DS_sans_clique_Temps],"&lt;&gt;0")</f>
        <v>58</v>
      </c>
    </row>
    <row r="432" spans="37:39" x14ac:dyDescent="0.25">
      <c r="AK432">
        <v>43</v>
      </c>
      <c r="AL432">
        <f>COUNTIFS(Graphes[DS_Temps],"&lt;="&amp;$AK432,Graphes[DS_Temps],"&lt;&gt;0")</f>
        <v>56</v>
      </c>
      <c r="AM432">
        <f>COUNTIFS(Graphes[DS_sans_clique_Temps],"&lt;="&amp;$AK432,Graphes[DS_sans_clique_Temps],"&lt;&gt;0")</f>
        <v>58</v>
      </c>
    </row>
    <row r="433" spans="37:39" x14ac:dyDescent="0.25">
      <c r="AK433">
        <v>43.1</v>
      </c>
      <c r="AL433">
        <f>COUNTIFS(Graphes[DS_Temps],"&lt;="&amp;$AK433,Graphes[DS_Temps],"&lt;&gt;0")</f>
        <v>56</v>
      </c>
      <c r="AM433">
        <f>COUNTIFS(Graphes[DS_sans_clique_Temps],"&lt;="&amp;$AK433,Graphes[DS_sans_clique_Temps],"&lt;&gt;0")</f>
        <v>58</v>
      </c>
    </row>
    <row r="434" spans="37:39" x14ac:dyDescent="0.25">
      <c r="AK434">
        <v>43.2</v>
      </c>
      <c r="AL434">
        <f>COUNTIFS(Graphes[DS_Temps],"&lt;="&amp;$AK434,Graphes[DS_Temps],"&lt;&gt;0")</f>
        <v>56</v>
      </c>
      <c r="AM434">
        <f>COUNTIFS(Graphes[DS_sans_clique_Temps],"&lt;="&amp;$AK434,Graphes[DS_sans_clique_Temps],"&lt;&gt;0")</f>
        <v>58</v>
      </c>
    </row>
    <row r="435" spans="37:39" x14ac:dyDescent="0.25">
      <c r="AK435">
        <v>43.3</v>
      </c>
      <c r="AL435">
        <f>COUNTIFS(Graphes[DS_Temps],"&lt;="&amp;$AK435,Graphes[DS_Temps],"&lt;&gt;0")</f>
        <v>56</v>
      </c>
      <c r="AM435">
        <f>COUNTIFS(Graphes[DS_sans_clique_Temps],"&lt;="&amp;$AK435,Graphes[DS_sans_clique_Temps],"&lt;&gt;0")</f>
        <v>58</v>
      </c>
    </row>
    <row r="436" spans="37:39" x14ac:dyDescent="0.25">
      <c r="AK436">
        <v>43.4</v>
      </c>
      <c r="AL436">
        <f>COUNTIFS(Graphes[DS_Temps],"&lt;="&amp;$AK436,Graphes[DS_Temps],"&lt;&gt;0")</f>
        <v>56</v>
      </c>
      <c r="AM436">
        <f>COUNTIFS(Graphes[DS_sans_clique_Temps],"&lt;="&amp;$AK436,Graphes[DS_sans_clique_Temps],"&lt;&gt;0")</f>
        <v>58</v>
      </c>
    </row>
    <row r="437" spans="37:39" x14ac:dyDescent="0.25">
      <c r="AK437">
        <v>43.5</v>
      </c>
      <c r="AL437">
        <f>COUNTIFS(Graphes[DS_Temps],"&lt;="&amp;$AK437,Graphes[DS_Temps],"&lt;&gt;0")</f>
        <v>56</v>
      </c>
      <c r="AM437">
        <f>COUNTIFS(Graphes[DS_sans_clique_Temps],"&lt;="&amp;$AK437,Graphes[DS_sans_clique_Temps],"&lt;&gt;0")</f>
        <v>58</v>
      </c>
    </row>
    <row r="438" spans="37:39" x14ac:dyDescent="0.25">
      <c r="AK438">
        <v>43.6</v>
      </c>
      <c r="AL438">
        <f>COUNTIFS(Graphes[DS_Temps],"&lt;="&amp;$AK438,Graphes[DS_Temps],"&lt;&gt;0")</f>
        <v>56</v>
      </c>
      <c r="AM438">
        <f>COUNTIFS(Graphes[DS_sans_clique_Temps],"&lt;="&amp;$AK438,Graphes[DS_sans_clique_Temps],"&lt;&gt;0")</f>
        <v>58</v>
      </c>
    </row>
    <row r="439" spans="37:39" x14ac:dyDescent="0.25">
      <c r="AK439">
        <v>43.7</v>
      </c>
      <c r="AL439">
        <f>COUNTIFS(Graphes[DS_Temps],"&lt;="&amp;$AK439,Graphes[DS_Temps],"&lt;&gt;0")</f>
        <v>56</v>
      </c>
      <c r="AM439">
        <f>COUNTIFS(Graphes[DS_sans_clique_Temps],"&lt;="&amp;$AK439,Graphes[DS_sans_clique_Temps],"&lt;&gt;0")</f>
        <v>58</v>
      </c>
    </row>
    <row r="440" spans="37:39" x14ac:dyDescent="0.25">
      <c r="AK440">
        <v>43.8</v>
      </c>
      <c r="AL440">
        <f>COUNTIFS(Graphes[DS_Temps],"&lt;="&amp;$AK440,Graphes[DS_Temps],"&lt;&gt;0")</f>
        <v>56</v>
      </c>
      <c r="AM440">
        <f>COUNTIFS(Graphes[DS_sans_clique_Temps],"&lt;="&amp;$AK440,Graphes[DS_sans_clique_Temps],"&lt;&gt;0")</f>
        <v>58</v>
      </c>
    </row>
    <row r="441" spans="37:39" x14ac:dyDescent="0.25">
      <c r="AK441">
        <v>43.9</v>
      </c>
      <c r="AL441">
        <f>COUNTIFS(Graphes[DS_Temps],"&lt;="&amp;$AK441,Graphes[DS_Temps],"&lt;&gt;0")</f>
        <v>56</v>
      </c>
      <c r="AM441">
        <f>COUNTIFS(Graphes[DS_sans_clique_Temps],"&lt;="&amp;$AK441,Graphes[DS_sans_clique_Temps],"&lt;&gt;0")</f>
        <v>58</v>
      </c>
    </row>
    <row r="442" spans="37:39" x14ac:dyDescent="0.25">
      <c r="AK442">
        <v>44</v>
      </c>
      <c r="AL442">
        <f>COUNTIFS(Graphes[DS_Temps],"&lt;="&amp;$AK442,Graphes[DS_Temps],"&lt;&gt;0")</f>
        <v>56</v>
      </c>
      <c r="AM442">
        <f>COUNTIFS(Graphes[DS_sans_clique_Temps],"&lt;="&amp;$AK442,Graphes[DS_sans_clique_Temps],"&lt;&gt;0")</f>
        <v>58</v>
      </c>
    </row>
    <row r="443" spans="37:39" x14ac:dyDescent="0.25">
      <c r="AK443">
        <v>44.1</v>
      </c>
      <c r="AL443">
        <f>COUNTIFS(Graphes[DS_Temps],"&lt;="&amp;$AK443,Graphes[DS_Temps],"&lt;&gt;0")</f>
        <v>56</v>
      </c>
      <c r="AM443">
        <f>COUNTIFS(Graphes[DS_sans_clique_Temps],"&lt;="&amp;$AK443,Graphes[DS_sans_clique_Temps],"&lt;&gt;0")</f>
        <v>58</v>
      </c>
    </row>
    <row r="444" spans="37:39" x14ac:dyDescent="0.25">
      <c r="AK444">
        <v>44.2</v>
      </c>
      <c r="AL444">
        <f>COUNTIFS(Graphes[DS_Temps],"&lt;="&amp;$AK444,Graphes[DS_Temps],"&lt;&gt;0")</f>
        <v>56</v>
      </c>
      <c r="AM444">
        <f>COUNTIFS(Graphes[DS_sans_clique_Temps],"&lt;="&amp;$AK444,Graphes[DS_sans_clique_Temps],"&lt;&gt;0")</f>
        <v>58</v>
      </c>
    </row>
    <row r="445" spans="37:39" x14ac:dyDescent="0.25">
      <c r="AK445">
        <v>44.3</v>
      </c>
      <c r="AL445">
        <f>COUNTIFS(Graphes[DS_Temps],"&lt;="&amp;$AK445,Graphes[DS_Temps],"&lt;&gt;0")</f>
        <v>56</v>
      </c>
      <c r="AM445">
        <f>COUNTIFS(Graphes[DS_sans_clique_Temps],"&lt;="&amp;$AK445,Graphes[DS_sans_clique_Temps],"&lt;&gt;0")</f>
        <v>58</v>
      </c>
    </row>
    <row r="446" spans="37:39" x14ac:dyDescent="0.25">
      <c r="AK446">
        <v>44.4</v>
      </c>
      <c r="AL446">
        <f>COUNTIFS(Graphes[DS_Temps],"&lt;="&amp;$AK446,Graphes[DS_Temps],"&lt;&gt;0")</f>
        <v>56</v>
      </c>
      <c r="AM446">
        <f>COUNTIFS(Graphes[DS_sans_clique_Temps],"&lt;="&amp;$AK446,Graphes[DS_sans_clique_Temps],"&lt;&gt;0")</f>
        <v>58</v>
      </c>
    </row>
    <row r="447" spans="37:39" x14ac:dyDescent="0.25">
      <c r="AK447">
        <v>44.5</v>
      </c>
      <c r="AL447">
        <f>COUNTIFS(Graphes[DS_Temps],"&lt;="&amp;$AK447,Graphes[DS_Temps],"&lt;&gt;0")</f>
        <v>56</v>
      </c>
      <c r="AM447">
        <f>COUNTIFS(Graphes[DS_sans_clique_Temps],"&lt;="&amp;$AK447,Graphes[DS_sans_clique_Temps],"&lt;&gt;0")</f>
        <v>58</v>
      </c>
    </row>
    <row r="448" spans="37:39" x14ac:dyDescent="0.25">
      <c r="AK448">
        <v>44.6</v>
      </c>
      <c r="AL448">
        <f>COUNTIFS(Graphes[DS_Temps],"&lt;="&amp;$AK448,Graphes[DS_Temps],"&lt;&gt;0")</f>
        <v>56</v>
      </c>
      <c r="AM448">
        <f>COUNTIFS(Graphes[DS_sans_clique_Temps],"&lt;="&amp;$AK448,Graphes[DS_sans_clique_Temps],"&lt;&gt;0")</f>
        <v>58</v>
      </c>
    </row>
    <row r="449" spans="37:39" x14ac:dyDescent="0.25">
      <c r="AK449">
        <v>44.7</v>
      </c>
      <c r="AL449">
        <f>COUNTIFS(Graphes[DS_Temps],"&lt;="&amp;$AK449,Graphes[DS_Temps],"&lt;&gt;0")</f>
        <v>56</v>
      </c>
      <c r="AM449">
        <f>COUNTIFS(Graphes[DS_sans_clique_Temps],"&lt;="&amp;$AK449,Graphes[DS_sans_clique_Temps],"&lt;&gt;0")</f>
        <v>58</v>
      </c>
    </row>
    <row r="450" spans="37:39" x14ac:dyDescent="0.25">
      <c r="AK450">
        <v>44.8</v>
      </c>
      <c r="AL450">
        <f>COUNTIFS(Graphes[DS_Temps],"&lt;="&amp;$AK450,Graphes[DS_Temps],"&lt;&gt;0")</f>
        <v>56</v>
      </c>
      <c r="AM450">
        <f>COUNTIFS(Graphes[DS_sans_clique_Temps],"&lt;="&amp;$AK450,Graphes[DS_sans_clique_Temps],"&lt;&gt;0")</f>
        <v>58</v>
      </c>
    </row>
    <row r="451" spans="37:39" x14ac:dyDescent="0.25">
      <c r="AK451">
        <v>44.9</v>
      </c>
      <c r="AL451">
        <f>COUNTIFS(Graphes[DS_Temps],"&lt;="&amp;$AK451,Graphes[DS_Temps],"&lt;&gt;0")</f>
        <v>56</v>
      </c>
      <c r="AM451">
        <f>COUNTIFS(Graphes[DS_sans_clique_Temps],"&lt;="&amp;$AK451,Graphes[DS_sans_clique_Temps],"&lt;&gt;0")</f>
        <v>58</v>
      </c>
    </row>
    <row r="452" spans="37:39" x14ac:dyDescent="0.25">
      <c r="AK452">
        <v>45</v>
      </c>
      <c r="AL452">
        <f>COUNTIFS(Graphes[DS_Temps],"&lt;="&amp;$AK452,Graphes[DS_Temps],"&lt;&gt;0")</f>
        <v>56</v>
      </c>
      <c r="AM452">
        <f>COUNTIFS(Graphes[DS_sans_clique_Temps],"&lt;="&amp;$AK452,Graphes[DS_sans_clique_Temps],"&lt;&gt;0")</f>
        <v>58</v>
      </c>
    </row>
    <row r="453" spans="37:39" x14ac:dyDescent="0.25">
      <c r="AK453">
        <v>45.1</v>
      </c>
      <c r="AL453">
        <f>COUNTIFS(Graphes[DS_Temps],"&lt;="&amp;$AK453,Graphes[DS_Temps],"&lt;&gt;0")</f>
        <v>56</v>
      </c>
      <c r="AM453">
        <f>COUNTIFS(Graphes[DS_sans_clique_Temps],"&lt;="&amp;$AK453,Graphes[DS_sans_clique_Temps],"&lt;&gt;0")</f>
        <v>58</v>
      </c>
    </row>
    <row r="454" spans="37:39" x14ac:dyDescent="0.25">
      <c r="AK454">
        <v>45.2</v>
      </c>
      <c r="AL454">
        <f>COUNTIFS(Graphes[DS_Temps],"&lt;="&amp;$AK454,Graphes[DS_Temps],"&lt;&gt;0")</f>
        <v>56</v>
      </c>
      <c r="AM454">
        <f>COUNTIFS(Graphes[DS_sans_clique_Temps],"&lt;="&amp;$AK454,Graphes[DS_sans_clique_Temps],"&lt;&gt;0")</f>
        <v>58</v>
      </c>
    </row>
    <row r="455" spans="37:39" x14ac:dyDescent="0.25">
      <c r="AK455">
        <v>45.3</v>
      </c>
      <c r="AL455">
        <f>COUNTIFS(Graphes[DS_Temps],"&lt;="&amp;$AK455,Graphes[DS_Temps],"&lt;&gt;0")</f>
        <v>56</v>
      </c>
      <c r="AM455">
        <f>COUNTIFS(Graphes[DS_sans_clique_Temps],"&lt;="&amp;$AK455,Graphes[DS_sans_clique_Temps],"&lt;&gt;0")</f>
        <v>58</v>
      </c>
    </row>
    <row r="456" spans="37:39" x14ac:dyDescent="0.25">
      <c r="AK456">
        <v>45.4</v>
      </c>
      <c r="AL456">
        <f>COUNTIFS(Graphes[DS_Temps],"&lt;="&amp;$AK456,Graphes[DS_Temps],"&lt;&gt;0")</f>
        <v>56</v>
      </c>
      <c r="AM456">
        <f>COUNTIFS(Graphes[DS_sans_clique_Temps],"&lt;="&amp;$AK456,Graphes[DS_sans_clique_Temps],"&lt;&gt;0")</f>
        <v>58</v>
      </c>
    </row>
    <row r="457" spans="37:39" x14ac:dyDescent="0.25">
      <c r="AK457">
        <v>45.5</v>
      </c>
      <c r="AL457">
        <f>COUNTIFS(Graphes[DS_Temps],"&lt;="&amp;$AK457,Graphes[DS_Temps],"&lt;&gt;0")</f>
        <v>56</v>
      </c>
      <c r="AM457">
        <f>COUNTIFS(Graphes[DS_sans_clique_Temps],"&lt;="&amp;$AK457,Graphes[DS_sans_clique_Temps],"&lt;&gt;0")</f>
        <v>58</v>
      </c>
    </row>
    <row r="458" spans="37:39" x14ac:dyDescent="0.25">
      <c r="AK458">
        <v>45.6</v>
      </c>
      <c r="AL458">
        <f>COUNTIFS(Graphes[DS_Temps],"&lt;="&amp;$AK458,Graphes[DS_Temps],"&lt;&gt;0")</f>
        <v>56</v>
      </c>
      <c r="AM458">
        <f>COUNTIFS(Graphes[DS_sans_clique_Temps],"&lt;="&amp;$AK458,Graphes[DS_sans_clique_Temps],"&lt;&gt;0")</f>
        <v>58</v>
      </c>
    </row>
    <row r="459" spans="37:39" x14ac:dyDescent="0.25">
      <c r="AK459">
        <v>45.7</v>
      </c>
      <c r="AL459">
        <f>COUNTIFS(Graphes[DS_Temps],"&lt;="&amp;$AK459,Graphes[DS_Temps],"&lt;&gt;0")</f>
        <v>56</v>
      </c>
      <c r="AM459">
        <f>COUNTIFS(Graphes[DS_sans_clique_Temps],"&lt;="&amp;$AK459,Graphes[DS_sans_clique_Temps],"&lt;&gt;0")</f>
        <v>58</v>
      </c>
    </row>
    <row r="460" spans="37:39" x14ac:dyDescent="0.25">
      <c r="AK460">
        <v>45.8</v>
      </c>
      <c r="AL460">
        <f>COUNTIFS(Graphes[DS_Temps],"&lt;="&amp;$AK460,Graphes[DS_Temps],"&lt;&gt;0")</f>
        <v>56</v>
      </c>
      <c r="AM460">
        <f>COUNTIFS(Graphes[DS_sans_clique_Temps],"&lt;="&amp;$AK460,Graphes[DS_sans_clique_Temps],"&lt;&gt;0")</f>
        <v>58</v>
      </c>
    </row>
    <row r="461" spans="37:39" x14ac:dyDescent="0.25">
      <c r="AK461">
        <v>45.9</v>
      </c>
      <c r="AL461">
        <f>COUNTIFS(Graphes[DS_Temps],"&lt;="&amp;$AK461,Graphes[DS_Temps],"&lt;&gt;0")</f>
        <v>56</v>
      </c>
      <c r="AM461">
        <f>COUNTIFS(Graphes[DS_sans_clique_Temps],"&lt;="&amp;$AK461,Graphes[DS_sans_clique_Temps],"&lt;&gt;0")</f>
        <v>58</v>
      </c>
    </row>
    <row r="462" spans="37:39" x14ac:dyDescent="0.25">
      <c r="AK462">
        <v>46</v>
      </c>
      <c r="AL462">
        <f>COUNTIFS(Graphes[DS_Temps],"&lt;="&amp;$AK462,Graphes[DS_Temps],"&lt;&gt;0")</f>
        <v>56</v>
      </c>
      <c r="AM462">
        <f>COUNTIFS(Graphes[DS_sans_clique_Temps],"&lt;="&amp;$AK462,Graphes[DS_sans_clique_Temps],"&lt;&gt;0")</f>
        <v>58</v>
      </c>
    </row>
    <row r="463" spans="37:39" x14ac:dyDescent="0.25">
      <c r="AK463">
        <v>46.1</v>
      </c>
      <c r="AL463">
        <f>COUNTIFS(Graphes[DS_Temps],"&lt;="&amp;$AK463,Graphes[DS_Temps],"&lt;&gt;0")</f>
        <v>56</v>
      </c>
      <c r="AM463">
        <f>COUNTIFS(Graphes[DS_sans_clique_Temps],"&lt;="&amp;$AK463,Graphes[DS_sans_clique_Temps],"&lt;&gt;0")</f>
        <v>58</v>
      </c>
    </row>
    <row r="464" spans="37:39" x14ac:dyDescent="0.25">
      <c r="AK464">
        <v>46.2</v>
      </c>
      <c r="AL464">
        <f>COUNTIFS(Graphes[DS_Temps],"&lt;="&amp;$AK464,Graphes[DS_Temps],"&lt;&gt;0")</f>
        <v>56</v>
      </c>
      <c r="AM464">
        <f>COUNTIFS(Graphes[DS_sans_clique_Temps],"&lt;="&amp;$AK464,Graphes[DS_sans_clique_Temps],"&lt;&gt;0")</f>
        <v>58</v>
      </c>
    </row>
    <row r="465" spans="37:39" x14ac:dyDescent="0.25">
      <c r="AK465">
        <v>46.3</v>
      </c>
      <c r="AL465">
        <f>COUNTIFS(Graphes[DS_Temps],"&lt;="&amp;$AK465,Graphes[DS_Temps],"&lt;&gt;0")</f>
        <v>56</v>
      </c>
      <c r="AM465">
        <f>COUNTIFS(Graphes[DS_sans_clique_Temps],"&lt;="&amp;$AK465,Graphes[DS_sans_clique_Temps],"&lt;&gt;0")</f>
        <v>58</v>
      </c>
    </row>
    <row r="466" spans="37:39" x14ac:dyDescent="0.25">
      <c r="AK466">
        <v>46.4</v>
      </c>
      <c r="AL466">
        <f>COUNTIFS(Graphes[DS_Temps],"&lt;="&amp;$AK466,Graphes[DS_Temps],"&lt;&gt;0")</f>
        <v>56</v>
      </c>
      <c r="AM466">
        <f>COUNTIFS(Graphes[DS_sans_clique_Temps],"&lt;="&amp;$AK466,Graphes[DS_sans_clique_Temps],"&lt;&gt;0")</f>
        <v>58</v>
      </c>
    </row>
    <row r="467" spans="37:39" x14ac:dyDescent="0.25">
      <c r="AK467">
        <v>46.5</v>
      </c>
      <c r="AL467">
        <f>COUNTIFS(Graphes[DS_Temps],"&lt;="&amp;$AK467,Graphes[DS_Temps],"&lt;&gt;0")</f>
        <v>56</v>
      </c>
      <c r="AM467">
        <f>COUNTIFS(Graphes[DS_sans_clique_Temps],"&lt;="&amp;$AK467,Graphes[DS_sans_clique_Temps],"&lt;&gt;0")</f>
        <v>58</v>
      </c>
    </row>
    <row r="468" spans="37:39" x14ac:dyDescent="0.25">
      <c r="AK468">
        <v>46.6</v>
      </c>
      <c r="AL468">
        <f>COUNTIFS(Graphes[DS_Temps],"&lt;="&amp;$AK468,Graphes[DS_Temps],"&lt;&gt;0")</f>
        <v>56</v>
      </c>
      <c r="AM468">
        <f>COUNTIFS(Graphes[DS_sans_clique_Temps],"&lt;="&amp;$AK468,Graphes[DS_sans_clique_Temps],"&lt;&gt;0")</f>
        <v>58</v>
      </c>
    </row>
    <row r="469" spans="37:39" x14ac:dyDescent="0.25">
      <c r="AK469">
        <v>46.7</v>
      </c>
      <c r="AL469">
        <f>COUNTIFS(Graphes[DS_Temps],"&lt;="&amp;$AK469,Graphes[DS_Temps],"&lt;&gt;0")</f>
        <v>56</v>
      </c>
      <c r="AM469">
        <f>COUNTIFS(Graphes[DS_sans_clique_Temps],"&lt;="&amp;$AK469,Graphes[DS_sans_clique_Temps],"&lt;&gt;0")</f>
        <v>58</v>
      </c>
    </row>
    <row r="470" spans="37:39" x14ac:dyDescent="0.25">
      <c r="AK470">
        <v>46.8</v>
      </c>
      <c r="AL470">
        <f>COUNTIFS(Graphes[DS_Temps],"&lt;="&amp;$AK470,Graphes[DS_Temps],"&lt;&gt;0")</f>
        <v>56</v>
      </c>
      <c r="AM470">
        <f>COUNTIFS(Graphes[DS_sans_clique_Temps],"&lt;="&amp;$AK470,Graphes[DS_sans_clique_Temps],"&lt;&gt;0")</f>
        <v>58</v>
      </c>
    </row>
    <row r="471" spans="37:39" x14ac:dyDescent="0.25">
      <c r="AK471">
        <v>46.9</v>
      </c>
      <c r="AL471">
        <f>COUNTIFS(Graphes[DS_Temps],"&lt;="&amp;$AK471,Graphes[DS_Temps],"&lt;&gt;0")</f>
        <v>56</v>
      </c>
      <c r="AM471">
        <f>COUNTIFS(Graphes[DS_sans_clique_Temps],"&lt;="&amp;$AK471,Graphes[DS_sans_clique_Temps],"&lt;&gt;0")</f>
        <v>58</v>
      </c>
    </row>
    <row r="472" spans="37:39" x14ac:dyDescent="0.25">
      <c r="AK472">
        <v>47</v>
      </c>
      <c r="AL472">
        <f>COUNTIFS(Graphes[DS_Temps],"&lt;="&amp;$AK472,Graphes[DS_Temps],"&lt;&gt;0")</f>
        <v>56</v>
      </c>
      <c r="AM472">
        <f>COUNTIFS(Graphes[DS_sans_clique_Temps],"&lt;="&amp;$AK472,Graphes[DS_sans_clique_Temps],"&lt;&gt;0")</f>
        <v>58</v>
      </c>
    </row>
    <row r="473" spans="37:39" x14ac:dyDescent="0.25">
      <c r="AK473">
        <v>47.1</v>
      </c>
      <c r="AL473">
        <f>COUNTIFS(Graphes[DS_Temps],"&lt;="&amp;$AK473,Graphes[DS_Temps],"&lt;&gt;0")</f>
        <v>56</v>
      </c>
      <c r="AM473">
        <f>COUNTIFS(Graphes[DS_sans_clique_Temps],"&lt;="&amp;$AK473,Graphes[DS_sans_clique_Temps],"&lt;&gt;0")</f>
        <v>58</v>
      </c>
    </row>
    <row r="474" spans="37:39" x14ac:dyDescent="0.25">
      <c r="AK474">
        <v>47.2</v>
      </c>
      <c r="AL474">
        <f>COUNTIFS(Graphes[DS_Temps],"&lt;="&amp;$AK474,Graphes[DS_Temps],"&lt;&gt;0")</f>
        <v>56</v>
      </c>
      <c r="AM474">
        <f>COUNTIFS(Graphes[DS_sans_clique_Temps],"&lt;="&amp;$AK474,Graphes[DS_sans_clique_Temps],"&lt;&gt;0")</f>
        <v>58</v>
      </c>
    </row>
    <row r="475" spans="37:39" x14ac:dyDescent="0.25">
      <c r="AK475">
        <v>47.3</v>
      </c>
      <c r="AL475">
        <f>COUNTIFS(Graphes[DS_Temps],"&lt;="&amp;$AK475,Graphes[DS_Temps],"&lt;&gt;0")</f>
        <v>56</v>
      </c>
      <c r="AM475">
        <f>COUNTIFS(Graphes[DS_sans_clique_Temps],"&lt;="&amp;$AK475,Graphes[DS_sans_clique_Temps],"&lt;&gt;0")</f>
        <v>58</v>
      </c>
    </row>
    <row r="476" spans="37:39" x14ac:dyDescent="0.25">
      <c r="AK476">
        <v>47.4</v>
      </c>
      <c r="AL476">
        <f>COUNTIFS(Graphes[DS_Temps],"&lt;="&amp;$AK476,Graphes[DS_Temps],"&lt;&gt;0")</f>
        <v>56</v>
      </c>
      <c r="AM476">
        <f>COUNTIFS(Graphes[DS_sans_clique_Temps],"&lt;="&amp;$AK476,Graphes[DS_sans_clique_Temps],"&lt;&gt;0")</f>
        <v>58</v>
      </c>
    </row>
    <row r="477" spans="37:39" x14ac:dyDescent="0.25">
      <c r="AK477">
        <v>47.5</v>
      </c>
      <c r="AL477">
        <f>COUNTIFS(Graphes[DS_Temps],"&lt;="&amp;$AK477,Graphes[DS_Temps],"&lt;&gt;0")</f>
        <v>56</v>
      </c>
      <c r="AM477">
        <f>COUNTIFS(Graphes[DS_sans_clique_Temps],"&lt;="&amp;$AK477,Graphes[DS_sans_clique_Temps],"&lt;&gt;0")</f>
        <v>58</v>
      </c>
    </row>
    <row r="478" spans="37:39" x14ac:dyDescent="0.25">
      <c r="AK478">
        <v>47.6</v>
      </c>
      <c r="AL478">
        <f>COUNTIFS(Graphes[DS_Temps],"&lt;="&amp;$AK478,Graphes[DS_Temps],"&lt;&gt;0")</f>
        <v>56</v>
      </c>
      <c r="AM478">
        <f>COUNTIFS(Graphes[DS_sans_clique_Temps],"&lt;="&amp;$AK478,Graphes[DS_sans_clique_Temps],"&lt;&gt;0")</f>
        <v>58</v>
      </c>
    </row>
    <row r="479" spans="37:39" x14ac:dyDescent="0.25">
      <c r="AK479">
        <v>47.7</v>
      </c>
      <c r="AL479">
        <f>COUNTIFS(Graphes[DS_Temps],"&lt;="&amp;$AK479,Graphes[DS_Temps],"&lt;&gt;0")</f>
        <v>56</v>
      </c>
      <c r="AM479">
        <f>COUNTIFS(Graphes[DS_sans_clique_Temps],"&lt;="&amp;$AK479,Graphes[DS_sans_clique_Temps],"&lt;&gt;0")</f>
        <v>58</v>
      </c>
    </row>
    <row r="480" spans="37:39" x14ac:dyDescent="0.25">
      <c r="AK480">
        <v>47.8</v>
      </c>
      <c r="AL480">
        <f>COUNTIFS(Graphes[DS_Temps],"&lt;="&amp;$AK480,Graphes[DS_Temps],"&lt;&gt;0")</f>
        <v>56</v>
      </c>
      <c r="AM480">
        <f>COUNTIFS(Graphes[DS_sans_clique_Temps],"&lt;="&amp;$AK480,Graphes[DS_sans_clique_Temps],"&lt;&gt;0")</f>
        <v>58</v>
      </c>
    </row>
    <row r="481" spans="37:39" x14ac:dyDescent="0.25">
      <c r="AK481">
        <v>47.9</v>
      </c>
      <c r="AL481">
        <f>COUNTIFS(Graphes[DS_Temps],"&lt;="&amp;$AK481,Graphes[DS_Temps],"&lt;&gt;0")</f>
        <v>56</v>
      </c>
      <c r="AM481">
        <f>COUNTIFS(Graphes[DS_sans_clique_Temps],"&lt;="&amp;$AK481,Graphes[DS_sans_clique_Temps],"&lt;&gt;0")</f>
        <v>58</v>
      </c>
    </row>
    <row r="482" spans="37:39" x14ac:dyDescent="0.25">
      <c r="AK482">
        <v>48</v>
      </c>
      <c r="AL482">
        <f>COUNTIFS(Graphes[DS_Temps],"&lt;="&amp;$AK482,Graphes[DS_Temps],"&lt;&gt;0")</f>
        <v>56</v>
      </c>
      <c r="AM482">
        <f>COUNTIFS(Graphes[DS_sans_clique_Temps],"&lt;="&amp;$AK482,Graphes[DS_sans_clique_Temps],"&lt;&gt;0")</f>
        <v>58</v>
      </c>
    </row>
    <row r="483" spans="37:39" x14ac:dyDescent="0.25">
      <c r="AK483">
        <v>48.1</v>
      </c>
      <c r="AL483">
        <f>COUNTIFS(Graphes[DS_Temps],"&lt;="&amp;$AK483,Graphes[DS_Temps],"&lt;&gt;0")</f>
        <v>56</v>
      </c>
      <c r="AM483">
        <f>COUNTIFS(Graphes[DS_sans_clique_Temps],"&lt;="&amp;$AK483,Graphes[DS_sans_clique_Temps],"&lt;&gt;0")</f>
        <v>58</v>
      </c>
    </row>
    <row r="484" spans="37:39" x14ac:dyDescent="0.25">
      <c r="AK484">
        <v>48.2</v>
      </c>
      <c r="AL484">
        <f>COUNTIFS(Graphes[DS_Temps],"&lt;="&amp;$AK484,Graphes[DS_Temps],"&lt;&gt;0")</f>
        <v>56</v>
      </c>
      <c r="AM484">
        <f>COUNTIFS(Graphes[DS_sans_clique_Temps],"&lt;="&amp;$AK484,Graphes[DS_sans_clique_Temps],"&lt;&gt;0")</f>
        <v>58</v>
      </c>
    </row>
    <row r="485" spans="37:39" x14ac:dyDescent="0.25">
      <c r="AK485">
        <v>48.3</v>
      </c>
      <c r="AL485">
        <f>COUNTIFS(Graphes[DS_Temps],"&lt;="&amp;$AK485,Graphes[DS_Temps],"&lt;&gt;0")</f>
        <v>56</v>
      </c>
      <c r="AM485">
        <f>COUNTIFS(Graphes[DS_sans_clique_Temps],"&lt;="&amp;$AK485,Graphes[DS_sans_clique_Temps],"&lt;&gt;0")</f>
        <v>58</v>
      </c>
    </row>
    <row r="486" spans="37:39" x14ac:dyDescent="0.25">
      <c r="AK486">
        <v>48.4</v>
      </c>
      <c r="AL486">
        <f>COUNTIFS(Graphes[DS_Temps],"&lt;="&amp;$AK486,Graphes[DS_Temps],"&lt;&gt;0")</f>
        <v>56</v>
      </c>
      <c r="AM486">
        <f>COUNTIFS(Graphes[DS_sans_clique_Temps],"&lt;="&amp;$AK486,Graphes[DS_sans_clique_Temps],"&lt;&gt;0")</f>
        <v>58</v>
      </c>
    </row>
    <row r="487" spans="37:39" x14ac:dyDescent="0.25">
      <c r="AK487">
        <v>48.5</v>
      </c>
      <c r="AL487">
        <f>COUNTIFS(Graphes[DS_Temps],"&lt;="&amp;$AK487,Graphes[DS_Temps],"&lt;&gt;0")</f>
        <v>56</v>
      </c>
      <c r="AM487">
        <f>COUNTIFS(Graphes[DS_sans_clique_Temps],"&lt;="&amp;$AK487,Graphes[DS_sans_clique_Temps],"&lt;&gt;0")</f>
        <v>58</v>
      </c>
    </row>
    <row r="488" spans="37:39" x14ac:dyDescent="0.25">
      <c r="AK488">
        <v>48.6</v>
      </c>
      <c r="AL488">
        <f>COUNTIFS(Graphes[DS_Temps],"&lt;="&amp;$AK488,Graphes[DS_Temps],"&lt;&gt;0")</f>
        <v>56</v>
      </c>
      <c r="AM488">
        <f>COUNTIFS(Graphes[DS_sans_clique_Temps],"&lt;="&amp;$AK488,Graphes[DS_sans_clique_Temps],"&lt;&gt;0")</f>
        <v>58</v>
      </c>
    </row>
    <row r="489" spans="37:39" x14ac:dyDescent="0.25">
      <c r="AK489">
        <v>48.7</v>
      </c>
      <c r="AL489">
        <f>COUNTIFS(Graphes[DS_Temps],"&lt;="&amp;$AK489,Graphes[DS_Temps],"&lt;&gt;0")</f>
        <v>56</v>
      </c>
      <c r="AM489">
        <f>COUNTIFS(Graphes[DS_sans_clique_Temps],"&lt;="&amp;$AK489,Graphes[DS_sans_clique_Temps],"&lt;&gt;0")</f>
        <v>58</v>
      </c>
    </row>
    <row r="490" spans="37:39" x14ac:dyDescent="0.25">
      <c r="AK490">
        <v>48.8</v>
      </c>
      <c r="AL490">
        <f>COUNTIFS(Graphes[DS_Temps],"&lt;="&amp;$AK490,Graphes[DS_Temps],"&lt;&gt;0")</f>
        <v>56</v>
      </c>
      <c r="AM490">
        <f>COUNTIFS(Graphes[DS_sans_clique_Temps],"&lt;="&amp;$AK490,Graphes[DS_sans_clique_Temps],"&lt;&gt;0")</f>
        <v>58</v>
      </c>
    </row>
    <row r="491" spans="37:39" x14ac:dyDescent="0.25">
      <c r="AK491">
        <v>48.9</v>
      </c>
      <c r="AL491">
        <f>COUNTIFS(Graphes[DS_Temps],"&lt;="&amp;$AK491,Graphes[DS_Temps],"&lt;&gt;0")</f>
        <v>56</v>
      </c>
      <c r="AM491">
        <f>COUNTIFS(Graphes[DS_sans_clique_Temps],"&lt;="&amp;$AK491,Graphes[DS_sans_clique_Temps],"&lt;&gt;0")</f>
        <v>58</v>
      </c>
    </row>
    <row r="492" spans="37:39" x14ac:dyDescent="0.25">
      <c r="AK492">
        <v>49</v>
      </c>
      <c r="AL492">
        <f>COUNTIFS(Graphes[DS_Temps],"&lt;="&amp;$AK492,Graphes[DS_Temps],"&lt;&gt;0")</f>
        <v>57</v>
      </c>
      <c r="AM492">
        <f>COUNTIFS(Graphes[DS_sans_clique_Temps],"&lt;="&amp;$AK492,Graphes[DS_sans_clique_Temps],"&lt;&gt;0")</f>
        <v>58</v>
      </c>
    </row>
    <row r="493" spans="37:39" x14ac:dyDescent="0.25">
      <c r="AK493">
        <v>49.1</v>
      </c>
      <c r="AL493">
        <f>COUNTIFS(Graphes[DS_Temps],"&lt;="&amp;$AK493,Graphes[DS_Temps],"&lt;&gt;0")</f>
        <v>57</v>
      </c>
      <c r="AM493">
        <f>COUNTIFS(Graphes[DS_sans_clique_Temps],"&lt;="&amp;$AK493,Graphes[DS_sans_clique_Temps],"&lt;&gt;0")</f>
        <v>58</v>
      </c>
    </row>
    <row r="494" spans="37:39" x14ac:dyDescent="0.25">
      <c r="AK494">
        <v>49.2</v>
      </c>
      <c r="AL494">
        <f>COUNTIFS(Graphes[DS_Temps],"&lt;="&amp;$AK494,Graphes[DS_Temps],"&lt;&gt;0")</f>
        <v>57</v>
      </c>
      <c r="AM494">
        <f>COUNTIFS(Graphes[DS_sans_clique_Temps],"&lt;="&amp;$AK494,Graphes[DS_sans_clique_Temps],"&lt;&gt;0")</f>
        <v>58</v>
      </c>
    </row>
    <row r="495" spans="37:39" x14ac:dyDescent="0.25">
      <c r="AK495">
        <v>49.3</v>
      </c>
      <c r="AL495">
        <f>COUNTIFS(Graphes[DS_Temps],"&lt;="&amp;$AK495,Graphes[DS_Temps],"&lt;&gt;0")</f>
        <v>57</v>
      </c>
      <c r="AM495">
        <f>COUNTIFS(Graphes[DS_sans_clique_Temps],"&lt;="&amp;$AK495,Graphes[DS_sans_clique_Temps],"&lt;&gt;0")</f>
        <v>58</v>
      </c>
    </row>
    <row r="496" spans="37:39" x14ac:dyDescent="0.25">
      <c r="AK496">
        <v>49.4</v>
      </c>
      <c r="AL496">
        <f>COUNTIFS(Graphes[DS_Temps],"&lt;="&amp;$AK496,Graphes[DS_Temps],"&lt;&gt;0")</f>
        <v>57</v>
      </c>
      <c r="AM496">
        <f>COUNTIFS(Graphes[DS_sans_clique_Temps],"&lt;="&amp;$AK496,Graphes[DS_sans_clique_Temps],"&lt;&gt;0")</f>
        <v>58</v>
      </c>
    </row>
    <row r="497" spans="37:39" x14ac:dyDescent="0.25">
      <c r="AK497">
        <v>49.5</v>
      </c>
      <c r="AL497">
        <f>COUNTIFS(Graphes[DS_Temps],"&lt;="&amp;$AK497,Graphes[DS_Temps],"&lt;&gt;0")</f>
        <v>57</v>
      </c>
      <c r="AM497">
        <f>COUNTIFS(Graphes[DS_sans_clique_Temps],"&lt;="&amp;$AK497,Graphes[DS_sans_clique_Temps],"&lt;&gt;0")</f>
        <v>58</v>
      </c>
    </row>
    <row r="498" spans="37:39" x14ac:dyDescent="0.25">
      <c r="AK498">
        <v>49.6</v>
      </c>
      <c r="AL498">
        <f>COUNTIFS(Graphes[DS_Temps],"&lt;="&amp;$AK498,Graphes[DS_Temps],"&lt;&gt;0")</f>
        <v>57</v>
      </c>
      <c r="AM498">
        <f>COUNTIFS(Graphes[DS_sans_clique_Temps],"&lt;="&amp;$AK498,Graphes[DS_sans_clique_Temps],"&lt;&gt;0")</f>
        <v>58</v>
      </c>
    </row>
    <row r="499" spans="37:39" x14ac:dyDescent="0.25">
      <c r="AK499">
        <v>49.7</v>
      </c>
      <c r="AL499">
        <f>COUNTIFS(Graphes[DS_Temps],"&lt;="&amp;$AK499,Graphes[DS_Temps],"&lt;&gt;0")</f>
        <v>57</v>
      </c>
      <c r="AM499">
        <f>COUNTIFS(Graphes[DS_sans_clique_Temps],"&lt;="&amp;$AK499,Graphes[DS_sans_clique_Temps],"&lt;&gt;0")</f>
        <v>58</v>
      </c>
    </row>
    <row r="500" spans="37:39" x14ac:dyDescent="0.25">
      <c r="AK500">
        <v>49.8</v>
      </c>
      <c r="AL500">
        <f>COUNTIFS(Graphes[DS_Temps],"&lt;="&amp;$AK500,Graphes[DS_Temps],"&lt;&gt;0")</f>
        <v>57</v>
      </c>
      <c r="AM500">
        <f>COUNTIFS(Graphes[DS_sans_clique_Temps],"&lt;="&amp;$AK500,Graphes[DS_sans_clique_Temps],"&lt;&gt;0")</f>
        <v>58</v>
      </c>
    </row>
    <row r="501" spans="37:39" x14ac:dyDescent="0.25">
      <c r="AK501">
        <v>49.9</v>
      </c>
      <c r="AL501">
        <f>COUNTIFS(Graphes[DS_Temps],"&lt;="&amp;$AK501,Graphes[DS_Temps],"&lt;&gt;0")</f>
        <v>57</v>
      </c>
      <c r="AM501">
        <f>COUNTIFS(Graphes[DS_sans_clique_Temps],"&lt;="&amp;$AK501,Graphes[DS_sans_clique_Temps],"&lt;&gt;0")</f>
        <v>58</v>
      </c>
    </row>
    <row r="502" spans="37:39" x14ac:dyDescent="0.25">
      <c r="AK502">
        <v>50</v>
      </c>
      <c r="AL502">
        <f>COUNTIFS(Graphes[DS_Temps],"&lt;="&amp;$AK502,Graphes[DS_Temps],"&lt;&gt;0")</f>
        <v>57</v>
      </c>
      <c r="AM502">
        <f>COUNTIFS(Graphes[DS_sans_clique_Temps],"&lt;="&amp;$AK502,Graphes[DS_sans_clique_Temps],"&lt;&gt;0")</f>
        <v>58</v>
      </c>
    </row>
    <row r="503" spans="37:39" x14ac:dyDescent="0.25">
      <c r="AK503">
        <v>50.1</v>
      </c>
      <c r="AL503">
        <f>COUNTIFS(Graphes[DS_Temps],"&lt;="&amp;$AK503,Graphes[DS_Temps],"&lt;&gt;0")</f>
        <v>57</v>
      </c>
      <c r="AM503">
        <f>COUNTIFS(Graphes[DS_sans_clique_Temps],"&lt;="&amp;$AK503,Graphes[DS_sans_clique_Temps],"&lt;&gt;0")</f>
        <v>58</v>
      </c>
    </row>
    <row r="504" spans="37:39" x14ac:dyDescent="0.25">
      <c r="AK504">
        <v>50.2</v>
      </c>
      <c r="AL504">
        <f>COUNTIFS(Graphes[DS_Temps],"&lt;="&amp;$AK504,Graphes[DS_Temps],"&lt;&gt;0")</f>
        <v>57</v>
      </c>
      <c r="AM504">
        <f>COUNTIFS(Graphes[DS_sans_clique_Temps],"&lt;="&amp;$AK504,Graphes[DS_sans_clique_Temps],"&lt;&gt;0")</f>
        <v>58</v>
      </c>
    </row>
    <row r="505" spans="37:39" x14ac:dyDescent="0.25">
      <c r="AK505">
        <v>50.3</v>
      </c>
      <c r="AL505">
        <f>COUNTIFS(Graphes[DS_Temps],"&lt;="&amp;$AK505,Graphes[DS_Temps],"&lt;&gt;0")</f>
        <v>57</v>
      </c>
      <c r="AM505">
        <f>COUNTIFS(Graphes[DS_sans_clique_Temps],"&lt;="&amp;$AK505,Graphes[DS_sans_clique_Temps],"&lt;&gt;0")</f>
        <v>58</v>
      </c>
    </row>
    <row r="506" spans="37:39" x14ac:dyDescent="0.25">
      <c r="AK506">
        <v>50.4</v>
      </c>
      <c r="AL506">
        <f>COUNTIFS(Graphes[DS_Temps],"&lt;="&amp;$AK506,Graphes[DS_Temps],"&lt;&gt;0")</f>
        <v>57</v>
      </c>
      <c r="AM506">
        <f>COUNTIFS(Graphes[DS_sans_clique_Temps],"&lt;="&amp;$AK506,Graphes[DS_sans_clique_Temps],"&lt;&gt;0")</f>
        <v>58</v>
      </c>
    </row>
    <row r="507" spans="37:39" x14ac:dyDescent="0.25">
      <c r="AK507">
        <v>50.5</v>
      </c>
      <c r="AL507">
        <f>COUNTIFS(Graphes[DS_Temps],"&lt;="&amp;$AK507,Graphes[DS_Temps],"&lt;&gt;0")</f>
        <v>57</v>
      </c>
      <c r="AM507">
        <f>COUNTIFS(Graphes[DS_sans_clique_Temps],"&lt;="&amp;$AK507,Graphes[DS_sans_clique_Temps],"&lt;&gt;0")</f>
        <v>58</v>
      </c>
    </row>
    <row r="508" spans="37:39" x14ac:dyDescent="0.25">
      <c r="AK508">
        <v>50.6</v>
      </c>
      <c r="AL508">
        <f>COUNTIFS(Graphes[DS_Temps],"&lt;="&amp;$AK508,Graphes[DS_Temps],"&lt;&gt;0")</f>
        <v>57</v>
      </c>
      <c r="AM508">
        <f>COUNTIFS(Graphes[DS_sans_clique_Temps],"&lt;="&amp;$AK508,Graphes[DS_sans_clique_Temps],"&lt;&gt;0")</f>
        <v>58</v>
      </c>
    </row>
    <row r="509" spans="37:39" x14ac:dyDescent="0.25">
      <c r="AK509">
        <v>50.7</v>
      </c>
      <c r="AL509">
        <f>COUNTIFS(Graphes[DS_Temps],"&lt;="&amp;$AK509,Graphes[DS_Temps],"&lt;&gt;0")</f>
        <v>57</v>
      </c>
      <c r="AM509">
        <f>COUNTIFS(Graphes[DS_sans_clique_Temps],"&lt;="&amp;$AK509,Graphes[DS_sans_clique_Temps],"&lt;&gt;0")</f>
        <v>58</v>
      </c>
    </row>
    <row r="510" spans="37:39" x14ac:dyDescent="0.25">
      <c r="AK510">
        <v>50.8</v>
      </c>
      <c r="AL510">
        <f>COUNTIFS(Graphes[DS_Temps],"&lt;="&amp;$AK510,Graphes[DS_Temps],"&lt;&gt;0")</f>
        <v>57</v>
      </c>
      <c r="AM510">
        <f>COUNTIFS(Graphes[DS_sans_clique_Temps],"&lt;="&amp;$AK510,Graphes[DS_sans_clique_Temps],"&lt;&gt;0")</f>
        <v>58</v>
      </c>
    </row>
    <row r="511" spans="37:39" x14ac:dyDescent="0.25">
      <c r="AK511">
        <v>50.9</v>
      </c>
      <c r="AL511">
        <f>COUNTIFS(Graphes[DS_Temps],"&lt;="&amp;$AK511,Graphes[DS_Temps],"&lt;&gt;0")</f>
        <v>57</v>
      </c>
      <c r="AM511">
        <f>COUNTIFS(Graphes[DS_sans_clique_Temps],"&lt;="&amp;$AK511,Graphes[DS_sans_clique_Temps],"&lt;&gt;0")</f>
        <v>58</v>
      </c>
    </row>
    <row r="512" spans="37:39" x14ac:dyDescent="0.25">
      <c r="AK512">
        <v>51</v>
      </c>
      <c r="AL512">
        <f>COUNTIFS(Graphes[DS_Temps],"&lt;="&amp;$AK512,Graphes[DS_Temps],"&lt;&gt;0")</f>
        <v>57</v>
      </c>
      <c r="AM512">
        <f>COUNTIFS(Graphes[DS_sans_clique_Temps],"&lt;="&amp;$AK512,Graphes[DS_sans_clique_Temps],"&lt;&gt;0")</f>
        <v>58</v>
      </c>
    </row>
    <row r="513" spans="37:39" x14ac:dyDescent="0.25">
      <c r="AK513">
        <v>51.1</v>
      </c>
      <c r="AL513">
        <f>COUNTIFS(Graphes[DS_Temps],"&lt;="&amp;$AK513,Graphes[DS_Temps],"&lt;&gt;0")</f>
        <v>57</v>
      </c>
      <c r="AM513">
        <f>COUNTIFS(Graphes[DS_sans_clique_Temps],"&lt;="&amp;$AK513,Graphes[DS_sans_clique_Temps],"&lt;&gt;0")</f>
        <v>58</v>
      </c>
    </row>
    <row r="514" spans="37:39" x14ac:dyDescent="0.25">
      <c r="AK514">
        <v>51.2</v>
      </c>
      <c r="AL514">
        <f>COUNTIFS(Graphes[DS_Temps],"&lt;="&amp;$AK514,Graphes[DS_Temps],"&lt;&gt;0")</f>
        <v>57</v>
      </c>
      <c r="AM514">
        <f>COUNTIFS(Graphes[DS_sans_clique_Temps],"&lt;="&amp;$AK514,Graphes[DS_sans_clique_Temps],"&lt;&gt;0")</f>
        <v>58</v>
      </c>
    </row>
    <row r="515" spans="37:39" x14ac:dyDescent="0.25">
      <c r="AK515">
        <v>51.3</v>
      </c>
      <c r="AL515">
        <f>COUNTIFS(Graphes[DS_Temps],"&lt;="&amp;$AK515,Graphes[DS_Temps],"&lt;&gt;0")</f>
        <v>57</v>
      </c>
      <c r="AM515">
        <f>COUNTIFS(Graphes[DS_sans_clique_Temps],"&lt;="&amp;$AK515,Graphes[DS_sans_clique_Temps],"&lt;&gt;0")</f>
        <v>58</v>
      </c>
    </row>
    <row r="516" spans="37:39" x14ac:dyDescent="0.25">
      <c r="AK516">
        <v>51.4</v>
      </c>
      <c r="AL516">
        <f>COUNTIFS(Graphes[DS_Temps],"&lt;="&amp;$AK516,Graphes[DS_Temps],"&lt;&gt;0")</f>
        <v>57</v>
      </c>
      <c r="AM516">
        <f>COUNTIFS(Graphes[DS_sans_clique_Temps],"&lt;="&amp;$AK516,Graphes[DS_sans_clique_Temps],"&lt;&gt;0")</f>
        <v>58</v>
      </c>
    </row>
    <row r="517" spans="37:39" x14ac:dyDescent="0.25">
      <c r="AK517">
        <v>51.5</v>
      </c>
      <c r="AL517">
        <f>COUNTIFS(Graphes[DS_Temps],"&lt;="&amp;$AK517,Graphes[DS_Temps],"&lt;&gt;0")</f>
        <v>57</v>
      </c>
      <c r="AM517">
        <f>COUNTIFS(Graphes[DS_sans_clique_Temps],"&lt;="&amp;$AK517,Graphes[DS_sans_clique_Temps],"&lt;&gt;0")</f>
        <v>58</v>
      </c>
    </row>
    <row r="518" spans="37:39" x14ac:dyDescent="0.25">
      <c r="AK518">
        <v>51.6</v>
      </c>
      <c r="AL518">
        <f>COUNTIFS(Graphes[DS_Temps],"&lt;="&amp;$AK518,Graphes[DS_Temps],"&lt;&gt;0")</f>
        <v>57</v>
      </c>
      <c r="AM518">
        <f>COUNTIFS(Graphes[DS_sans_clique_Temps],"&lt;="&amp;$AK518,Graphes[DS_sans_clique_Temps],"&lt;&gt;0")</f>
        <v>58</v>
      </c>
    </row>
    <row r="519" spans="37:39" x14ac:dyDescent="0.25">
      <c r="AK519">
        <v>51.7</v>
      </c>
      <c r="AL519">
        <f>COUNTIFS(Graphes[DS_Temps],"&lt;="&amp;$AK519,Graphes[DS_Temps],"&lt;&gt;0")</f>
        <v>57</v>
      </c>
      <c r="AM519">
        <f>COUNTIFS(Graphes[DS_sans_clique_Temps],"&lt;="&amp;$AK519,Graphes[DS_sans_clique_Temps],"&lt;&gt;0")</f>
        <v>58</v>
      </c>
    </row>
    <row r="520" spans="37:39" x14ac:dyDescent="0.25">
      <c r="AK520">
        <v>51.8</v>
      </c>
      <c r="AL520">
        <f>COUNTIFS(Graphes[DS_Temps],"&lt;="&amp;$AK520,Graphes[DS_Temps],"&lt;&gt;0")</f>
        <v>57</v>
      </c>
      <c r="AM520">
        <f>COUNTIFS(Graphes[DS_sans_clique_Temps],"&lt;="&amp;$AK520,Graphes[DS_sans_clique_Temps],"&lt;&gt;0")</f>
        <v>58</v>
      </c>
    </row>
    <row r="521" spans="37:39" x14ac:dyDescent="0.25">
      <c r="AK521">
        <v>51.9</v>
      </c>
      <c r="AL521">
        <f>COUNTIFS(Graphes[DS_Temps],"&lt;="&amp;$AK521,Graphes[DS_Temps],"&lt;&gt;0")</f>
        <v>57</v>
      </c>
      <c r="AM521">
        <f>COUNTIFS(Graphes[DS_sans_clique_Temps],"&lt;="&amp;$AK521,Graphes[DS_sans_clique_Temps],"&lt;&gt;0")</f>
        <v>58</v>
      </c>
    </row>
    <row r="522" spans="37:39" x14ac:dyDescent="0.25">
      <c r="AK522">
        <v>52</v>
      </c>
      <c r="AL522">
        <f>COUNTIFS(Graphes[DS_Temps],"&lt;="&amp;$AK522,Graphes[DS_Temps],"&lt;&gt;0")</f>
        <v>57</v>
      </c>
      <c r="AM522">
        <f>COUNTIFS(Graphes[DS_sans_clique_Temps],"&lt;="&amp;$AK522,Graphes[DS_sans_clique_Temps],"&lt;&gt;0")</f>
        <v>58</v>
      </c>
    </row>
    <row r="523" spans="37:39" x14ac:dyDescent="0.25">
      <c r="AK523">
        <v>52.1</v>
      </c>
      <c r="AL523">
        <f>COUNTIFS(Graphes[DS_Temps],"&lt;="&amp;$AK523,Graphes[DS_Temps],"&lt;&gt;0")</f>
        <v>57</v>
      </c>
      <c r="AM523">
        <f>COUNTIFS(Graphes[DS_sans_clique_Temps],"&lt;="&amp;$AK523,Graphes[DS_sans_clique_Temps],"&lt;&gt;0")</f>
        <v>58</v>
      </c>
    </row>
    <row r="524" spans="37:39" x14ac:dyDescent="0.25">
      <c r="AK524">
        <v>52.2</v>
      </c>
      <c r="AL524">
        <f>COUNTIFS(Graphes[DS_Temps],"&lt;="&amp;$AK524,Graphes[DS_Temps],"&lt;&gt;0")</f>
        <v>57</v>
      </c>
      <c r="AM524">
        <f>COUNTIFS(Graphes[DS_sans_clique_Temps],"&lt;="&amp;$AK524,Graphes[DS_sans_clique_Temps],"&lt;&gt;0")</f>
        <v>58</v>
      </c>
    </row>
    <row r="525" spans="37:39" x14ac:dyDescent="0.25">
      <c r="AK525">
        <v>52.3</v>
      </c>
      <c r="AL525">
        <f>COUNTIFS(Graphes[DS_Temps],"&lt;="&amp;$AK525,Graphes[DS_Temps],"&lt;&gt;0")</f>
        <v>57</v>
      </c>
      <c r="AM525">
        <f>COUNTIFS(Graphes[DS_sans_clique_Temps],"&lt;="&amp;$AK525,Graphes[DS_sans_clique_Temps],"&lt;&gt;0")</f>
        <v>58</v>
      </c>
    </row>
    <row r="526" spans="37:39" x14ac:dyDescent="0.25">
      <c r="AK526">
        <v>52.4</v>
      </c>
      <c r="AL526">
        <f>COUNTIFS(Graphes[DS_Temps],"&lt;="&amp;$AK526,Graphes[DS_Temps],"&lt;&gt;0")</f>
        <v>57</v>
      </c>
      <c r="AM526">
        <f>COUNTIFS(Graphes[DS_sans_clique_Temps],"&lt;="&amp;$AK526,Graphes[DS_sans_clique_Temps],"&lt;&gt;0")</f>
        <v>58</v>
      </c>
    </row>
    <row r="527" spans="37:39" x14ac:dyDescent="0.25">
      <c r="AK527">
        <v>52.5</v>
      </c>
      <c r="AL527">
        <f>COUNTIFS(Graphes[DS_Temps],"&lt;="&amp;$AK527,Graphes[DS_Temps],"&lt;&gt;0")</f>
        <v>57</v>
      </c>
      <c r="AM527">
        <f>COUNTIFS(Graphes[DS_sans_clique_Temps],"&lt;="&amp;$AK527,Graphes[DS_sans_clique_Temps],"&lt;&gt;0")</f>
        <v>58</v>
      </c>
    </row>
    <row r="528" spans="37:39" x14ac:dyDescent="0.25">
      <c r="AK528">
        <v>52.6</v>
      </c>
      <c r="AL528">
        <f>COUNTIFS(Graphes[DS_Temps],"&lt;="&amp;$AK528,Graphes[DS_Temps],"&lt;&gt;0")</f>
        <v>57</v>
      </c>
      <c r="AM528">
        <f>COUNTIFS(Graphes[DS_sans_clique_Temps],"&lt;="&amp;$AK528,Graphes[DS_sans_clique_Temps],"&lt;&gt;0")</f>
        <v>58</v>
      </c>
    </row>
    <row r="529" spans="37:39" x14ac:dyDescent="0.25">
      <c r="AK529">
        <v>52.7</v>
      </c>
      <c r="AL529">
        <f>COUNTIFS(Graphes[DS_Temps],"&lt;="&amp;$AK529,Graphes[DS_Temps],"&lt;&gt;0")</f>
        <v>57</v>
      </c>
      <c r="AM529">
        <f>COUNTIFS(Graphes[DS_sans_clique_Temps],"&lt;="&amp;$AK529,Graphes[DS_sans_clique_Temps],"&lt;&gt;0")</f>
        <v>58</v>
      </c>
    </row>
    <row r="530" spans="37:39" x14ac:dyDescent="0.25">
      <c r="AK530">
        <v>52.8</v>
      </c>
      <c r="AL530">
        <f>COUNTIFS(Graphes[DS_Temps],"&lt;="&amp;$AK530,Graphes[DS_Temps],"&lt;&gt;0")</f>
        <v>57</v>
      </c>
      <c r="AM530">
        <f>COUNTIFS(Graphes[DS_sans_clique_Temps],"&lt;="&amp;$AK530,Graphes[DS_sans_clique_Temps],"&lt;&gt;0")</f>
        <v>58</v>
      </c>
    </row>
    <row r="531" spans="37:39" x14ac:dyDescent="0.25">
      <c r="AK531">
        <v>52.9</v>
      </c>
      <c r="AL531">
        <f>COUNTIFS(Graphes[DS_Temps],"&lt;="&amp;$AK531,Graphes[DS_Temps],"&lt;&gt;0")</f>
        <v>57</v>
      </c>
      <c r="AM531">
        <f>COUNTIFS(Graphes[DS_sans_clique_Temps],"&lt;="&amp;$AK531,Graphes[DS_sans_clique_Temps],"&lt;&gt;0")</f>
        <v>58</v>
      </c>
    </row>
    <row r="532" spans="37:39" x14ac:dyDescent="0.25">
      <c r="AK532">
        <v>53</v>
      </c>
      <c r="AL532">
        <f>COUNTIFS(Graphes[DS_Temps],"&lt;="&amp;$AK532,Graphes[DS_Temps],"&lt;&gt;0")</f>
        <v>57</v>
      </c>
      <c r="AM532">
        <f>COUNTIFS(Graphes[DS_sans_clique_Temps],"&lt;="&amp;$AK532,Graphes[DS_sans_clique_Temps],"&lt;&gt;0")</f>
        <v>58</v>
      </c>
    </row>
    <row r="533" spans="37:39" x14ac:dyDescent="0.25">
      <c r="AK533">
        <v>53.1</v>
      </c>
      <c r="AL533">
        <f>COUNTIFS(Graphes[DS_Temps],"&lt;="&amp;$AK533,Graphes[DS_Temps],"&lt;&gt;0")</f>
        <v>57</v>
      </c>
      <c r="AM533">
        <f>COUNTIFS(Graphes[DS_sans_clique_Temps],"&lt;="&amp;$AK533,Graphes[DS_sans_clique_Temps],"&lt;&gt;0")</f>
        <v>58</v>
      </c>
    </row>
    <row r="534" spans="37:39" x14ac:dyDescent="0.25">
      <c r="AK534">
        <v>53.2</v>
      </c>
      <c r="AL534">
        <f>COUNTIFS(Graphes[DS_Temps],"&lt;="&amp;$AK534,Graphes[DS_Temps],"&lt;&gt;0")</f>
        <v>57</v>
      </c>
      <c r="AM534">
        <f>COUNTIFS(Graphes[DS_sans_clique_Temps],"&lt;="&amp;$AK534,Graphes[DS_sans_clique_Temps],"&lt;&gt;0")</f>
        <v>58</v>
      </c>
    </row>
    <row r="535" spans="37:39" x14ac:dyDescent="0.25">
      <c r="AK535">
        <v>53.3</v>
      </c>
      <c r="AL535">
        <f>COUNTIFS(Graphes[DS_Temps],"&lt;="&amp;$AK535,Graphes[DS_Temps],"&lt;&gt;0")</f>
        <v>57</v>
      </c>
      <c r="AM535">
        <f>COUNTIFS(Graphes[DS_sans_clique_Temps],"&lt;="&amp;$AK535,Graphes[DS_sans_clique_Temps],"&lt;&gt;0")</f>
        <v>58</v>
      </c>
    </row>
    <row r="536" spans="37:39" x14ac:dyDescent="0.25">
      <c r="AK536">
        <v>53.4</v>
      </c>
      <c r="AL536">
        <f>COUNTIFS(Graphes[DS_Temps],"&lt;="&amp;$AK536,Graphes[DS_Temps],"&lt;&gt;0")</f>
        <v>57</v>
      </c>
      <c r="AM536">
        <f>COUNTIFS(Graphes[DS_sans_clique_Temps],"&lt;="&amp;$AK536,Graphes[DS_sans_clique_Temps],"&lt;&gt;0")</f>
        <v>58</v>
      </c>
    </row>
    <row r="537" spans="37:39" x14ac:dyDescent="0.25">
      <c r="AK537">
        <v>53.5</v>
      </c>
      <c r="AL537">
        <f>COUNTIFS(Graphes[DS_Temps],"&lt;="&amp;$AK537,Graphes[DS_Temps],"&lt;&gt;0")</f>
        <v>57</v>
      </c>
      <c r="AM537">
        <f>COUNTIFS(Graphes[DS_sans_clique_Temps],"&lt;="&amp;$AK537,Graphes[DS_sans_clique_Temps],"&lt;&gt;0")</f>
        <v>58</v>
      </c>
    </row>
    <row r="538" spans="37:39" x14ac:dyDescent="0.25">
      <c r="AK538">
        <v>53.6</v>
      </c>
      <c r="AL538">
        <f>COUNTIFS(Graphes[DS_Temps],"&lt;="&amp;$AK538,Graphes[DS_Temps],"&lt;&gt;0")</f>
        <v>57</v>
      </c>
      <c r="AM538">
        <f>COUNTIFS(Graphes[DS_sans_clique_Temps],"&lt;="&amp;$AK538,Graphes[DS_sans_clique_Temps],"&lt;&gt;0")</f>
        <v>58</v>
      </c>
    </row>
    <row r="539" spans="37:39" x14ac:dyDescent="0.25">
      <c r="AK539">
        <v>53.7</v>
      </c>
      <c r="AL539">
        <f>COUNTIFS(Graphes[DS_Temps],"&lt;="&amp;$AK539,Graphes[DS_Temps],"&lt;&gt;0")</f>
        <v>57</v>
      </c>
      <c r="AM539">
        <f>COUNTIFS(Graphes[DS_sans_clique_Temps],"&lt;="&amp;$AK539,Graphes[DS_sans_clique_Temps],"&lt;&gt;0")</f>
        <v>58</v>
      </c>
    </row>
    <row r="540" spans="37:39" x14ac:dyDescent="0.25">
      <c r="AK540">
        <v>53.8</v>
      </c>
      <c r="AL540">
        <f>COUNTIFS(Graphes[DS_Temps],"&lt;="&amp;$AK540,Graphes[DS_Temps],"&lt;&gt;0")</f>
        <v>57</v>
      </c>
      <c r="AM540">
        <f>COUNTIFS(Graphes[DS_sans_clique_Temps],"&lt;="&amp;$AK540,Graphes[DS_sans_clique_Temps],"&lt;&gt;0")</f>
        <v>58</v>
      </c>
    </row>
    <row r="541" spans="37:39" x14ac:dyDescent="0.25">
      <c r="AK541">
        <v>53.9</v>
      </c>
      <c r="AL541">
        <f>COUNTIFS(Graphes[DS_Temps],"&lt;="&amp;$AK541,Graphes[DS_Temps],"&lt;&gt;0")</f>
        <v>57</v>
      </c>
      <c r="AM541">
        <f>COUNTIFS(Graphes[DS_sans_clique_Temps],"&lt;="&amp;$AK541,Graphes[DS_sans_clique_Temps],"&lt;&gt;0")</f>
        <v>58</v>
      </c>
    </row>
    <row r="542" spans="37:39" x14ac:dyDescent="0.25">
      <c r="AK542">
        <v>54</v>
      </c>
      <c r="AL542">
        <f>COUNTIFS(Graphes[DS_Temps],"&lt;="&amp;$AK542,Graphes[DS_Temps],"&lt;&gt;0")</f>
        <v>57</v>
      </c>
      <c r="AM542">
        <f>COUNTIFS(Graphes[DS_sans_clique_Temps],"&lt;="&amp;$AK542,Graphes[DS_sans_clique_Temps],"&lt;&gt;0")</f>
        <v>58</v>
      </c>
    </row>
    <row r="543" spans="37:39" x14ac:dyDescent="0.25">
      <c r="AK543">
        <v>54.1</v>
      </c>
      <c r="AL543">
        <f>COUNTIFS(Graphes[DS_Temps],"&lt;="&amp;$AK543,Graphes[DS_Temps],"&lt;&gt;0")</f>
        <v>57</v>
      </c>
      <c r="AM543">
        <f>COUNTIFS(Graphes[DS_sans_clique_Temps],"&lt;="&amp;$AK543,Graphes[DS_sans_clique_Temps],"&lt;&gt;0")</f>
        <v>58</v>
      </c>
    </row>
    <row r="544" spans="37:39" x14ac:dyDescent="0.25">
      <c r="AK544">
        <v>54.2</v>
      </c>
      <c r="AL544">
        <f>COUNTIFS(Graphes[DS_Temps],"&lt;="&amp;$AK544,Graphes[DS_Temps],"&lt;&gt;0")</f>
        <v>57</v>
      </c>
      <c r="AM544">
        <f>COUNTIFS(Graphes[DS_sans_clique_Temps],"&lt;="&amp;$AK544,Graphes[DS_sans_clique_Temps],"&lt;&gt;0")</f>
        <v>58</v>
      </c>
    </row>
    <row r="545" spans="37:39" x14ac:dyDescent="0.25">
      <c r="AK545">
        <v>54.3</v>
      </c>
      <c r="AL545">
        <f>COUNTIFS(Graphes[DS_Temps],"&lt;="&amp;$AK545,Graphes[DS_Temps],"&lt;&gt;0")</f>
        <v>57</v>
      </c>
      <c r="AM545">
        <f>COUNTIFS(Graphes[DS_sans_clique_Temps],"&lt;="&amp;$AK545,Graphes[DS_sans_clique_Temps],"&lt;&gt;0")</f>
        <v>58</v>
      </c>
    </row>
    <row r="546" spans="37:39" x14ac:dyDescent="0.25">
      <c r="AK546">
        <v>54.4</v>
      </c>
      <c r="AL546">
        <f>COUNTIFS(Graphes[DS_Temps],"&lt;="&amp;$AK546,Graphes[DS_Temps],"&lt;&gt;0")</f>
        <v>57</v>
      </c>
      <c r="AM546">
        <f>COUNTIFS(Graphes[DS_sans_clique_Temps],"&lt;="&amp;$AK546,Graphes[DS_sans_clique_Temps],"&lt;&gt;0")</f>
        <v>58</v>
      </c>
    </row>
    <row r="547" spans="37:39" x14ac:dyDescent="0.25">
      <c r="AK547">
        <v>54.5</v>
      </c>
      <c r="AL547">
        <f>COUNTIFS(Graphes[DS_Temps],"&lt;="&amp;$AK547,Graphes[DS_Temps],"&lt;&gt;0")</f>
        <v>57</v>
      </c>
      <c r="AM547">
        <f>COUNTIFS(Graphes[DS_sans_clique_Temps],"&lt;="&amp;$AK547,Graphes[DS_sans_clique_Temps],"&lt;&gt;0")</f>
        <v>58</v>
      </c>
    </row>
    <row r="548" spans="37:39" x14ac:dyDescent="0.25">
      <c r="AK548">
        <v>54.6</v>
      </c>
      <c r="AL548">
        <f>COUNTIFS(Graphes[DS_Temps],"&lt;="&amp;$AK548,Graphes[DS_Temps],"&lt;&gt;0")</f>
        <v>57</v>
      </c>
      <c r="AM548">
        <f>COUNTIFS(Graphes[DS_sans_clique_Temps],"&lt;="&amp;$AK548,Graphes[DS_sans_clique_Temps],"&lt;&gt;0")</f>
        <v>58</v>
      </c>
    </row>
    <row r="549" spans="37:39" x14ac:dyDescent="0.25">
      <c r="AK549">
        <v>54.7</v>
      </c>
      <c r="AL549">
        <f>COUNTIFS(Graphes[DS_Temps],"&lt;="&amp;$AK549,Graphes[DS_Temps],"&lt;&gt;0")</f>
        <v>57</v>
      </c>
      <c r="AM549">
        <f>COUNTIFS(Graphes[DS_sans_clique_Temps],"&lt;="&amp;$AK549,Graphes[DS_sans_clique_Temps],"&lt;&gt;0")</f>
        <v>58</v>
      </c>
    </row>
    <row r="550" spans="37:39" x14ac:dyDescent="0.25">
      <c r="AK550">
        <v>54.8</v>
      </c>
      <c r="AL550">
        <f>COUNTIFS(Graphes[DS_Temps],"&lt;="&amp;$AK550,Graphes[DS_Temps],"&lt;&gt;0")</f>
        <v>57</v>
      </c>
      <c r="AM550">
        <f>COUNTIFS(Graphes[DS_sans_clique_Temps],"&lt;="&amp;$AK550,Graphes[DS_sans_clique_Temps],"&lt;&gt;0")</f>
        <v>58</v>
      </c>
    </row>
    <row r="551" spans="37:39" x14ac:dyDescent="0.25">
      <c r="AK551">
        <v>54.9</v>
      </c>
      <c r="AL551">
        <f>COUNTIFS(Graphes[DS_Temps],"&lt;="&amp;$AK551,Graphes[DS_Temps],"&lt;&gt;0")</f>
        <v>57</v>
      </c>
      <c r="AM551">
        <f>COUNTIFS(Graphes[DS_sans_clique_Temps],"&lt;="&amp;$AK551,Graphes[DS_sans_clique_Temps],"&lt;&gt;0")</f>
        <v>58</v>
      </c>
    </row>
    <row r="552" spans="37:39" x14ac:dyDescent="0.25">
      <c r="AK552">
        <v>55</v>
      </c>
      <c r="AL552">
        <f>COUNTIFS(Graphes[DS_Temps],"&lt;="&amp;$AK552,Graphes[DS_Temps],"&lt;&gt;0")</f>
        <v>57</v>
      </c>
      <c r="AM552">
        <f>COUNTIFS(Graphes[DS_sans_clique_Temps],"&lt;="&amp;$AK552,Graphes[DS_sans_clique_Temps],"&lt;&gt;0")</f>
        <v>58</v>
      </c>
    </row>
    <row r="553" spans="37:39" x14ac:dyDescent="0.25">
      <c r="AK553">
        <v>55.1</v>
      </c>
      <c r="AL553">
        <f>COUNTIFS(Graphes[DS_Temps],"&lt;="&amp;$AK553,Graphes[DS_Temps],"&lt;&gt;0")</f>
        <v>57</v>
      </c>
      <c r="AM553">
        <f>COUNTIFS(Graphes[DS_sans_clique_Temps],"&lt;="&amp;$AK553,Graphes[DS_sans_clique_Temps],"&lt;&gt;0")</f>
        <v>58</v>
      </c>
    </row>
    <row r="554" spans="37:39" x14ac:dyDescent="0.25">
      <c r="AK554">
        <v>55.2</v>
      </c>
      <c r="AL554">
        <f>COUNTIFS(Graphes[DS_Temps],"&lt;="&amp;$AK554,Graphes[DS_Temps],"&lt;&gt;0")</f>
        <v>57</v>
      </c>
      <c r="AM554">
        <f>COUNTIFS(Graphes[DS_sans_clique_Temps],"&lt;="&amp;$AK554,Graphes[DS_sans_clique_Temps],"&lt;&gt;0")</f>
        <v>58</v>
      </c>
    </row>
    <row r="555" spans="37:39" x14ac:dyDescent="0.25">
      <c r="AK555">
        <v>55.3</v>
      </c>
      <c r="AL555">
        <f>COUNTIFS(Graphes[DS_Temps],"&lt;="&amp;$AK555,Graphes[DS_Temps],"&lt;&gt;0")</f>
        <v>57</v>
      </c>
      <c r="AM555">
        <f>COUNTIFS(Graphes[DS_sans_clique_Temps],"&lt;="&amp;$AK555,Graphes[DS_sans_clique_Temps],"&lt;&gt;0")</f>
        <v>58</v>
      </c>
    </row>
    <row r="556" spans="37:39" x14ac:dyDescent="0.25">
      <c r="AK556">
        <v>55.4</v>
      </c>
      <c r="AL556">
        <f>COUNTIFS(Graphes[DS_Temps],"&lt;="&amp;$AK556,Graphes[DS_Temps],"&lt;&gt;0")</f>
        <v>57</v>
      </c>
      <c r="AM556">
        <f>COUNTIFS(Graphes[DS_sans_clique_Temps],"&lt;="&amp;$AK556,Graphes[DS_sans_clique_Temps],"&lt;&gt;0")</f>
        <v>58</v>
      </c>
    </row>
    <row r="557" spans="37:39" x14ac:dyDescent="0.25">
      <c r="AK557">
        <v>55.5</v>
      </c>
      <c r="AL557">
        <f>COUNTIFS(Graphes[DS_Temps],"&lt;="&amp;$AK557,Graphes[DS_Temps],"&lt;&gt;0")</f>
        <v>57</v>
      </c>
      <c r="AM557">
        <f>COUNTIFS(Graphes[DS_sans_clique_Temps],"&lt;="&amp;$AK557,Graphes[DS_sans_clique_Temps],"&lt;&gt;0")</f>
        <v>58</v>
      </c>
    </row>
    <row r="558" spans="37:39" x14ac:dyDescent="0.25">
      <c r="AK558">
        <v>55.6</v>
      </c>
      <c r="AL558">
        <f>COUNTIFS(Graphes[DS_Temps],"&lt;="&amp;$AK558,Graphes[DS_Temps],"&lt;&gt;0")</f>
        <v>57</v>
      </c>
      <c r="AM558">
        <f>COUNTIFS(Graphes[DS_sans_clique_Temps],"&lt;="&amp;$AK558,Graphes[DS_sans_clique_Temps],"&lt;&gt;0")</f>
        <v>58</v>
      </c>
    </row>
    <row r="559" spans="37:39" x14ac:dyDescent="0.25">
      <c r="AK559">
        <v>55.7</v>
      </c>
      <c r="AL559">
        <f>COUNTIFS(Graphes[DS_Temps],"&lt;="&amp;$AK559,Graphes[DS_Temps],"&lt;&gt;0")</f>
        <v>57</v>
      </c>
      <c r="AM559">
        <f>COUNTIFS(Graphes[DS_sans_clique_Temps],"&lt;="&amp;$AK559,Graphes[DS_sans_clique_Temps],"&lt;&gt;0")</f>
        <v>58</v>
      </c>
    </row>
    <row r="560" spans="37:39" x14ac:dyDescent="0.25">
      <c r="AK560">
        <v>55.8</v>
      </c>
      <c r="AL560">
        <f>COUNTIFS(Graphes[DS_Temps],"&lt;="&amp;$AK560,Graphes[DS_Temps],"&lt;&gt;0")</f>
        <v>57</v>
      </c>
      <c r="AM560">
        <f>COUNTIFS(Graphes[DS_sans_clique_Temps],"&lt;="&amp;$AK560,Graphes[DS_sans_clique_Temps],"&lt;&gt;0")</f>
        <v>58</v>
      </c>
    </row>
    <row r="561" spans="37:39" x14ac:dyDescent="0.25">
      <c r="AK561">
        <v>55.9</v>
      </c>
      <c r="AL561">
        <f>COUNTIFS(Graphes[DS_Temps],"&lt;="&amp;$AK561,Graphes[DS_Temps],"&lt;&gt;0")</f>
        <v>57</v>
      </c>
      <c r="AM561">
        <f>COUNTIFS(Graphes[DS_sans_clique_Temps],"&lt;="&amp;$AK561,Graphes[DS_sans_clique_Temps],"&lt;&gt;0")</f>
        <v>58</v>
      </c>
    </row>
    <row r="562" spans="37:39" x14ac:dyDescent="0.25">
      <c r="AK562">
        <v>56</v>
      </c>
      <c r="AL562">
        <f>COUNTIFS(Graphes[DS_Temps],"&lt;="&amp;$AK562,Graphes[DS_Temps],"&lt;&gt;0")</f>
        <v>57</v>
      </c>
      <c r="AM562">
        <f>COUNTIFS(Graphes[DS_sans_clique_Temps],"&lt;="&amp;$AK562,Graphes[DS_sans_clique_Temps],"&lt;&gt;0")</f>
        <v>58</v>
      </c>
    </row>
    <row r="563" spans="37:39" x14ac:dyDescent="0.25">
      <c r="AK563">
        <v>56.1</v>
      </c>
      <c r="AL563">
        <f>COUNTIFS(Graphes[DS_Temps],"&lt;="&amp;$AK563,Graphes[DS_Temps],"&lt;&gt;0")</f>
        <v>57</v>
      </c>
      <c r="AM563">
        <f>COUNTIFS(Graphes[DS_sans_clique_Temps],"&lt;="&amp;$AK563,Graphes[DS_sans_clique_Temps],"&lt;&gt;0")</f>
        <v>58</v>
      </c>
    </row>
    <row r="564" spans="37:39" x14ac:dyDescent="0.25">
      <c r="AK564">
        <v>56.2</v>
      </c>
      <c r="AL564">
        <f>COUNTIFS(Graphes[DS_Temps],"&lt;="&amp;$AK564,Graphes[DS_Temps],"&lt;&gt;0")</f>
        <v>57</v>
      </c>
      <c r="AM564">
        <f>COUNTIFS(Graphes[DS_sans_clique_Temps],"&lt;="&amp;$AK564,Graphes[DS_sans_clique_Temps],"&lt;&gt;0")</f>
        <v>58</v>
      </c>
    </row>
    <row r="565" spans="37:39" x14ac:dyDescent="0.25">
      <c r="AK565">
        <v>56.3</v>
      </c>
      <c r="AL565">
        <f>COUNTIFS(Graphes[DS_Temps],"&lt;="&amp;$AK565,Graphes[DS_Temps],"&lt;&gt;0")</f>
        <v>57</v>
      </c>
      <c r="AM565">
        <f>COUNTIFS(Graphes[DS_sans_clique_Temps],"&lt;="&amp;$AK565,Graphes[DS_sans_clique_Temps],"&lt;&gt;0")</f>
        <v>58</v>
      </c>
    </row>
    <row r="566" spans="37:39" x14ac:dyDescent="0.25">
      <c r="AK566">
        <v>56.4</v>
      </c>
      <c r="AL566">
        <f>COUNTIFS(Graphes[DS_Temps],"&lt;="&amp;$AK566,Graphes[DS_Temps],"&lt;&gt;0")</f>
        <v>57</v>
      </c>
      <c r="AM566">
        <f>COUNTIFS(Graphes[DS_sans_clique_Temps],"&lt;="&amp;$AK566,Graphes[DS_sans_clique_Temps],"&lt;&gt;0")</f>
        <v>58</v>
      </c>
    </row>
    <row r="567" spans="37:39" x14ac:dyDescent="0.25">
      <c r="AK567">
        <v>56.5</v>
      </c>
      <c r="AL567">
        <f>COUNTIFS(Graphes[DS_Temps],"&lt;="&amp;$AK567,Graphes[DS_Temps],"&lt;&gt;0")</f>
        <v>57</v>
      </c>
      <c r="AM567">
        <f>COUNTIFS(Graphes[DS_sans_clique_Temps],"&lt;="&amp;$AK567,Graphes[DS_sans_clique_Temps],"&lt;&gt;0")</f>
        <v>58</v>
      </c>
    </row>
    <row r="568" spans="37:39" x14ac:dyDescent="0.25">
      <c r="AK568">
        <v>56.6</v>
      </c>
      <c r="AL568">
        <f>COUNTIFS(Graphes[DS_Temps],"&lt;="&amp;$AK568,Graphes[DS_Temps],"&lt;&gt;0")</f>
        <v>57</v>
      </c>
      <c r="AM568">
        <f>COUNTIFS(Graphes[DS_sans_clique_Temps],"&lt;="&amp;$AK568,Graphes[DS_sans_clique_Temps],"&lt;&gt;0")</f>
        <v>58</v>
      </c>
    </row>
    <row r="569" spans="37:39" x14ac:dyDescent="0.25">
      <c r="AK569">
        <v>56.7</v>
      </c>
      <c r="AL569">
        <f>COUNTIFS(Graphes[DS_Temps],"&lt;="&amp;$AK569,Graphes[DS_Temps],"&lt;&gt;0")</f>
        <v>57</v>
      </c>
      <c r="AM569">
        <f>COUNTIFS(Graphes[DS_sans_clique_Temps],"&lt;="&amp;$AK569,Graphes[DS_sans_clique_Temps],"&lt;&gt;0")</f>
        <v>58</v>
      </c>
    </row>
    <row r="570" spans="37:39" x14ac:dyDescent="0.25">
      <c r="AK570">
        <v>56.8</v>
      </c>
      <c r="AL570">
        <f>COUNTIFS(Graphes[DS_Temps],"&lt;="&amp;$AK570,Graphes[DS_Temps],"&lt;&gt;0")</f>
        <v>57</v>
      </c>
      <c r="AM570">
        <f>COUNTIFS(Graphes[DS_sans_clique_Temps],"&lt;="&amp;$AK570,Graphes[DS_sans_clique_Temps],"&lt;&gt;0")</f>
        <v>58</v>
      </c>
    </row>
    <row r="571" spans="37:39" x14ac:dyDescent="0.25">
      <c r="AK571">
        <v>56.9</v>
      </c>
      <c r="AL571">
        <f>COUNTIFS(Graphes[DS_Temps],"&lt;="&amp;$AK571,Graphes[DS_Temps],"&lt;&gt;0")</f>
        <v>57</v>
      </c>
      <c r="AM571">
        <f>COUNTIFS(Graphes[DS_sans_clique_Temps],"&lt;="&amp;$AK571,Graphes[DS_sans_clique_Temps],"&lt;&gt;0")</f>
        <v>58</v>
      </c>
    </row>
    <row r="572" spans="37:39" x14ac:dyDescent="0.25">
      <c r="AK572">
        <v>57</v>
      </c>
      <c r="AL572">
        <f>COUNTIFS(Graphes[DS_Temps],"&lt;="&amp;$AK572,Graphes[DS_Temps],"&lt;&gt;0")</f>
        <v>57</v>
      </c>
      <c r="AM572">
        <f>COUNTIFS(Graphes[DS_sans_clique_Temps],"&lt;="&amp;$AK572,Graphes[DS_sans_clique_Temps],"&lt;&gt;0")</f>
        <v>58</v>
      </c>
    </row>
    <row r="573" spans="37:39" x14ac:dyDescent="0.25">
      <c r="AK573">
        <v>57.1</v>
      </c>
      <c r="AL573">
        <f>COUNTIFS(Graphes[DS_Temps],"&lt;="&amp;$AK573,Graphes[DS_Temps],"&lt;&gt;0")</f>
        <v>57</v>
      </c>
      <c r="AM573">
        <f>COUNTIFS(Graphes[DS_sans_clique_Temps],"&lt;="&amp;$AK573,Graphes[DS_sans_clique_Temps],"&lt;&gt;0")</f>
        <v>58</v>
      </c>
    </row>
    <row r="574" spans="37:39" x14ac:dyDescent="0.25">
      <c r="AK574">
        <v>57.2</v>
      </c>
      <c r="AL574">
        <f>COUNTIFS(Graphes[DS_Temps],"&lt;="&amp;$AK574,Graphes[DS_Temps],"&lt;&gt;0")</f>
        <v>57</v>
      </c>
      <c r="AM574">
        <f>COUNTIFS(Graphes[DS_sans_clique_Temps],"&lt;="&amp;$AK574,Graphes[DS_sans_clique_Temps],"&lt;&gt;0")</f>
        <v>58</v>
      </c>
    </row>
    <row r="575" spans="37:39" x14ac:dyDescent="0.25">
      <c r="AK575">
        <v>57.3</v>
      </c>
      <c r="AL575">
        <f>COUNTIFS(Graphes[DS_Temps],"&lt;="&amp;$AK575,Graphes[DS_Temps],"&lt;&gt;0")</f>
        <v>57</v>
      </c>
      <c r="AM575">
        <f>COUNTIFS(Graphes[DS_sans_clique_Temps],"&lt;="&amp;$AK575,Graphes[DS_sans_clique_Temps],"&lt;&gt;0")</f>
        <v>58</v>
      </c>
    </row>
    <row r="576" spans="37:39" x14ac:dyDescent="0.25">
      <c r="AK576">
        <v>57.4</v>
      </c>
      <c r="AL576">
        <f>COUNTIFS(Graphes[DS_Temps],"&lt;="&amp;$AK576,Graphes[DS_Temps],"&lt;&gt;0")</f>
        <v>57</v>
      </c>
      <c r="AM576">
        <f>COUNTIFS(Graphes[DS_sans_clique_Temps],"&lt;="&amp;$AK576,Graphes[DS_sans_clique_Temps],"&lt;&gt;0")</f>
        <v>58</v>
      </c>
    </row>
    <row r="577" spans="37:39" x14ac:dyDescent="0.25">
      <c r="AK577">
        <v>57.5</v>
      </c>
      <c r="AL577">
        <f>COUNTIFS(Graphes[DS_Temps],"&lt;="&amp;$AK577,Graphes[DS_Temps],"&lt;&gt;0")</f>
        <v>57</v>
      </c>
      <c r="AM577">
        <f>COUNTIFS(Graphes[DS_sans_clique_Temps],"&lt;="&amp;$AK577,Graphes[DS_sans_clique_Temps],"&lt;&gt;0")</f>
        <v>58</v>
      </c>
    </row>
    <row r="578" spans="37:39" x14ac:dyDescent="0.25">
      <c r="AK578">
        <v>57.6</v>
      </c>
      <c r="AL578">
        <f>COUNTIFS(Graphes[DS_Temps],"&lt;="&amp;$AK578,Graphes[DS_Temps],"&lt;&gt;0")</f>
        <v>57</v>
      </c>
      <c r="AM578">
        <f>COUNTIFS(Graphes[DS_sans_clique_Temps],"&lt;="&amp;$AK578,Graphes[DS_sans_clique_Temps],"&lt;&gt;0")</f>
        <v>58</v>
      </c>
    </row>
    <row r="579" spans="37:39" x14ac:dyDescent="0.25">
      <c r="AK579">
        <v>57.7</v>
      </c>
      <c r="AL579">
        <f>COUNTIFS(Graphes[DS_Temps],"&lt;="&amp;$AK579,Graphes[DS_Temps],"&lt;&gt;0")</f>
        <v>57</v>
      </c>
      <c r="AM579">
        <f>COUNTIFS(Graphes[DS_sans_clique_Temps],"&lt;="&amp;$AK579,Graphes[DS_sans_clique_Temps],"&lt;&gt;0")</f>
        <v>58</v>
      </c>
    </row>
    <row r="580" spans="37:39" x14ac:dyDescent="0.25">
      <c r="AK580">
        <v>57.8</v>
      </c>
      <c r="AL580">
        <f>COUNTIFS(Graphes[DS_Temps],"&lt;="&amp;$AK580,Graphes[DS_Temps],"&lt;&gt;0")</f>
        <v>57</v>
      </c>
      <c r="AM580">
        <f>COUNTIFS(Graphes[DS_sans_clique_Temps],"&lt;="&amp;$AK580,Graphes[DS_sans_clique_Temps],"&lt;&gt;0")</f>
        <v>58</v>
      </c>
    </row>
    <row r="581" spans="37:39" x14ac:dyDescent="0.25">
      <c r="AK581">
        <v>57.9</v>
      </c>
      <c r="AL581">
        <f>COUNTIFS(Graphes[DS_Temps],"&lt;="&amp;$AK581,Graphes[DS_Temps],"&lt;&gt;0")</f>
        <v>57</v>
      </c>
      <c r="AM581">
        <f>COUNTIFS(Graphes[DS_sans_clique_Temps],"&lt;="&amp;$AK581,Graphes[DS_sans_clique_Temps],"&lt;&gt;0")</f>
        <v>58</v>
      </c>
    </row>
    <row r="582" spans="37:39" x14ac:dyDescent="0.25">
      <c r="AK582">
        <v>58</v>
      </c>
      <c r="AL582">
        <f>COUNTIFS(Graphes[DS_Temps],"&lt;="&amp;$AK582,Graphes[DS_Temps],"&lt;&gt;0")</f>
        <v>57</v>
      </c>
      <c r="AM582">
        <f>COUNTIFS(Graphes[DS_sans_clique_Temps],"&lt;="&amp;$AK582,Graphes[DS_sans_clique_Temps],"&lt;&gt;0")</f>
        <v>58</v>
      </c>
    </row>
    <row r="583" spans="37:39" x14ac:dyDescent="0.25">
      <c r="AK583">
        <v>58.1</v>
      </c>
      <c r="AL583">
        <f>COUNTIFS(Graphes[DS_Temps],"&lt;="&amp;$AK583,Graphes[DS_Temps],"&lt;&gt;0")</f>
        <v>57</v>
      </c>
      <c r="AM583">
        <f>COUNTIFS(Graphes[DS_sans_clique_Temps],"&lt;="&amp;$AK583,Graphes[DS_sans_clique_Temps],"&lt;&gt;0")</f>
        <v>58</v>
      </c>
    </row>
    <row r="584" spans="37:39" x14ac:dyDescent="0.25">
      <c r="AK584">
        <v>58.2</v>
      </c>
      <c r="AL584">
        <f>COUNTIFS(Graphes[DS_Temps],"&lt;="&amp;$AK584,Graphes[DS_Temps],"&lt;&gt;0")</f>
        <v>57</v>
      </c>
      <c r="AM584">
        <f>COUNTIFS(Graphes[DS_sans_clique_Temps],"&lt;="&amp;$AK584,Graphes[DS_sans_clique_Temps],"&lt;&gt;0")</f>
        <v>58</v>
      </c>
    </row>
    <row r="585" spans="37:39" x14ac:dyDescent="0.25">
      <c r="AK585">
        <v>58.3</v>
      </c>
      <c r="AL585">
        <f>COUNTIFS(Graphes[DS_Temps],"&lt;="&amp;$AK585,Graphes[DS_Temps],"&lt;&gt;0")</f>
        <v>57</v>
      </c>
      <c r="AM585">
        <f>COUNTIFS(Graphes[DS_sans_clique_Temps],"&lt;="&amp;$AK585,Graphes[DS_sans_clique_Temps],"&lt;&gt;0")</f>
        <v>58</v>
      </c>
    </row>
    <row r="586" spans="37:39" x14ac:dyDescent="0.25">
      <c r="AK586">
        <v>58.4</v>
      </c>
      <c r="AL586">
        <f>COUNTIFS(Graphes[DS_Temps],"&lt;="&amp;$AK586,Graphes[DS_Temps],"&lt;&gt;0")</f>
        <v>57</v>
      </c>
      <c r="AM586">
        <f>COUNTIFS(Graphes[DS_sans_clique_Temps],"&lt;="&amp;$AK586,Graphes[DS_sans_clique_Temps],"&lt;&gt;0")</f>
        <v>58</v>
      </c>
    </row>
    <row r="587" spans="37:39" x14ac:dyDescent="0.25">
      <c r="AK587">
        <v>58.5</v>
      </c>
      <c r="AL587">
        <f>COUNTIFS(Graphes[DS_Temps],"&lt;="&amp;$AK587,Graphes[DS_Temps],"&lt;&gt;0")</f>
        <v>57</v>
      </c>
      <c r="AM587">
        <f>COUNTIFS(Graphes[DS_sans_clique_Temps],"&lt;="&amp;$AK587,Graphes[DS_sans_clique_Temps],"&lt;&gt;0")</f>
        <v>58</v>
      </c>
    </row>
    <row r="588" spans="37:39" x14ac:dyDescent="0.25">
      <c r="AK588">
        <v>58.6</v>
      </c>
      <c r="AL588">
        <f>COUNTIFS(Graphes[DS_Temps],"&lt;="&amp;$AK588,Graphes[DS_Temps],"&lt;&gt;0")</f>
        <v>57</v>
      </c>
      <c r="AM588">
        <f>COUNTIFS(Graphes[DS_sans_clique_Temps],"&lt;="&amp;$AK588,Graphes[DS_sans_clique_Temps],"&lt;&gt;0")</f>
        <v>58</v>
      </c>
    </row>
    <row r="589" spans="37:39" x14ac:dyDescent="0.25">
      <c r="AK589">
        <v>58.7</v>
      </c>
      <c r="AL589">
        <f>COUNTIFS(Graphes[DS_Temps],"&lt;="&amp;$AK589,Graphes[DS_Temps],"&lt;&gt;0")</f>
        <v>57</v>
      </c>
      <c r="AM589">
        <f>COUNTIFS(Graphes[DS_sans_clique_Temps],"&lt;="&amp;$AK589,Graphes[DS_sans_clique_Temps],"&lt;&gt;0")</f>
        <v>58</v>
      </c>
    </row>
    <row r="590" spans="37:39" x14ac:dyDescent="0.25">
      <c r="AK590">
        <v>58.8</v>
      </c>
      <c r="AL590">
        <f>COUNTIFS(Graphes[DS_Temps],"&lt;="&amp;$AK590,Graphes[DS_Temps],"&lt;&gt;0")</f>
        <v>57</v>
      </c>
      <c r="AM590">
        <f>COUNTIFS(Graphes[DS_sans_clique_Temps],"&lt;="&amp;$AK590,Graphes[DS_sans_clique_Temps],"&lt;&gt;0")</f>
        <v>58</v>
      </c>
    </row>
    <row r="591" spans="37:39" x14ac:dyDescent="0.25">
      <c r="AK591">
        <v>58.9</v>
      </c>
      <c r="AL591">
        <f>COUNTIFS(Graphes[DS_Temps],"&lt;="&amp;$AK591,Graphes[DS_Temps],"&lt;&gt;0")</f>
        <v>57</v>
      </c>
      <c r="AM591">
        <f>COUNTIFS(Graphes[DS_sans_clique_Temps],"&lt;="&amp;$AK591,Graphes[DS_sans_clique_Temps],"&lt;&gt;0")</f>
        <v>58</v>
      </c>
    </row>
    <row r="592" spans="37:39" x14ac:dyDescent="0.25">
      <c r="AK592">
        <v>59</v>
      </c>
      <c r="AL592">
        <f>COUNTIFS(Graphes[DS_Temps],"&lt;="&amp;$AK592,Graphes[DS_Temps],"&lt;&gt;0")</f>
        <v>57</v>
      </c>
      <c r="AM592">
        <f>COUNTIFS(Graphes[DS_sans_clique_Temps],"&lt;="&amp;$AK592,Graphes[DS_sans_clique_Temps],"&lt;&gt;0")</f>
        <v>58</v>
      </c>
    </row>
    <row r="593" spans="37:39" x14ac:dyDescent="0.25">
      <c r="AK593">
        <v>59.1</v>
      </c>
      <c r="AL593">
        <f>COUNTIFS(Graphes[DS_Temps],"&lt;="&amp;$AK593,Graphes[DS_Temps],"&lt;&gt;0")</f>
        <v>57</v>
      </c>
      <c r="AM593">
        <f>COUNTIFS(Graphes[DS_sans_clique_Temps],"&lt;="&amp;$AK593,Graphes[DS_sans_clique_Temps],"&lt;&gt;0")</f>
        <v>58</v>
      </c>
    </row>
    <row r="594" spans="37:39" x14ac:dyDescent="0.25">
      <c r="AK594">
        <v>59.2</v>
      </c>
      <c r="AL594">
        <f>COUNTIFS(Graphes[DS_Temps],"&lt;="&amp;$AK594,Graphes[DS_Temps],"&lt;&gt;0")</f>
        <v>57</v>
      </c>
      <c r="AM594">
        <f>COUNTIFS(Graphes[DS_sans_clique_Temps],"&lt;="&amp;$AK594,Graphes[DS_sans_clique_Temps],"&lt;&gt;0")</f>
        <v>58</v>
      </c>
    </row>
    <row r="595" spans="37:39" x14ac:dyDescent="0.25">
      <c r="AK595">
        <v>59.3</v>
      </c>
      <c r="AL595">
        <f>COUNTIFS(Graphes[DS_Temps],"&lt;="&amp;$AK595,Graphes[DS_Temps],"&lt;&gt;0")</f>
        <v>57</v>
      </c>
      <c r="AM595">
        <f>COUNTIFS(Graphes[DS_sans_clique_Temps],"&lt;="&amp;$AK595,Graphes[DS_sans_clique_Temps],"&lt;&gt;0")</f>
        <v>58</v>
      </c>
    </row>
    <row r="596" spans="37:39" x14ac:dyDescent="0.25">
      <c r="AK596">
        <v>59.4</v>
      </c>
      <c r="AL596">
        <f>COUNTIFS(Graphes[DS_Temps],"&lt;="&amp;$AK596,Graphes[DS_Temps],"&lt;&gt;0")</f>
        <v>57</v>
      </c>
      <c r="AM596">
        <f>COUNTIFS(Graphes[DS_sans_clique_Temps],"&lt;="&amp;$AK596,Graphes[DS_sans_clique_Temps],"&lt;&gt;0")</f>
        <v>58</v>
      </c>
    </row>
    <row r="597" spans="37:39" x14ac:dyDescent="0.25">
      <c r="AK597">
        <v>59.5</v>
      </c>
      <c r="AL597">
        <f>COUNTIFS(Graphes[DS_Temps],"&lt;="&amp;$AK597,Graphes[DS_Temps],"&lt;&gt;0")</f>
        <v>57</v>
      </c>
      <c r="AM597">
        <f>COUNTIFS(Graphes[DS_sans_clique_Temps],"&lt;="&amp;$AK597,Graphes[DS_sans_clique_Temps],"&lt;&gt;0")</f>
        <v>58</v>
      </c>
    </row>
    <row r="598" spans="37:39" x14ac:dyDescent="0.25">
      <c r="AK598">
        <v>59.6</v>
      </c>
      <c r="AL598">
        <f>COUNTIFS(Graphes[DS_Temps],"&lt;="&amp;$AK598,Graphes[DS_Temps],"&lt;&gt;0")</f>
        <v>57</v>
      </c>
      <c r="AM598">
        <f>COUNTIFS(Graphes[DS_sans_clique_Temps],"&lt;="&amp;$AK598,Graphes[DS_sans_clique_Temps],"&lt;&gt;0")</f>
        <v>58</v>
      </c>
    </row>
    <row r="599" spans="37:39" x14ac:dyDescent="0.25">
      <c r="AK599">
        <v>59.7</v>
      </c>
      <c r="AL599">
        <f>COUNTIFS(Graphes[DS_Temps],"&lt;="&amp;$AK599,Graphes[DS_Temps],"&lt;&gt;0")</f>
        <v>57</v>
      </c>
      <c r="AM599">
        <f>COUNTIFS(Graphes[DS_sans_clique_Temps],"&lt;="&amp;$AK599,Graphes[DS_sans_clique_Temps],"&lt;&gt;0")</f>
        <v>58</v>
      </c>
    </row>
    <row r="600" spans="37:39" x14ac:dyDescent="0.25">
      <c r="AK600">
        <v>59.8</v>
      </c>
      <c r="AL600">
        <f>COUNTIFS(Graphes[DS_Temps],"&lt;="&amp;$AK600,Graphes[DS_Temps],"&lt;&gt;0")</f>
        <v>57</v>
      </c>
      <c r="AM600">
        <f>COUNTIFS(Graphes[DS_sans_clique_Temps],"&lt;="&amp;$AK600,Graphes[DS_sans_clique_Temps],"&lt;&gt;0")</f>
        <v>58</v>
      </c>
    </row>
    <row r="601" spans="37:39" x14ac:dyDescent="0.25">
      <c r="AK601">
        <v>59.9</v>
      </c>
      <c r="AL601">
        <f>COUNTIFS(Graphes[DS_Temps],"&lt;="&amp;$AK601,Graphes[DS_Temps],"&lt;&gt;0")</f>
        <v>57</v>
      </c>
      <c r="AM601">
        <f>COUNTIFS(Graphes[DS_sans_clique_Temps],"&lt;="&amp;$AK601,Graphes[DS_sans_clique_Temps],"&lt;&gt;0")</f>
        <v>58</v>
      </c>
    </row>
    <row r="602" spans="37:39" x14ac:dyDescent="0.25">
      <c r="AK602">
        <v>60</v>
      </c>
      <c r="AL602">
        <f>COUNTIFS(Graphes[DS_Temps],"&lt;="&amp;$AK602,Graphes[DS_Temps],"&lt;&gt;0")</f>
        <v>57</v>
      </c>
      <c r="AM602">
        <f>COUNTIFS(Graphes[DS_sans_clique_Temps],"&lt;="&amp;$AK602,Graphes[DS_sans_clique_Temps],"&lt;&gt;0")</f>
        <v>58</v>
      </c>
    </row>
    <row r="603" spans="37:39" x14ac:dyDescent="0.25">
      <c r="AK603">
        <v>60.1</v>
      </c>
      <c r="AL603">
        <f>COUNTIFS(Graphes[DS_Temps],"&lt;="&amp;$AK603,Graphes[DS_Temps],"&lt;&gt;0")</f>
        <v>57</v>
      </c>
      <c r="AM603">
        <f>COUNTIFS(Graphes[DS_sans_clique_Temps],"&lt;="&amp;$AK603,Graphes[DS_sans_clique_Temps],"&lt;&gt;0")</f>
        <v>58</v>
      </c>
    </row>
    <row r="604" spans="37:39" x14ac:dyDescent="0.25">
      <c r="AK604">
        <v>60.2</v>
      </c>
      <c r="AL604">
        <f>COUNTIFS(Graphes[DS_Temps],"&lt;="&amp;$AK604,Graphes[DS_Temps],"&lt;&gt;0")</f>
        <v>57</v>
      </c>
      <c r="AM604">
        <f>COUNTIFS(Graphes[DS_sans_clique_Temps],"&lt;="&amp;$AK604,Graphes[DS_sans_clique_Temps],"&lt;&gt;0")</f>
        <v>58</v>
      </c>
    </row>
    <row r="605" spans="37:39" x14ac:dyDescent="0.25">
      <c r="AK605">
        <v>60.3</v>
      </c>
      <c r="AL605">
        <f>COUNTIFS(Graphes[DS_Temps],"&lt;="&amp;$AK605,Graphes[DS_Temps],"&lt;&gt;0")</f>
        <v>57</v>
      </c>
      <c r="AM605">
        <f>COUNTIFS(Graphes[DS_sans_clique_Temps],"&lt;="&amp;$AK605,Graphes[DS_sans_clique_Temps],"&lt;&gt;0")</f>
        <v>58</v>
      </c>
    </row>
    <row r="606" spans="37:39" x14ac:dyDescent="0.25">
      <c r="AK606">
        <v>60.4</v>
      </c>
      <c r="AL606">
        <f>COUNTIFS(Graphes[DS_Temps],"&lt;="&amp;$AK606,Graphes[DS_Temps],"&lt;&gt;0")</f>
        <v>57</v>
      </c>
      <c r="AM606">
        <f>COUNTIFS(Graphes[DS_sans_clique_Temps],"&lt;="&amp;$AK606,Graphes[DS_sans_clique_Temps],"&lt;&gt;0")</f>
        <v>58</v>
      </c>
    </row>
    <row r="607" spans="37:39" x14ac:dyDescent="0.25">
      <c r="AK607">
        <v>60.5</v>
      </c>
      <c r="AL607">
        <f>COUNTIFS(Graphes[DS_Temps],"&lt;="&amp;$AK607,Graphes[DS_Temps],"&lt;&gt;0")</f>
        <v>57</v>
      </c>
      <c r="AM607">
        <f>COUNTIFS(Graphes[DS_sans_clique_Temps],"&lt;="&amp;$AK607,Graphes[DS_sans_clique_Temps],"&lt;&gt;0")</f>
        <v>58</v>
      </c>
    </row>
    <row r="608" spans="37:39" x14ac:dyDescent="0.25">
      <c r="AK608">
        <v>60.6</v>
      </c>
      <c r="AL608">
        <f>COUNTIFS(Graphes[DS_Temps],"&lt;="&amp;$AK608,Graphes[DS_Temps],"&lt;&gt;0")</f>
        <v>57</v>
      </c>
      <c r="AM608">
        <f>COUNTIFS(Graphes[DS_sans_clique_Temps],"&lt;="&amp;$AK608,Graphes[DS_sans_clique_Temps],"&lt;&gt;0")</f>
        <v>58</v>
      </c>
    </row>
    <row r="609" spans="37:39" x14ac:dyDescent="0.25">
      <c r="AK609">
        <v>60.7</v>
      </c>
      <c r="AL609">
        <f>COUNTIFS(Graphes[DS_Temps],"&lt;="&amp;$AK609,Graphes[DS_Temps],"&lt;&gt;0")</f>
        <v>57</v>
      </c>
      <c r="AM609">
        <f>COUNTIFS(Graphes[DS_sans_clique_Temps],"&lt;="&amp;$AK609,Graphes[DS_sans_clique_Temps],"&lt;&gt;0")</f>
        <v>58</v>
      </c>
    </row>
    <row r="610" spans="37:39" x14ac:dyDescent="0.25">
      <c r="AK610">
        <v>60.8</v>
      </c>
      <c r="AL610">
        <f>COUNTIFS(Graphes[DS_Temps],"&lt;="&amp;$AK610,Graphes[DS_Temps],"&lt;&gt;0")</f>
        <v>57</v>
      </c>
      <c r="AM610">
        <f>COUNTIFS(Graphes[DS_sans_clique_Temps],"&lt;="&amp;$AK610,Graphes[DS_sans_clique_Temps],"&lt;&gt;0")</f>
        <v>58</v>
      </c>
    </row>
    <row r="611" spans="37:39" x14ac:dyDescent="0.25">
      <c r="AK611">
        <v>60.9</v>
      </c>
      <c r="AL611">
        <f>COUNTIFS(Graphes[DS_Temps],"&lt;="&amp;$AK611,Graphes[DS_Temps],"&lt;&gt;0")</f>
        <v>57</v>
      </c>
      <c r="AM611">
        <f>COUNTIFS(Graphes[DS_sans_clique_Temps],"&lt;="&amp;$AK611,Graphes[DS_sans_clique_Temps],"&lt;&gt;0")</f>
        <v>58</v>
      </c>
    </row>
    <row r="612" spans="37:39" x14ac:dyDescent="0.25">
      <c r="AK612">
        <v>61</v>
      </c>
      <c r="AL612">
        <f>COUNTIFS(Graphes[DS_Temps],"&lt;="&amp;$AK612,Graphes[DS_Temps],"&lt;&gt;0")</f>
        <v>57</v>
      </c>
      <c r="AM612">
        <f>COUNTIFS(Graphes[DS_sans_clique_Temps],"&lt;="&amp;$AK612,Graphes[DS_sans_clique_Temps],"&lt;&gt;0")</f>
        <v>58</v>
      </c>
    </row>
    <row r="613" spans="37:39" x14ac:dyDescent="0.25">
      <c r="AK613">
        <v>61.1</v>
      </c>
      <c r="AL613">
        <f>COUNTIFS(Graphes[DS_Temps],"&lt;="&amp;$AK613,Graphes[DS_Temps],"&lt;&gt;0")</f>
        <v>57</v>
      </c>
      <c r="AM613">
        <f>COUNTIFS(Graphes[DS_sans_clique_Temps],"&lt;="&amp;$AK613,Graphes[DS_sans_clique_Temps],"&lt;&gt;0")</f>
        <v>58</v>
      </c>
    </row>
    <row r="614" spans="37:39" x14ac:dyDescent="0.25">
      <c r="AK614">
        <v>61.2</v>
      </c>
      <c r="AL614">
        <f>COUNTIFS(Graphes[DS_Temps],"&lt;="&amp;$AK614,Graphes[DS_Temps],"&lt;&gt;0")</f>
        <v>57</v>
      </c>
      <c r="AM614">
        <f>COUNTIFS(Graphes[DS_sans_clique_Temps],"&lt;="&amp;$AK614,Graphes[DS_sans_clique_Temps],"&lt;&gt;0")</f>
        <v>58</v>
      </c>
    </row>
    <row r="615" spans="37:39" x14ac:dyDescent="0.25">
      <c r="AK615">
        <v>61.3</v>
      </c>
      <c r="AL615">
        <f>COUNTIFS(Graphes[DS_Temps],"&lt;="&amp;$AK615,Graphes[DS_Temps],"&lt;&gt;0")</f>
        <v>57</v>
      </c>
      <c r="AM615">
        <f>COUNTIFS(Graphes[DS_sans_clique_Temps],"&lt;="&amp;$AK615,Graphes[DS_sans_clique_Temps],"&lt;&gt;0")</f>
        <v>58</v>
      </c>
    </row>
    <row r="616" spans="37:39" x14ac:dyDescent="0.25">
      <c r="AK616">
        <v>61.4</v>
      </c>
      <c r="AL616">
        <f>COUNTIFS(Graphes[DS_Temps],"&lt;="&amp;$AK616,Graphes[DS_Temps],"&lt;&gt;0")</f>
        <v>57</v>
      </c>
      <c r="AM616">
        <f>COUNTIFS(Graphes[DS_sans_clique_Temps],"&lt;="&amp;$AK616,Graphes[DS_sans_clique_Temps],"&lt;&gt;0")</f>
        <v>58</v>
      </c>
    </row>
    <row r="617" spans="37:39" x14ac:dyDescent="0.25">
      <c r="AK617">
        <v>61.5</v>
      </c>
      <c r="AL617">
        <f>COUNTIFS(Graphes[DS_Temps],"&lt;="&amp;$AK617,Graphes[DS_Temps],"&lt;&gt;0")</f>
        <v>57</v>
      </c>
      <c r="AM617">
        <f>COUNTIFS(Graphes[DS_sans_clique_Temps],"&lt;="&amp;$AK617,Graphes[DS_sans_clique_Temps],"&lt;&gt;0")</f>
        <v>58</v>
      </c>
    </row>
    <row r="618" spans="37:39" x14ac:dyDescent="0.25">
      <c r="AK618">
        <v>61.6</v>
      </c>
      <c r="AL618">
        <f>COUNTIFS(Graphes[DS_Temps],"&lt;="&amp;$AK618,Graphes[DS_Temps],"&lt;&gt;0")</f>
        <v>57</v>
      </c>
      <c r="AM618">
        <f>COUNTIFS(Graphes[DS_sans_clique_Temps],"&lt;="&amp;$AK618,Graphes[DS_sans_clique_Temps],"&lt;&gt;0")</f>
        <v>58</v>
      </c>
    </row>
    <row r="619" spans="37:39" x14ac:dyDescent="0.25">
      <c r="AK619">
        <v>61.7</v>
      </c>
      <c r="AL619">
        <f>COUNTIFS(Graphes[DS_Temps],"&lt;="&amp;$AK619,Graphes[DS_Temps],"&lt;&gt;0")</f>
        <v>57</v>
      </c>
      <c r="AM619">
        <f>COUNTIFS(Graphes[DS_sans_clique_Temps],"&lt;="&amp;$AK619,Graphes[DS_sans_clique_Temps],"&lt;&gt;0")</f>
        <v>58</v>
      </c>
    </row>
    <row r="620" spans="37:39" x14ac:dyDescent="0.25">
      <c r="AK620">
        <v>61.8</v>
      </c>
      <c r="AL620">
        <f>COUNTIFS(Graphes[DS_Temps],"&lt;="&amp;$AK620,Graphes[DS_Temps],"&lt;&gt;0")</f>
        <v>57</v>
      </c>
      <c r="AM620">
        <f>COUNTIFS(Graphes[DS_sans_clique_Temps],"&lt;="&amp;$AK620,Graphes[DS_sans_clique_Temps],"&lt;&gt;0")</f>
        <v>58</v>
      </c>
    </row>
    <row r="621" spans="37:39" x14ac:dyDescent="0.25">
      <c r="AK621">
        <v>61.9</v>
      </c>
      <c r="AL621">
        <f>COUNTIFS(Graphes[DS_Temps],"&lt;="&amp;$AK621,Graphes[DS_Temps],"&lt;&gt;0")</f>
        <v>57</v>
      </c>
      <c r="AM621">
        <f>COUNTIFS(Graphes[DS_sans_clique_Temps],"&lt;="&amp;$AK621,Graphes[DS_sans_clique_Temps],"&lt;&gt;0")</f>
        <v>58</v>
      </c>
    </row>
    <row r="622" spans="37:39" x14ac:dyDescent="0.25">
      <c r="AK622">
        <v>62</v>
      </c>
      <c r="AL622">
        <f>COUNTIFS(Graphes[DS_Temps],"&lt;="&amp;$AK622,Graphes[DS_Temps],"&lt;&gt;0")</f>
        <v>57</v>
      </c>
      <c r="AM622">
        <f>COUNTIFS(Graphes[DS_sans_clique_Temps],"&lt;="&amp;$AK622,Graphes[DS_sans_clique_Temps],"&lt;&gt;0")</f>
        <v>58</v>
      </c>
    </row>
    <row r="623" spans="37:39" x14ac:dyDescent="0.25">
      <c r="AK623">
        <v>62.1</v>
      </c>
      <c r="AL623">
        <f>COUNTIFS(Graphes[DS_Temps],"&lt;="&amp;$AK623,Graphes[DS_Temps],"&lt;&gt;0")</f>
        <v>57</v>
      </c>
      <c r="AM623">
        <f>COUNTIFS(Graphes[DS_sans_clique_Temps],"&lt;="&amp;$AK623,Graphes[DS_sans_clique_Temps],"&lt;&gt;0")</f>
        <v>58</v>
      </c>
    </row>
    <row r="624" spans="37:39" x14ac:dyDescent="0.25">
      <c r="AK624">
        <v>62.2</v>
      </c>
      <c r="AL624">
        <f>COUNTIFS(Graphes[DS_Temps],"&lt;="&amp;$AK624,Graphes[DS_Temps],"&lt;&gt;0")</f>
        <v>57</v>
      </c>
      <c r="AM624">
        <f>COUNTIFS(Graphes[DS_sans_clique_Temps],"&lt;="&amp;$AK624,Graphes[DS_sans_clique_Temps],"&lt;&gt;0")</f>
        <v>58</v>
      </c>
    </row>
    <row r="625" spans="37:39" x14ac:dyDescent="0.25">
      <c r="AK625">
        <v>62.3</v>
      </c>
      <c r="AL625">
        <f>COUNTIFS(Graphes[DS_Temps],"&lt;="&amp;$AK625,Graphes[DS_Temps],"&lt;&gt;0")</f>
        <v>57</v>
      </c>
      <c r="AM625">
        <f>COUNTIFS(Graphes[DS_sans_clique_Temps],"&lt;="&amp;$AK625,Graphes[DS_sans_clique_Temps],"&lt;&gt;0")</f>
        <v>58</v>
      </c>
    </row>
    <row r="626" spans="37:39" x14ac:dyDescent="0.25">
      <c r="AK626">
        <v>62.4</v>
      </c>
      <c r="AL626">
        <f>COUNTIFS(Graphes[DS_Temps],"&lt;="&amp;$AK626,Graphes[DS_Temps],"&lt;&gt;0")</f>
        <v>57</v>
      </c>
      <c r="AM626">
        <f>COUNTIFS(Graphes[DS_sans_clique_Temps],"&lt;="&amp;$AK626,Graphes[DS_sans_clique_Temps],"&lt;&gt;0")</f>
        <v>58</v>
      </c>
    </row>
    <row r="627" spans="37:39" x14ac:dyDescent="0.25">
      <c r="AK627">
        <v>62.5</v>
      </c>
      <c r="AL627">
        <f>COUNTIFS(Graphes[DS_Temps],"&lt;="&amp;$AK627,Graphes[DS_Temps],"&lt;&gt;0")</f>
        <v>57</v>
      </c>
      <c r="AM627">
        <f>COUNTIFS(Graphes[DS_sans_clique_Temps],"&lt;="&amp;$AK627,Graphes[DS_sans_clique_Temps],"&lt;&gt;0")</f>
        <v>58</v>
      </c>
    </row>
    <row r="628" spans="37:39" x14ac:dyDescent="0.25">
      <c r="AK628">
        <v>62.6</v>
      </c>
      <c r="AL628">
        <f>COUNTIFS(Graphes[DS_Temps],"&lt;="&amp;$AK628,Graphes[DS_Temps],"&lt;&gt;0")</f>
        <v>57</v>
      </c>
      <c r="AM628">
        <f>COUNTIFS(Graphes[DS_sans_clique_Temps],"&lt;="&amp;$AK628,Graphes[DS_sans_clique_Temps],"&lt;&gt;0")</f>
        <v>58</v>
      </c>
    </row>
    <row r="629" spans="37:39" x14ac:dyDescent="0.25">
      <c r="AK629">
        <v>62.7</v>
      </c>
      <c r="AL629">
        <f>COUNTIFS(Graphes[DS_Temps],"&lt;="&amp;$AK629,Graphes[DS_Temps],"&lt;&gt;0")</f>
        <v>57</v>
      </c>
      <c r="AM629">
        <f>COUNTIFS(Graphes[DS_sans_clique_Temps],"&lt;="&amp;$AK629,Graphes[DS_sans_clique_Temps],"&lt;&gt;0")</f>
        <v>58</v>
      </c>
    </row>
    <row r="630" spans="37:39" x14ac:dyDescent="0.25">
      <c r="AK630">
        <v>62.8</v>
      </c>
      <c r="AL630">
        <f>COUNTIFS(Graphes[DS_Temps],"&lt;="&amp;$AK630,Graphes[DS_Temps],"&lt;&gt;0")</f>
        <v>57</v>
      </c>
      <c r="AM630">
        <f>COUNTIFS(Graphes[DS_sans_clique_Temps],"&lt;="&amp;$AK630,Graphes[DS_sans_clique_Temps],"&lt;&gt;0")</f>
        <v>58</v>
      </c>
    </row>
    <row r="631" spans="37:39" x14ac:dyDescent="0.25">
      <c r="AK631">
        <v>62.9</v>
      </c>
      <c r="AL631">
        <f>COUNTIFS(Graphes[DS_Temps],"&lt;="&amp;$AK631,Graphes[DS_Temps],"&lt;&gt;0")</f>
        <v>57</v>
      </c>
      <c r="AM631">
        <f>COUNTIFS(Graphes[DS_sans_clique_Temps],"&lt;="&amp;$AK631,Graphes[DS_sans_clique_Temps],"&lt;&gt;0")</f>
        <v>58</v>
      </c>
    </row>
    <row r="632" spans="37:39" x14ac:dyDescent="0.25">
      <c r="AK632">
        <v>63</v>
      </c>
      <c r="AL632">
        <f>COUNTIFS(Graphes[DS_Temps],"&lt;="&amp;$AK632,Graphes[DS_Temps],"&lt;&gt;0")</f>
        <v>57</v>
      </c>
      <c r="AM632">
        <f>COUNTIFS(Graphes[DS_sans_clique_Temps],"&lt;="&amp;$AK632,Graphes[DS_sans_clique_Temps],"&lt;&gt;0")</f>
        <v>58</v>
      </c>
    </row>
    <row r="633" spans="37:39" x14ac:dyDescent="0.25">
      <c r="AK633">
        <v>63.1</v>
      </c>
      <c r="AL633">
        <f>COUNTIFS(Graphes[DS_Temps],"&lt;="&amp;$AK633,Graphes[DS_Temps],"&lt;&gt;0")</f>
        <v>57</v>
      </c>
      <c r="AM633">
        <f>COUNTIFS(Graphes[DS_sans_clique_Temps],"&lt;="&amp;$AK633,Graphes[DS_sans_clique_Temps],"&lt;&gt;0")</f>
        <v>58</v>
      </c>
    </row>
    <row r="634" spans="37:39" x14ac:dyDescent="0.25">
      <c r="AK634">
        <v>63.2</v>
      </c>
      <c r="AL634">
        <f>COUNTIFS(Graphes[DS_Temps],"&lt;="&amp;$AK634,Graphes[DS_Temps],"&lt;&gt;0")</f>
        <v>57</v>
      </c>
      <c r="AM634">
        <f>COUNTIFS(Graphes[DS_sans_clique_Temps],"&lt;="&amp;$AK634,Graphes[DS_sans_clique_Temps],"&lt;&gt;0")</f>
        <v>58</v>
      </c>
    </row>
    <row r="635" spans="37:39" x14ac:dyDescent="0.25">
      <c r="AK635">
        <v>63.3</v>
      </c>
      <c r="AL635">
        <f>COUNTIFS(Graphes[DS_Temps],"&lt;="&amp;$AK635,Graphes[DS_Temps],"&lt;&gt;0")</f>
        <v>57</v>
      </c>
      <c r="AM635">
        <f>COUNTIFS(Graphes[DS_sans_clique_Temps],"&lt;="&amp;$AK635,Graphes[DS_sans_clique_Temps],"&lt;&gt;0")</f>
        <v>58</v>
      </c>
    </row>
    <row r="636" spans="37:39" x14ac:dyDescent="0.25">
      <c r="AK636">
        <v>63.4</v>
      </c>
      <c r="AL636">
        <f>COUNTIFS(Graphes[DS_Temps],"&lt;="&amp;$AK636,Graphes[DS_Temps],"&lt;&gt;0")</f>
        <v>57</v>
      </c>
      <c r="AM636">
        <f>COUNTIFS(Graphes[DS_sans_clique_Temps],"&lt;="&amp;$AK636,Graphes[DS_sans_clique_Temps],"&lt;&gt;0")</f>
        <v>58</v>
      </c>
    </row>
    <row r="637" spans="37:39" x14ac:dyDescent="0.25">
      <c r="AK637">
        <v>63.5</v>
      </c>
      <c r="AL637">
        <f>COUNTIFS(Graphes[DS_Temps],"&lt;="&amp;$AK637,Graphes[DS_Temps],"&lt;&gt;0")</f>
        <v>57</v>
      </c>
      <c r="AM637">
        <f>COUNTIFS(Graphes[DS_sans_clique_Temps],"&lt;="&amp;$AK637,Graphes[DS_sans_clique_Temps],"&lt;&gt;0")</f>
        <v>58</v>
      </c>
    </row>
    <row r="638" spans="37:39" x14ac:dyDescent="0.25">
      <c r="AK638">
        <v>63.6</v>
      </c>
      <c r="AL638">
        <f>COUNTIFS(Graphes[DS_Temps],"&lt;="&amp;$AK638,Graphes[DS_Temps],"&lt;&gt;0")</f>
        <v>57</v>
      </c>
      <c r="AM638">
        <f>COUNTIFS(Graphes[DS_sans_clique_Temps],"&lt;="&amp;$AK638,Graphes[DS_sans_clique_Temps],"&lt;&gt;0")</f>
        <v>58</v>
      </c>
    </row>
    <row r="639" spans="37:39" x14ac:dyDescent="0.25">
      <c r="AK639">
        <v>63.7</v>
      </c>
      <c r="AL639">
        <f>COUNTIFS(Graphes[DS_Temps],"&lt;="&amp;$AK639,Graphes[DS_Temps],"&lt;&gt;0")</f>
        <v>57</v>
      </c>
      <c r="AM639">
        <f>COUNTIFS(Graphes[DS_sans_clique_Temps],"&lt;="&amp;$AK639,Graphes[DS_sans_clique_Temps],"&lt;&gt;0")</f>
        <v>58</v>
      </c>
    </row>
    <row r="640" spans="37:39" x14ac:dyDescent="0.25">
      <c r="AK640">
        <v>63.8</v>
      </c>
      <c r="AL640">
        <f>COUNTIFS(Graphes[DS_Temps],"&lt;="&amp;$AK640,Graphes[DS_Temps],"&lt;&gt;0")</f>
        <v>57</v>
      </c>
      <c r="AM640">
        <f>COUNTIFS(Graphes[DS_sans_clique_Temps],"&lt;="&amp;$AK640,Graphes[DS_sans_clique_Temps],"&lt;&gt;0")</f>
        <v>58</v>
      </c>
    </row>
    <row r="641" spans="37:39" x14ac:dyDescent="0.25">
      <c r="AK641">
        <v>63.9</v>
      </c>
      <c r="AL641">
        <f>COUNTIFS(Graphes[DS_Temps],"&lt;="&amp;$AK641,Graphes[DS_Temps],"&lt;&gt;0")</f>
        <v>57</v>
      </c>
      <c r="AM641">
        <f>COUNTIFS(Graphes[DS_sans_clique_Temps],"&lt;="&amp;$AK641,Graphes[DS_sans_clique_Temps],"&lt;&gt;0")</f>
        <v>58</v>
      </c>
    </row>
    <row r="642" spans="37:39" x14ac:dyDescent="0.25">
      <c r="AK642">
        <v>64</v>
      </c>
      <c r="AL642">
        <f>COUNTIFS(Graphes[DS_Temps],"&lt;="&amp;$AK642,Graphes[DS_Temps],"&lt;&gt;0")</f>
        <v>57</v>
      </c>
      <c r="AM642">
        <f>COUNTIFS(Graphes[DS_sans_clique_Temps],"&lt;="&amp;$AK642,Graphes[DS_sans_clique_Temps],"&lt;&gt;0")</f>
        <v>58</v>
      </c>
    </row>
    <row r="643" spans="37:39" x14ac:dyDescent="0.25">
      <c r="AK643">
        <v>64.099999999999994</v>
      </c>
      <c r="AL643">
        <f>COUNTIFS(Graphes[DS_Temps],"&lt;="&amp;$AK643,Graphes[DS_Temps],"&lt;&gt;0")</f>
        <v>57</v>
      </c>
      <c r="AM643">
        <f>COUNTIFS(Graphes[DS_sans_clique_Temps],"&lt;="&amp;$AK643,Graphes[DS_sans_clique_Temps],"&lt;&gt;0")</f>
        <v>58</v>
      </c>
    </row>
    <row r="644" spans="37:39" x14ac:dyDescent="0.25">
      <c r="AK644">
        <v>64.2</v>
      </c>
      <c r="AL644">
        <f>COUNTIFS(Graphes[DS_Temps],"&lt;="&amp;$AK644,Graphes[DS_Temps],"&lt;&gt;0")</f>
        <v>57</v>
      </c>
      <c r="AM644">
        <f>COUNTIFS(Graphes[DS_sans_clique_Temps],"&lt;="&amp;$AK644,Graphes[DS_sans_clique_Temps],"&lt;&gt;0")</f>
        <v>58</v>
      </c>
    </row>
    <row r="645" spans="37:39" x14ac:dyDescent="0.25">
      <c r="AK645">
        <v>64.3</v>
      </c>
      <c r="AL645">
        <f>COUNTIFS(Graphes[DS_Temps],"&lt;="&amp;$AK645,Graphes[DS_Temps],"&lt;&gt;0")</f>
        <v>57</v>
      </c>
      <c r="AM645">
        <f>COUNTIFS(Graphes[DS_sans_clique_Temps],"&lt;="&amp;$AK645,Graphes[DS_sans_clique_Temps],"&lt;&gt;0")</f>
        <v>58</v>
      </c>
    </row>
    <row r="646" spans="37:39" x14ac:dyDescent="0.25">
      <c r="AK646">
        <v>64.400000000000006</v>
      </c>
      <c r="AL646">
        <f>COUNTIFS(Graphes[DS_Temps],"&lt;="&amp;$AK646,Graphes[DS_Temps],"&lt;&gt;0")</f>
        <v>57</v>
      </c>
      <c r="AM646">
        <f>COUNTIFS(Graphes[DS_sans_clique_Temps],"&lt;="&amp;$AK646,Graphes[DS_sans_clique_Temps],"&lt;&gt;0")</f>
        <v>58</v>
      </c>
    </row>
    <row r="647" spans="37:39" x14ac:dyDescent="0.25">
      <c r="AK647">
        <v>64.5</v>
      </c>
      <c r="AL647">
        <f>COUNTIFS(Graphes[DS_Temps],"&lt;="&amp;$AK647,Graphes[DS_Temps],"&lt;&gt;0")</f>
        <v>57</v>
      </c>
      <c r="AM647">
        <f>COUNTIFS(Graphes[DS_sans_clique_Temps],"&lt;="&amp;$AK647,Graphes[DS_sans_clique_Temps],"&lt;&gt;0")</f>
        <v>58</v>
      </c>
    </row>
    <row r="648" spans="37:39" x14ac:dyDescent="0.25">
      <c r="AK648">
        <v>64.599999999999994</v>
      </c>
      <c r="AL648">
        <f>COUNTIFS(Graphes[DS_Temps],"&lt;="&amp;$AK648,Graphes[DS_Temps],"&lt;&gt;0")</f>
        <v>57</v>
      </c>
      <c r="AM648">
        <f>COUNTIFS(Graphes[DS_sans_clique_Temps],"&lt;="&amp;$AK648,Graphes[DS_sans_clique_Temps],"&lt;&gt;0")</f>
        <v>58</v>
      </c>
    </row>
    <row r="649" spans="37:39" x14ac:dyDescent="0.25">
      <c r="AK649">
        <v>64.7</v>
      </c>
      <c r="AL649">
        <f>COUNTIFS(Graphes[DS_Temps],"&lt;="&amp;$AK649,Graphes[DS_Temps],"&lt;&gt;0")</f>
        <v>57</v>
      </c>
      <c r="AM649">
        <f>COUNTIFS(Graphes[DS_sans_clique_Temps],"&lt;="&amp;$AK649,Graphes[DS_sans_clique_Temps],"&lt;&gt;0")</f>
        <v>58</v>
      </c>
    </row>
    <row r="650" spans="37:39" x14ac:dyDescent="0.25">
      <c r="AK650">
        <v>64.8</v>
      </c>
      <c r="AL650">
        <f>COUNTIFS(Graphes[DS_Temps],"&lt;="&amp;$AK650,Graphes[DS_Temps],"&lt;&gt;0")</f>
        <v>57</v>
      </c>
      <c r="AM650">
        <f>COUNTIFS(Graphes[DS_sans_clique_Temps],"&lt;="&amp;$AK650,Graphes[DS_sans_clique_Temps],"&lt;&gt;0")</f>
        <v>58</v>
      </c>
    </row>
    <row r="651" spans="37:39" x14ac:dyDescent="0.25">
      <c r="AK651">
        <v>64.900000000000006</v>
      </c>
      <c r="AL651">
        <f>COUNTIFS(Graphes[DS_Temps],"&lt;="&amp;$AK651,Graphes[DS_Temps],"&lt;&gt;0")</f>
        <v>57</v>
      </c>
      <c r="AM651">
        <f>COUNTIFS(Graphes[DS_sans_clique_Temps],"&lt;="&amp;$AK651,Graphes[DS_sans_clique_Temps],"&lt;&gt;0")</f>
        <v>58</v>
      </c>
    </row>
    <row r="652" spans="37:39" x14ac:dyDescent="0.25">
      <c r="AK652">
        <v>65</v>
      </c>
      <c r="AL652">
        <f>COUNTIFS(Graphes[DS_Temps],"&lt;="&amp;$AK652,Graphes[DS_Temps],"&lt;&gt;0")</f>
        <v>58</v>
      </c>
      <c r="AM652">
        <f>COUNTIFS(Graphes[DS_sans_clique_Temps],"&lt;="&amp;$AK652,Graphes[DS_sans_clique_Temps],"&lt;&gt;0")</f>
        <v>58</v>
      </c>
    </row>
    <row r="653" spans="37:39" x14ac:dyDescent="0.25">
      <c r="AK653">
        <v>65.099999999999994</v>
      </c>
      <c r="AL653">
        <f>COUNTIFS(Graphes[DS_Temps],"&lt;="&amp;$AK653,Graphes[DS_Temps],"&lt;&gt;0")</f>
        <v>58</v>
      </c>
      <c r="AM653">
        <f>COUNTIFS(Graphes[DS_sans_clique_Temps],"&lt;="&amp;$AK653,Graphes[DS_sans_clique_Temps],"&lt;&gt;0")</f>
        <v>58</v>
      </c>
    </row>
    <row r="654" spans="37:39" x14ac:dyDescent="0.25">
      <c r="AK654">
        <v>65.2</v>
      </c>
      <c r="AL654">
        <f>COUNTIFS(Graphes[DS_Temps],"&lt;="&amp;$AK654,Graphes[DS_Temps],"&lt;&gt;0")</f>
        <v>58</v>
      </c>
      <c r="AM654">
        <f>COUNTIFS(Graphes[DS_sans_clique_Temps],"&lt;="&amp;$AK654,Graphes[DS_sans_clique_Temps],"&lt;&gt;0")</f>
        <v>58</v>
      </c>
    </row>
    <row r="655" spans="37:39" x14ac:dyDescent="0.25">
      <c r="AK655">
        <v>65.3</v>
      </c>
      <c r="AL655">
        <f>COUNTIFS(Graphes[DS_Temps],"&lt;="&amp;$AK655,Graphes[DS_Temps],"&lt;&gt;0")</f>
        <v>58</v>
      </c>
      <c r="AM655">
        <f>COUNTIFS(Graphes[DS_sans_clique_Temps],"&lt;="&amp;$AK655,Graphes[DS_sans_clique_Temps],"&lt;&gt;0")</f>
        <v>58</v>
      </c>
    </row>
    <row r="656" spans="37:39" x14ac:dyDescent="0.25">
      <c r="AK656">
        <v>65.400000000000006</v>
      </c>
      <c r="AL656">
        <f>COUNTIFS(Graphes[DS_Temps],"&lt;="&amp;$AK656,Graphes[DS_Temps],"&lt;&gt;0")</f>
        <v>58</v>
      </c>
      <c r="AM656">
        <f>COUNTIFS(Graphes[DS_sans_clique_Temps],"&lt;="&amp;$AK656,Graphes[DS_sans_clique_Temps],"&lt;&gt;0")</f>
        <v>58</v>
      </c>
    </row>
    <row r="657" spans="37:39" x14ac:dyDescent="0.25">
      <c r="AK657">
        <v>65.5</v>
      </c>
      <c r="AL657">
        <f>COUNTIFS(Graphes[DS_Temps],"&lt;="&amp;$AK657,Graphes[DS_Temps],"&lt;&gt;0")</f>
        <v>58</v>
      </c>
      <c r="AM657">
        <f>COUNTIFS(Graphes[DS_sans_clique_Temps],"&lt;="&amp;$AK657,Graphes[DS_sans_clique_Temps],"&lt;&gt;0")</f>
        <v>58</v>
      </c>
    </row>
    <row r="658" spans="37:39" x14ac:dyDescent="0.25">
      <c r="AK658">
        <v>65.599999999999994</v>
      </c>
      <c r="AL658">
        <f>COUNTIFS(Graphes[DS_Temps],"&lt;="&amp;$AK658,Graphes[DS_Temps],"&lt;&gt;0")</f>
        <v>58</v>
      </c>
      <c r="AM658">
        <f>COUNTIFS(Graphes[DS_sans_clique_Temps],"&lt;="&amp;$AK658,Graphes[DS_sans_clique_Temps],"&lt;&gt;0")</f>
        <v>58</v>
      </c>
    </row>
    <row r="659" spans="37:39" x14ac:dyDescent="0.25">
      <c r="AK659">
        <v>65.7</v>
      </c>
      <c r="AL659">
        <f>COUNTIFS(Graphes[DS_Temps],"&lt;="&amp;$AK659,Graphes[DS_Temps],"&lt;&gt;0")</f>
        <v>58</v>
      </c>
      <c r="AM659">
        <f>COUNTIFS(Graphes[DS_sans_clique_Temps],"&lt;="&amp;$AK659,Graphes[DS_sans_clique_Temps],"&lt;&gt;0")</f>
        <v>58</v>
      </c>
    </row>
    <row r="660" spans="37:39" x14ac:dyDescent="0.25">
      <c r="AK660">
        <v>65.8</v>
      </c>
      <c r="AL660">
        <f>COUNTIFS(Graphes[DS_Temps],"&lt;="&amp;$AK660,Graphes[DS_Temps],"&lt;&gt;0")</f>
        <v>58</v>
      </c>
      <c r="AM660">
        <f>COUNTIFS(Graphes[DS_sans_clique_Temps],"&lt;="&amp;$AK660,Graphes[DS_sans_clique_Temps],"&lt;&gt;0")</f>
        <v>58</v>
      </c>
    </row>
    <row r="661" spans="37:39" x14ac:dyDescent="0.25">
      <c r="AK661">
        <v>65.900000000000006</v>
      </c>
      <c r="AL661">
        <f>COUNTIFS(Graphes[DS_Temps],"&lt;="&amp;$AK661,Graphes[DS_Temps],"&lt;&gt;0")</f>
        <v>58</v>
      </c>
      <c r="AM661">
        <f>COUNTIFS(Graphes[DS_sans_clique_Temps],"&lt;="&amp;$AK661,Graphes[DS_sans_clique_Temps],"&lt;&gt;0")</f>
        <v>58</v>
      </c>
    </row>
    <row r="662" spans="37:39" x14ac:dyDescent="0.25">
      <c r="AK662">
        <v>66</v>
      </c>
      <c r="AL662">
        <f>COUNTIFS(Graphes[DS_Temps],"&lt;="&amp;$AK662,Graphes[DS_Temps],"&lt;&gt;0")</f>
        <v>58</v>
      </c>
      <c r="AM662">
        <f>COUNTIFS(Graphes[DS_sans_clique_Temps],"&lt;="&amp;$AK662,Graphes[DS_sans_clique_Temps],"&lt;&gt;0")</f>
        <v>58</v>
      </c>
    </row>
    <row r="663" spans="37:39" x14ac:dyDescent="0.25">
      <c r="AK663">
        <v>66.099999999999994</v>
      </c>
      <c r="AL663">
        <f>COUNTIFS(Graphes[DS_Temps],"&lt;="&amp;$AK663,Graphes[DS_Temps],"&lt;&gt;0")</f>
        <v>58</v>
      </c>
      <c r="AM663">
        <f>COUNTIFS(Graphes[DS_sans_clique_Temps],"&lt;="&amp;$AK663,Graphes[DS_sans_clique_Temps],"&lt;&gt;0")</f>
        <v>58</v>
      </c>
    </row>
    <row r="664" spans="37:39" x14ac:dyDescent="0.25">
      <c r="AK664">
        <v>66.2</v>
      </c>
      <c r="AL664">
        <f>COUNTIFS(Graphes[DS_Temps],"&lt;="&amp;$AK664,Graphes[DS_Temps],"&lt;&gt;0")</f>
        <v>58</v>
      </c>
      <c r="AM664">
        <f>COUNTIFS(Graphes[DS_sans_clique_Temps],"&lt;="&amp;$AK664,Graphes[DS_sans_clique_Temps],"&lt;&gt;0")</f>
        <v>58</v>
      </c>
    </row>
    <row r="665" spans="37:39" x14ac:dyDescent="0.25">
      <c r="AK665">
        <v>66.3</v>
      </c>
      <c r="AL665">
        <f>COUNTIFS(Graphes[DS_Temps],"&lt;="&amp;$AK665,Graphes[DS_Temps],"&lt;&gt;0")</f>
        <v>58</v>
      </c>
      <c r="AM665">
        <f>COUNTIFS(Graphes[DS_sans_clique_Temps],"&lt;="&amp;$AK665,Graphes[DS_sans_clique_Temps],"&lt;&gt;0")</f>
        <v>58</v>
      </c>
    </row>
    <row r="666" spans="37:39" x14ac:dyDescent="0.25">
      <c r="AK666">
        <v>66.400000000000006</v>
      </c>
      <c r="AL666">
        <f>COUNTIFS(Graphes[DS_Temps],"&lt;="&amp;$AK666,Graphes[DS_Temps],"&lt;&gt;0")</f>
        <v>58</v>
      </c>
      <c r="AM666">
        <f>COUNTIFS(Graphes[DS_sans_clique_Temps],"&lt;="&amp;$AK666,Graphes[DS_sans_clique_Temps],"&lt;&gt;0")</f>
        <v>58</v>
      </c>
    </row>
    <row r="667" spans="37:39" x14ac:dyDescent="0.25">
      <c r="AK667">
        <v>66.5</v>
      </c>
      <c r="AL667">
        <f>COUNTIFS(Graphes[DS_Temps],"&lt;="&amp;$AK667,Graphes[DS_Temps],"&lt;&gt;0")</f>
        <v>58</v>
      </c>
      <c r="AM667">
        <f>COUNTIFS(Graphes[DS_sans_clique_Temps],"&lt;="&amp;$AK667,Graphes[DS_sans_clique_Temps],"&lt;&gt;0")</f>
        <v>58</v>
      </c>
    </row>
    <row r="668" spans="37:39" x14ac:dyDescent="0.25">
      <c r="AK668">
        <v>66.599999999999994</v>
      </c>
      <c r="AL668">
        <f>COUNTIFS(Graphes[DS_Temps],"&lt;="&amp;$AK668,Graphes[DS_Temps],"&lt;&gt;0")</f>
        <v>58</v>
      </c>
      <c r="AM668">
        <f>COUNTIFS(Graphes[DS_sans_clique_Temps],"&lt;="&amp;$AK668,Graphes[DS_sans_clique_Temps],"&lt;&gt;0")</f>
        <v>58</v>
      </c>
    </row>
    <row r="669" spans="37:39" x14ac:dyDescent="0.25">
      <c r="AK669">
        <v>66.7</v>
      </c>
      <c r="AL669">
        <f>COUNTIFS(Graphes[DS_Temps],"&lt;="&amp;$AK669,Graphes[DS_Temps],"&lt;&gt;0")</f>
        <v>58</v>
      </c>
      <c r="AM669">
        <f>COUNTIFS(Graphes[DS_sans_clique_Temps],"&lt;="&amp;$AK669,Graphes[DS_sans_clique_Temps],"&lt;&gt;0")</f>
        <v>58</v>
      </c>
    </row>
    <row r="670" spans="37:39" x14ac:dyDescent="0.25">
      <c r="AK670">
        <v>66.8</v>
      </c>
      <c r="AL670">
        <f>COUNTIFS(Graphes[DS_Temps],"&lt;="&amp;$AK670,Graphes[DS_Temps],"&lt;&gt;0")</f>
        <v>58</v>
      </c>
      <c r="AM670">
        <f>COUNTIFS(Graphes[DS_sans_clique_Temps],"&lt;="&amp;$AK670,Graphes[DS_sans_clique_Temps],"&lt;&gt;0")</f>
        <v>58</v>
      </c>
    </row>
    <row r="671" spans="37:39" x14ac:dyDescent="0.25">
      <c r="AK671">
        <v>66.900000000000006</v>
      </c>
      <c r="AL671">
        <f>COUNTIFS(Graphes[DS_Temps],"&lt;="&amp;$AK671,Graphes[DS_Temps],"&lt;&gt;0")</f>
        <v>58</v>
      </c>
      <c r="AM671">
        <f>COUNTIFS(Graphes[DS_sans_clique_Temps],"&lt;="&amp;$AK671,Graphes[DS_sans_clique_Temps],"&lt;&gt;0")</f>
        <v>58</v>
      </c>
    </row>
    <row r="672" spans="37:39" x14ac:dyDescent="0.25">
      <c r="AK672">
        <v>67</v>
      </c>
      <c r="AL672">
        <f>COUNTIFS(Graphes[DS_Temps],"&lt;="&amp;$AK672,Graphes[DS_Temps],"&lt;&gt;0")</f>
        <v>58</v>
      </c>
      <c r="AM672">
        <f>COUNTIFS(Graphes[DS_sans_clique_Temps],"&lt;="&amp;$AK672,Graphes[DS_sans_clique_Temps],"&lt;&gt;0")</f>
        <v>58</v>
      </c>
    </row>
    <row r="673" spans="37:39" x14ac:dyDescent="0.25">
      <c r="AK673">
        <v>67.099999999999994</v>
      </c>
      <c r="AL673">
        <f>COUNTIFS(Graphes[DS_Temps],"&lt;="&amp;$AK673,Graphes[DS_Temps],"&lt;&gt;0")</f>
        <v>58</v>
      </c>
      <c r="AM673">
        <f>COUNTIFS(Graphes[DS_sans_clique_Temps],"&lt;="&amp;$AK673,Graphes[DS_sans_clique_Temps],"&lt;&gt;0")</f>
        <v>58</v>
      </c>
    </row>
    <row r="674" spans="37:39" x14ac:dyDescent="0.25">
      <c r="AK674">
        <v>67.2</v>
      </c>
      <c r="AL674">
        <f>COUNTIFS(Graphes[DS_Temps],"&lt;="&amp;$AK674,Graphes[DS_Temps],"&lt;&gt;0")</f>
        <v>58</v>
      </c>
      <c r="AM674">
        <f>COUNTIFS(Graphes[DS_sans_clique_Temps],"&lt;="&amp;$AK674,Graphes[DS_sans_clique_Temps],"&lt;&gt;0")</f>
        <v>58</v>
      </c>
    </row>
    <row r="675" spans="37:39" x14ac:dyDescent="0.25">
      <c r="AK675">
        <v>67.3</v>
      </c>
      <c r="AL675">
        <f>COUNTIFS(Graphes[DS_Temps],"&lt;="&amp;$AK675,Graphes[DS_Temps],"&lt;&gt;0")</f>
        <v>58</v>
      </c>
      <c r="AM675">
        <f>COUNTIFS(Graphes[DS_sans_clique_Temps],"&lt;="&amp;$AK675,Graphes[DS_sans_clique_Temps],"&lt;&gt;0")</f>
        <v>58</v>
      </c>
    </row>
    <row r="676" spans="37:39" x14ac:dyDescent="0.25">
      <c r="AK676">
        <v>67.400000000000006</v>
      </c>
      <c r="AL676">
        <f>COUNTIFS(Graphes[DS_Temps],"&lt;="&amp;$AK676,Graphes[DS_Temps],"&lt;&gt;0")</f>
        <v>58</v>
      </c>
      <c r="AM676">
        <f>COUNTIFS(Graphes[DS_sans_clique_Temps],"&lt;="&amp;$AK676,Graphes[DS_sans_clique_Temps],"&lt;&gt;0")</f>
        <v>58</v>
      </c>
    </row>
    <row r="677" spans="37:39" x14ac:dyDescent="0.25">
      <c r="AK677">
        <v>67.5</v>
      </c>
      <c r="AL677">
        <f>COUNTIFS(Graphes[DS_Temps],"&lt;="&amp;$AK677,Graphes[DS_Temps],"&lt;&gt;0")</f>
        <v>58</v>
      </c>
      <c r="AM677">
        <f>COUNTIFS(Graphes[DS_sans_clique_Temps],"&lt;="&amp;$AK677,Graphes[DS_sans_clique_Temps],"&lt;&gt;0")</f>
        <v>58</v>
      </c>
    </row>
    <row r="678" spans="37:39" x14ac:dyDescent="0.25">
      <c r="AK678">
        <v>67.599999999999994</v>
      </c>
      <c r="AL678">
        <f>COUNTIFS(Graphes[DS_Temps],"&lt;="&amp;$AK678,Graphes[DS_Temps],"&lt;&gt;0")</f>
        <v>58</v>
      </c>
      <c r="AM678">
        <f>COUNTIFS(Graphes[DS_sans_clique_Temps],"&lt;="&amp;$AK678,Graphes[DS_sans_clique_Temps],"&lt;&gt;0")</f>
        <v>58</v>
      </c>
    </row>
    <row r="679" spans="37:39" x14ac:dyDescent="0.25">
      <c r="AK679">
        <v>67.7</v>
      </c>
      <c r="AL679">
        <f>COUNTIFS(Graphes[DS_Temps],"&lt;="&amp;$AK679,Graphes[DS_Temps],"&lt;&gt;0")</f>
        <v>58</v>
      </c>
      <c r="AM679">
        <f>COUNTIFS(Graphes[DS_sans_clique_Temps],"&lt;="&amp;$AK679,Graphes[DS_sans_clique_Temps],"&lt;&gt;0")</f>
        <v>58</v>
      </c>
    </row>
    <row r="680" spans="37:39" x14ac:dyDescent="0.25">
      <c r="AK680">
        <v>67.8</v>
      </c>
      <c r="AL680">
        <f>COUNTIFS(Graphes[DS_Temps],"&lt;="&amp;$AK680,Graphes[DS_Temps],"&lt;&gt;0")</f>
        <v>58</v>
      </c>
      <c r="AM680">
        <f>COUNTIFS(Graphes[DS_sans_clique_Temps],"&lt;="&amp;$AK680,Graphes[DS_sans_clique_Temps],"&lt;&gt;0")</f>
        <v>58</v>
      </c>
    </row>
    <row r="681" spans="37:39" x14ac:dyDescent="0.25">
      <c r="AK681">
        <v>67.900000000000006</v>
      </c>
      <c r="AL681">
        <f>COUNTIFS(Graphes[DS_Temps],"&lt;="&amp;$AK681,Graphes[DS_Temps],"&lt;&gt;0")</f>
        <v>58</v>
      </c>
      <c r="AM681">
        <f>COUNTIFS(Graphes[DS_sans_clique_Temps],"&lt;="&amp;$AK681,Graphes[DS_sans_clique_Temps],"&lt;&gt;0")</f>
        <v>58</v>
      </c>
    </row>
    <row r="682" spans="37:39" x14ac:dyDescent="0.25">
      <c r="AK682">
        <v>68</v>
      </c>
      <c r="AL682">
        <f>COUNTIFS(Graphes[DS_Temps],"&lt;="&amp;$AK682,Graphes[DS_Temps],"&lt;&gt;0")</f>
        <v>58</v>
      </c>
      <c r="AM682">
        <f>COUNTIFS(Graphes[DS_sans_clique_Temps],"&lt;="&amp;$AK682,Graphes[DS_sans_clique_Temps],"&lt;&gt;0")</f>
        <v>58</v>
      </c>
    </row>
    <row r="683" spans="37:39" x14ac:dyDescent="0.25">
      <c r="AK683">
        <v>68.099999999999994</v>
      </c>
      <c r="AL683">
        <f>COUNTIFS(Graphes[DS_Temps],"&lt;="&amp;$AK683,Graphes[DS_Temps],"&lt;&gt;0")</f>
        <v>58</v>
      </c>
      <c r="AM683">
        <f>COUNTIFS(Graphes[DS_sans_clique_Temps],"&lt;="&amp;$AK683,Graphes[DS_sans_clique_Temps],"&lt;&gt;0")</f>
        <v>58</v>
      </c>
    </row>
    <row r="684" spans="37:39" x14ac:dyDescent="0.25">
      <c r="AK684">
        <v>68.2</v>
      </c>
      <c r="AL684">
        <f>COUNTIFS(Graphes[DS_Temps],"&lt;="&amp;$AK684,Graphes[DS_Temps],"&lt;&gt;0")</f>
        <v>58</v>
      </c>
      <c r="AM684">
        <f>COUNTIFS(Graphes[DS_sans_clique_Temps],"&lt;="&amp;$AK684,Graphes[DS_sans_clique_Temps],"&lt;&gt;0")</f>
        <v>58</v>
      </c>
    </row>
    <row r="685" spans="37:39" x14ac:dyDescent="0.25">
      <c r="AK685">
        <v>68.3</v>
      </c>
      <c r="AL685">
        <f>COUNTIFS(Graphes[DS_Temps],"&lt;="&amp;$AK685,Graphes[DS_Temps],"&lt;&gt;0")</f>
        <v>58</v>
      </c>
      <c r="AM685">
        <f>COUNTIFS(Graphes[DS_sans_clique_Temps],"&lt;="&amp;$AK685,Graphes[DS_sans_clique_Temps],"&lt;&gt;0")</f>
        <v>58</v>
      </c>
    </row>
    <row r="686" spans="37:39" x14ac:dyDescent="0.25">
      <c r="AK686">
        <v>68.400000000000006</v>
      </c>
      <c r="AL686">
        <f>COUNTIFS(Graphes[DS_Temps],"&lt;="&amp;$AK686,Graphes[DS_Temps],"&lt;&gt;0")</f>
        <v>58</v>
      </c>
      <c r="AM686">
        <f>COUNTIFS(Graphes[DS_sans_clique_Temps],"&lt;="&amp;$AK686,Graphes[DS_sans_clique_Temps],"&lt;&gt;0")</f>
        <v>58</v>
      </c>
    </row>
    <row r="687" spans="37:39" x14ac:dyDescent="0.25">
      <c r="AK687">
        <v>68.5</v>
      </c>
      <c r="AL687">
        <f>COUNTIFS(Graphes[DS_Temps],"&lt;="&amp;$AK687,Graphes[DS_Temps],"&lt;&gt;0")</f>
        <v>58</v>
      </c>
      <c r="AM687">
        <f>COUNTIFS(Graphes[DS_sans_clique_Temps],"&lt;="&amp;$AK687,Graphes[DS_sans_clique_Temps],"&lt;&gt;0")</f>
        <v>58</v>
      </c>
    </row>
    <row r="688" spans="37:39" x14ac:dyDescent="0.25">
      <c r="AK688">
        <v>68.599999999999994</v>
      </c>
      <c r="AL688">
        <f>COUNTIFS(Graphes[DS_Temps],"&lt;="&amp;$AK688,Graphes[DS_Temps],"&lt;&gt;0")</f>
        <v>58</v>
      </c>
      <c r="AM688">
        <f>COUNTIFS(Graphes[DS_sans_clique_Temps],"&lt;="&amp;$AK688,Graphes[DS_sans_clique_Temps],"&lt;&gt;0")</f>
        <v>58</v>
      </c>
    </row>
    <row r="689" spans="37:39" x14ac:dyDescent="0.25">
      <c r="AK689">
        <v>68.7</v>
      </c>
      <c r="AL689">
        <f>COUNTIFS(Graphes[DS_Temps],"&lt;="&amp;$AK689,Graphes[DS_Temps],"&lt;&gt;0")</f>
        <v>58</v>
      </c>
      <c r="AM689">
        <f>COUNTIFS(Graphes[DS_sans_clique_Temps],"&lt;="&amp;$AK689,Graphes[DS_sans_clique_Temps],"&lt;&gt;0")</f>
        <v>58</v>
      </c>
    </row>
    <row r="690" spans="37:39" x14ac:dyDescent="0.25">
      <c r="AK690">
        <v>68.8</v>
      </c>
      <c r="AL690">
        <f>COUNTIFS(Graphes[DS_Temps],"&lt;="&amp;$AK690,Graphes[DS_Temps],"&lt;&gt;0")</f>
        <v>58</v>
      </c>
      <c r="AM690">
        <f>COUNTIFS(Graphes[DS_sans_clique_Temps],"&lt;="&amp;$AK690,Graphes[DS_sans_clique_Temps],"&lt;&gt;0")</f>
        <v>58</v>
      </c>
    </row>
    <row r="691" spans="37:39" x14ac:dyDescent="0.25">
      <c r="AK691">
        <v>68.900000000000006</v>
      </c>
      <c r="AL691">
        <f>COUNTIFS(Graphes[DS_Temps],"&lt;="&amp;$AK691,Graphes[DS_Temps],"&lt;&gt;0")</f>
        <v>58</v>
      </c>
      <c r="AM691">
        <f>COUNTIFS(Graphes[DS_sans_clique_Temps],"&lt;="&amp;$AK691,Graphes[DS_sans_clique_Temps],"&lt;&gt;0")</f>
        <v>58</v>
      </c>
    </row>
    <row r="692" spans="37:39" x14ac:dyDescent="0.25">
      <c r="AK692">
        <v>69</v>
      </c>
      <c r="AL692">
        <f>COUNTIFS(Graphes[DS_Temps],"&lt;="&amp;$AK692,Graphes[DS_Temps],"&lt;&gt;0")</f>
        <v>58</v>
      </c>
      <c r="AM692">
        <f>COUNTIFS(Graphes[DS_sans_clique_Temps],"&lt;="&amp;$AK692,Graphes[DS_sans_clique_Temps],"&lt;&gt;0")</f>
        <v>58</v>
      </c>
    </row>
    <row r="693" spans="37:39" x14ac:dyDescent="0.25">
      <c r="AK693">
        <v>69.099999999999994</v>
      </c>
      <c r="AL693">
        <f>COUNTIFS(Graphes[DS_Temps],"&lt;="&amp;$AK693,Graphes[DS_Temps],"&lt;&gt;0")</f>
        <v>58</v>
      </c>
      <c r="AM693">
        <f>COUNTIFS(Graphes[DS_sans_clique_Temps],"&lt;="&amp;$AK693,Graphes[DS_sans_clique_Temps],"&lt;&gt;0")</f>
        <v>58</v>
      </c>
    </row>
    <row r="694" spans="37:39" x14ac:dyDescent="0.25">
      <c r="AK694">
        <v>69.2</v>
      </c>
      <c r="AL694">
        <f>COUNTIFS(Graphes[DS_Temps],"&lt;="&amp;$AK694,Graphes[DS_Temps],"&lt;&gt;0")</f>
        <v>58</v>
      </c>
      <c r="AM694">
        <f>COUNTIFS(Graphes[DS_sans_clique_Temps],"&lt;="&amp;$AK694,Graphes[DS_sans_clique_Temps],"&lt;&gt;0")</f>
        <v>58</v>
      </c>
    </row>
    <row r="695" spans="37:39" x14ac:dyDescent="0.25">
      <c r="AK695">
        <v>69.3</v>
      </c>
      <c r="AL695">
        <f>COUNTIFS(Graphes[DS_Temps],"&lt;="&amp;$AK695,Graphes[DS_Temps],"&lt;&gt;0")</f>
        <v>58</v>
      </c>
      <c r="AM695">
        <f>COUNTIFS(Graphes[DS_sans_clique_Temps],"&lt;="&amp;$AK695,Graphes[DS_sans_clique_Temps],"&lt;&gt;0")</f>
        <v>58</v>
      </c>
    </row>
    <row r="696" spans="37:39" x14ac:dyDescent="0.25">
      <c r="AK696">
        <v>69.400000000000006</v>
      </c>
      <c r="AL696">
        <f>COUNTIFS(Graphes[DS_Temps],"&lt;="&amp;$AK696,Graphes[DS_Temps],"&lt;&gt;0")</f>
        <v>58</v>
      </c>
      <c r="AM696">
        <f>COUNTIFS(Graphes[DS_sans_clique_Temps],"&lt;="&amp;$AK696,Graphes[DS_sans_clique_Temps],"&lt;&gt;0")</f>
        <v>58</v>
      </c>
    </row>
    <row r="697" spans="37:39" x14ac:dyDescent="0.25">
      <c r="AK697">
        <v>69.5</v>
      </c>
      <c r="AL697">
        <f>COUNTIFS(Graphes[DS_Temps],"&lt;="&amp;$AK697,Graphes[DS_Temps],"&lt;&gt;0")</f>
        <v>58</v>
      </c>
      <c r="AM697">
        <f>COUNTIFS(Graphes[DS_sans_clique_Temps],"&lt;="&amp;$AK697,Graphes[DS_sans_clique_Temps],"&lt;&gt;0")</f>
        <v>58</v>
      </c>
    </row>
    <row r="698" spans="37:39" x14ac:dyDescent="0.25">
      <c r="AK698">
        <v>69.599999999999994</v>
      </c>
      <c r="AL698">
        <f>COUNTIFS(Graphes[DS_Temps],"&lt;="&amp;$AK698,Graphes[DS_Temps],"&lt;&gt;0")</f>
        <v>58</v>
      </c>
      <c r="AM698">
        <f>COUNTIFS(Graphes[DS_sans_clique_Temps],"&lt;="&amp;$AK698,Graphes[DS_sans_clique_Temps],"&lt;&gt;0")</f>
        <v>58</v>
      </c>
    </row>
    <row r="699" spans="37:39" x14ac:dyDescent="0.25">
      <c r="AK699">
        <v>69.7</v>
      </c>
      <c r="AL699">
        <f>COUNTIFS(Graphes[DS_Temps],"&lt;="&amp;$AK699,Graphes[DS_Temps],"&lt;&gt;0")</f>
        <v>58</v>
      </c>
      <c r="AM699">
        <f>COUNTIFS(Graphes[DS_sans_clique_Temps],"&lt;="&amp;$AK699,Graphes[DS_sans_clique_Temps],"&lt;&gt;0")</f>
        <v>58</v>
      </c>
    </row>
    <row r="700" spans="37:39" x14ac:dyDescent="0.25">
      <c r="AK700">
        <v>69.8</v>
      </c>
      <c r="AL700">
        <f>COUNTIFS(Graphes[DS_Temps],"&lt;="&amp;$AK700,Graphes[DS_Temps],"&lt;&gt;0")</f>
        <v>58</v>
      </c>
      <c r="AM700">
        <f>COUNTIFS(Graphes[DS_sans_clique_Temps],"&lt;="&amp;$AK700,Graphes[DS_sans_clique_Temps],"&lt;&gt;0")</f>
        <v>58</v>
      </c>
    </row>
    <row r="701" spans="37:39" x14ac:dyDescent="0.25">
      <c r="AK701">
        <v>69.900000000000006</v>
      </c>
      <c r="AL701">
        <f>COUNTIFS(Graphes[DS_Temps],"&lt;="&amp;$AK701,Graphes[DS_Temps],"&lt;&gt;0")</f>
        <v>58</v>
      </c>
      <c r="AM701">
        <f>COUNTIFS(Graphes[DS_sans_clique_Temps],"&lt;="&amp;$AK701,Graphes[DS_sans_clique_Temps],"&lt;&gt;0")</f>
        <v>58</v>
      </c>
    </row>
    <row r="702" spans="37:39" x14ac:dyDescent="0.25">
      <c r="AK702">
        <v>70</v>
      </c>
      <c r="AL702">
        <f>COUNTIFS(Graphes[DS_Temps],"&lt;="&amp;$AK702,Graphes[DS_Temps],"&lt;&gt;0")</f>
        <v>58</v>
      </c>
      <c r="AM702">
        <f>COUNTIFS(Graphes[DS_sans_clique_Temps],"&lt;="&amp;$AK702,Graphes[DS_sans_clique_Temps],"&lt;&gt;0")</f>
        <v>58</v>
      </c>
    </row>
    <row r="703" spans="37:39" x14ac:dyDescent="0.25">
      <c r="AK703">
        <v>70.099999999999994</v>
      </c>
      <c r="AL703">
        <f>COUNTIFS(Graphes[DS_Temps],"&lt;="&amp;$AK703,Graphes[DS_Temps],"&lt;&gt;0")</f>
        <v>58</v>
      </c>
      <c r="AM703">
        <f>COUNTIFS(Graphes[DS_sans_clique_Temps],"&lt;="&amp;$AK703,Graphes[DS_sans_clique_Temps],"&lt;&gt;0")</f>
        <v>58</v>
      </c>
    </row>
    <row r="704" spans="37:39" x14ac:dyDescent="0.25">
      <c r="AK704">
        <v>70.2</v>
      </c>
      <c r="AL704">
        <f>COUNTIFS(Graphes[DS_Temps],"&lt;="&amp;$AK704,Graphes[DS_Temps],"&lt;&gt;0")</f>
        <v>58</v>
      </c>
      <c r="AM704">
        <f>COUNTIFS(Graphes[DS_sans_clique_Temps],"&lt;="&amp;$AK704,Graphes[DS_sans_clique_Temps],"&lt;&gt;0")</f>
        <v>58</v>
      </c>
    </row>
    <row r="705" spans="37:39" x14ac:dyDescent="0.25">
      <c r="AK705">
        <v>70.3</v>
      </c>
      <c r="AL705">
        <f>COUNTIFS(Graphes[DS_Temps],"&lt;="&amp;$AK705,Graphes[DS_Temps],"&lt;&gt;0")</f>
        <v>58</v>
      </c>
      <c r="AM705">
        <f>COUNTIFS(Graphes[DS_sans_clique_Temps],"&lt;="&amp;$AK705,Graphes[DS_sans_clique_Temps],"&lt;&gt;0")</f>
        <v>58</v>
      </c>
    </row>
    <row r="706" spans="37:39" x14ac:dyDescent="0.25">
      <c r="AK706">
        <v>70.400000000000006</v>
      </c>
      <c r="AL706">
        <f>COUNTIFS(Graphes[DS_Temps],"&lt;="&amp;$AK706,Graphes[DS_Temps],"&lt;&gt;0")</f>
        <v>58</v>
      </c>
      <c r="AM706">
        <f>COUNTIFS(Graphes[DS_sans_clique_Temps],"&lt;="&amp;$AK706,Graphes[DS_sans_clique_Temps],"&lt;&gt;0")</f>
        <v>58</v>
      </c>
    </row>
    <row r="707" spans="37:39" x14ac:dyDescent="0.25">
      <c r="AK707">
        <v>70.5</v>
      </c>
      <c r="AL707">
        <f>COUNTIFS(Graphes[DS_Temps],"&lt;="&amp;$AK707,Graphes[DS_Temps],"&lt;&gt;0")</f>
        <v>58</v>
      </c>
      <c r="AM707">
        <f>COUNTIFS(Graphes[DS_sans_clique_Temps],"&lt;="&amp;$AK707,Graphes[DS_sans_clique_Temps],"&lt;&gt;0")</f>
        <v>58</v>
      </c>
    </row>
    <row r="708" spans="37:39" x14ac:dyDescent="0.25">
      <c r="AK708">
        <v>70.599999999999994</v>
      </c>
      <c r="AL708">
        <f>COUNTIFS(Graphes[DS_Temps],"&lt;="&amp;$AK708,Graphes[DS_Temps],"&lt;&gt;0")</f>
        <v>58</v>
      </c>
      <c r="AM708">
        <f>COUNTIFS(Graphes[DS_sans_clique_Temps],"&lt;="&amp;$AK708,Graphes[DS_sans_clique_Temps],"&lt;&gt;0")</f>
        <v>58</v>
      </c>
    </row>
    <row r="709" spans="37:39" x14ac:dyDescent="0.25">
      <c r="AK709">
        <v>70.7</v>
      </c>
      <c r="AL709">
        <f>COUNTIFS(Graphes[DS_Temps],"&lt;="&amp;$AK709,Graphes[DS_Temps],"&lt;&gt;0")</f>
        <v>58</v>
      </c>
      <c r="AM709">
        <f>COUNTIFS(Graphes[DS_sans_clique_Temps],"&lt;="&amp;$AK709,Graphes[DS_sans_clique_Temps],"&lt;&gt;0")</f>
        <v>58</v>
      </c>
    </row>
    <row r="710" spans="37:39" x14ac:dyDescent="0.25">
      <c r="AK710">
        <v>70.8</v>
      </c>
      <c r="AL710">
        <f>COUNTIFS(Graphes[DS_Temps],"&lt;="&amp;$AK710,Graphes[DS_Temps],"&lt;&gt;0")</f>
        <v>58</v>
      </c>
      <c r="AM710">
        <f>COUNTIFS(Graphes[DS_sans_clique_Temps],"&lt;="&amp;$AK710,Graphes[DS_sans_clique_Temps],"&lt;&gt;0")</f>
        <v>58</v>
      </c>
    </row>
    <row r="711" spans="37:39" x14ac:dyDescent="0.25">
      <c r="AK711">
        <v>70.900000000000006</v>
      </c>
      <c r="AL711">
        <f>COUNTIFS(Graphes[DS_Temps],"&lt;="&amp;$AK711,Graphes[DS_Temps],"&lt;&gt;0")</f>
        <v>58</v>
      </c>
      <c r="AM711">
        <f>COUNTIFS(Graphes[DS_sans_clique_Temps],"&lt;="&amp;$AK711,Graphes[DS_sans_clique_Temps],"&lt;&gt;0")</f>
        <v>58</v>
      </c>
    </row>
    <row r="712" spans="37:39" x14ac:dyDescent="0.25">
      <c r="AK712">
        <v>71</v>
      </c>
      <c r="AL712">
        <f>COUNTIFS(Graphes[DS_Temps],"&lt;="&amp;$AK712,Graphes[DS_Temps],"&lt;&gt;0")</f>
        <v>58</v>
      </c>
      <c r="AM712">
        <f>COUNTIFS(Graphes[DS_sans_clique_Temps],"&lt;="&amp;$AK712,Graphes[DS_sans_clique_Temps],"&lt;&gt;0")</f>
        <v>58</v>
      </c>
    </row>
    <row r="713" spans="37:39" x14ac:dyDescent="0.25">
      <c r="AK713">
        <v>71.099999999999994</v>
      </c>
      <c r="AL713">
        <f>COUNTIFS(Graphes[DS_Temps],"&lt;="&amp;$AK713,Graphes[DS_Temps],"&lt;&gt;0")</f>
        <v>58</v>
      </c>
      <c r="AM713">
        <f>COUNTIFS(Graphes[DS_sans_clique_Temps],"&lt;="&amp;$AK713,Graphes[DS_sans_clique_Temps],"&lt;&gt;0")</f>
        <v>58</v>
      </c>
    </row>
    <row r="714" spans="37:39" x14ac:dyDescent="0.25">
      <c r="AK714">
        <v>71.2</v>
      </c>
      <c r="AL714">
        <f>COUNTIFS(Graphes[DS_Temps],"&lt;="&amp;$AK714,Graphes[DS_Temps],"&lt;&gt;0")</f>
        <v>58</v>
      </c>
      <c r="AM714">
        <f>COUNTIFS(Graphes[DS_sans_clique_Temps],"&lt;="&amp;$AK714,Graphes[DS_sans_clique_Temps],"&lt;&gt;0")</f>
        <v>58</v>
      </c>
    </row>
    <row r="715" spans="37:39" x14ac:dyDescent="0.25">
      <c r="AK715">
        <v>71.3</v>
      </c>
      <c r="AL715">
        <f>COUNTIFS(Graphes[DS_Temps],"&lt;="&amp;$AK715,Graphes[DS_Temps],"&lt;&gt;0")</f>
        <v>58</v>
      </c>
      <c r="AM715">
        <f>COUNTIFS(Graphes[DS_sans_clique_Temps],"&lt;="&amp;$AK715,Graphes[DS_sans_clique_Temps],"&lt;&gt;0")</f>
        <v>58</v>
      </c>
    </row>
    <row r="716" spans="37:39" x14ac:dyDescent="0.25">
      <c r="AK716">
        <v>71.400000000000006</v>
      </c>
      <c r="AL716">
        <f>COUNTIFS(Graphes[DS_Temps],"&lt;="&amp;$AK716,Graphes[DS_Temps],"&lt;&gt;0")</f>
        <v>58</v>
      </c>
      <c r="AM716">
        <f>COUNTIFS(Graphes[DS_sans_clique_Temps],"&lt;="&amp;$AK716,Graphes[DS_sans_clique_Temps],"&lt;&gt;0")</f>
        <v>58</v>
      </c>
    </row>
    <row r="717" spans="37:39" x14ac:dyDescent="0.25">
      <c r="AK717">
        <v>71.5</v>
      </c>
      <c r="AL717">
        <f>COUNTIFS(Graphes[DS_Temps],"&lt;="&amp;$AK717,Graphes[DS_Temps],"&lt;&gt;0")</f>
        <v>58</v>
      </c>
      <c r="AM717">
        <f>COUNTIFS(Graphes[DS_sans_clique_Temps],"&lt;="&amp;$AK717,Graphes[DS_sans_clique_Temps],"&lt;&gt;0")</f>
        <v>58</v>
      </c>
    </row>
    <row r="718" spans="37:39" x14ac:dyDescent="0.25">
      <c r="AK718">
        <v>71.599999999999994</v>
      </c>
      <c r="AL718">
        <f>COUNTIFS(Graphes[DS_Temps],"&lt;="&amp;$AK718,Graphes[DS_Temps],"&lt;&gt;0")</f>
        <v>58</v>
      </c>
      <c r="AM718">
        <f>COUNTIFS(Graphes[DS_sans_clique_Temps],"&lt;="&amp;$AK718,Graphes[DS_sans_clique_Temps],"&lt;&gt;0")</f>
        <v>58</v>
      </c>
    </row>
    <row r="719" spans="37:39" x14ac:dyDescent="0.25">
      <c r="AK719">
        <v>71.7</v>
      </c>
      <c r="AL719">
        <f>COUNTIFS(Graphes[DS_Temps],"&lt;="&amp;$AK719,Graphes[DS_Temps],"&lt;&gt;0")</f>
        <v>58</v>
      </c>
      <c r="AM719">
        <f>COUNTIFS(Graphes[DS_sans_clique_Temps],"&lt;="&amp;$AK719,Graphes[DS_sans_clique_Temps],"&lt;&gt;0")</f>
        <v>58</v>
      </c>
    </row>
    <row r="720" spans="37:39" x14ac:dyDescent="0.25">
      <c r="AK720">
        <v>71.8</v>
      </c>
      <c r="AL720">
        <f>COUNTIFS(Graphes[DS_Temps],"&lt;="&amp;$AK720,Graphes[DS_Temps],"&lt;&gt;0")</f>
        <v>58</v>
      </c>
      <c r="AM720">
        <f>COUNTIFS(Graphes[DS_sans_clique_Temps],"&lt;="&amp;$AK720,Graphes[DS_sans_clique_Temps],"&lt;&gt;0")</f>
        <v>58</v>
      </c>
    </row>
    <row r="721" spans="37:39" x14ac:dyDescent="0.25">
      <c r="AK721">
        <v>71.900000000000006</v>
      </c>
      <c r="AL721">
        <f>COUNTIFS(Graphes[DS_Temps],"&lt;="&amp;$AK721,Graphes[DS_Temps],"&lt;&gt;0")</f>
        <v>58</v>
      </c>
      <c r="AM721">
        <f>COUNTIFS(Graphes[DS_sans_clique_Temps],"&lt;="&amp;$AK721,Graphes[DS_sans_clique_Temps],"&lt;&gt;0")</f>
        <v>58</v>
      </c>
    </row>
    <row r="722" spans="37:39" x14ac:dyDescent="0.25">
      <c r="AK722">
        <v>72</v>
      </c>
      <c r="AL722">
        <f>COUNTIFS(Graphes[DS_Temps],"&lt;="&amp;$AK722,Graphes[DS_Temps],"&lt;&gt;0")</f>
        <v>58</v>
      </c>
      <c r="AM722">
        <f>COUNTIFS(Graphes[DS_sans_clique_Temps],"&lt;="&amp;$AK722,Graphes[DS_sans_clique_Temps],"&lt;&gt;0")</f>
        <v>58</v>
      </c>
    </row>
    <row r="723" spans="37:39" x14ac:dyDescent="0.25">
      <c r="AK723">
        <v>72.099999999999994</v>
      </c>
      <c r="AL723">
        <f>COUNTIFS(Graphes[DS_Temps],"&lt;="&amp;$AK723,Graphes[DS_Temps],"&lt;&gt;0")</f>
        <v>58</v>
      </c>
      <c r="AM723">
        <f>COUNTIFS(Graphes[DS_sans_clique_Temps],"&lt;="&amp;$AK723,Graphes[DS_sans_clique_Temps],"&lt;&gt;0")</f>
        <v>58</v>
      </c>
    </row>
    <row r="724" spans="37:39" x14ac:dyDescent="0.25">
      <c r="AK724">
        <v>72.2</v>
      </c>
      <c r="AL724">
        <f>COUNTIFS(Graphes[DS_Temps],"&lt;="&amp;$AK724,Graphes[DS_Temps],"&lt;&gt;0")</f>
        <v>58</v>
      </c>
      <c r="AM724">
        <f>COUNTIFS(Graphes[DS_sans_clique_Temps],"&lt;="&amp;$AK724,Graphes[DS_sans_clique_Temps],"&lt;&gt;0")</f>
        <v>58</v>
      </c>
    </row>
    <row r="725" spans="37:39" x14ac:dyDescent="0.25">
      <c r="AK725">
        <v>72.3</v>
      </c>
      <c r="AL725">
        <f>COUNTIFS(Graphes[DS_Temps],"&lt;="&amp;$AK725,Graphes[DS_Temps],"&lt;&gt;0")</f>
        <v>58</v>
      </c>
      <c r="AM725">
        <f>COUNTIFS(Graphes[DS_sans_clique_Temps],"&lt;="&amp;$AK725,Graphes[DS_sans_clique_Temps],"&lt;&gt;0")</f>
        <v>58</v>
      </c>
    </row>
    <row r="726" spans="37:39" x14ac:dyDescent="0.25">
      <c r="AK726">
        <v>72.400000000000006</v>
      </c>
      <c r="AL726">
        <f>COUNTIFS(Graphes[DS_Temps],"&lt;="&amp;$AK726,Graphes[DS_Temps],"&lt;&gt;0")</f>
        <v>58</v>
      </c>
      <c r="AM726">
        <f>COUNTIFS(Graphes[DS_sans_clique_Temps],"&lt;="&amp;$AK726,Graphes[DS_sans_clique_Temps],"&lt;&gt;0")</f>
        <v>58</v>
      </c>
    </row>
    <row r="727" spans="37:39" x14ac:dyDescent="0.25">
      <c r="AK727">
        <v>72.5</v>
      </c>
      <c r="AL727">
        <f>COUNTIFS(Graphes[DS_Temps],"&lt;="&amp;$AK727,Graphes[DS_Temps],"&lt;&gt;0")</f>
        <v>58</v>
      </c>
      <c r="AM727">
        <f>COUNTIFS(Graphes[DS_sans_clique_Temps],"&lt;="&amp;$AK727,Graphes[DS_sans_clique_Temps],"&lt;&gt;0")</f>
        <v>58</v>
      </c>
    </row>
    <row r="728" spans="37:39" x14ac:dyDescent="0.25">
      <c r="AK728">
        <v>72.599999999999994</v>
      </c>
      <c r="AL728">
        <f>COUNTIFS(Graphes[DS_Temps],"&lt;="&amp;$AK728,Graphes[DS_Temps],"&lt;&gt;0")</f>
        <v>58</v>
      </c>
      <c r="AM728">
        <f>COUNTIFS(Graphes[DS_sans_clique_Temps],"&lt;="&amp;$AK728,Graphes[DS_sans_clique_Temps],"&lt;&gt;0")</f>
        <v>58</v>
      </c>
    </row>
    <row r="729" spans="37:39" x14ac:dyDescent="0.25">
      <c r="AK729">
        <v>72.7</v>
      </c>
      <c r="AL729">
        <f>COUNTIFS(Graphes[DS_Temps],"&lt;="&amp;$AK729,Graphes[DS_Temps],"&lt;&gt;0")</f>
        <v>58</v>
      </c>
      <c r="AM729">
        <f>COUNTIFS(Graphes[DS_sans_clique_Temps],"&lt;="&amp;$AK729,Graphes[DS_sans_clique_Temps],"&lt;&gt;0")</f>
        <v>58</v>
      </c>
    </row>
    <row r="730" spans="37:39" x14ac:dyDescent="0.25">
      <c r="AK730">
        <v>72.8</v>
      </c>
      <c r="AL730">
        <f>COUNTIFS(Graphes[DS_Temps],"&lt;="&amp;$AK730,Graphes[DS_Temps],"&lt;&gt;0")</f>
        <v>58</v>
      </c>
      <c r="AM730">
        <f>COUNTIFS(Graphes[DS_sans_clique_Temps],"&lt;="&amp;$AK730,Graphes[DS_sans_clique_Temps],"&lt;&gt;0")</f>
        <v>58</v>
      </c>
    </row>
    <row r="731" spans="37:39" x14ac:dyDescent="0.25">
      <c r="AK731">
        <v>72.900000000000006</v>
      </c>
      <c r="AL731">
        <f>COUNTIFS(Graphes[DS_Temps],"&lt;="&amp;$AK731,Graphes[DS_Temps],"&lt;&gt;0")</f>
        <v>58</v>
      </c>
      <c r="AM731">
        <f>COUNTIFS(Graphes[DS_sans_clique_Temps],"&lt;="&amp;$AK731,Graphes[DS_sans_clique_Temps],"&lt;&gt;0")</f>
        <v>58</v>
      </c>
    </row>
    <row r="732" spans="37:39" x14ac:dyDescent="0.25">
      <c r="AK732">
        <v>73</v>
      </c>
      <c r="AL732">
        <f>COUNTIFS(Graphes[DS_Temps],"&lt;="&amp;$AK732,Graphes[DS_Temps],"&lt;&gt;0")</f>
        <v>58</v>
      </c>
      <c r="AM732">
        <f>COUNTIFS(Graphes[DS_sans_clique_Temps],"&lt;="&amp;$AK732,Graphes[DS_sans_clique_Temps],"&lt;&gt;0")</f>
        <v>58</v>
      </c>
    </row>
    <row r="733" spans="37:39" x14ac:dyDescent="0.25">
      <c r="AK733">
        <v>73.099999999999994</v>
      </c>
      <c r="AL733">
        <f>COUNTIFS(Graphes[DS_Temps],"&lt;="&amp;$AK733,Graphes[DS_Temps],"&lt;&gt;0")</f>
        <v>58</v>
      </c>
      <c r="AM733">
        <f>COUNTIFS(Graphes[DS_sans_clique_Temps],"&lt;="&amp;$AK733,Graphes[DS_sans_clique_Temps],"&lt;&gt;0")</f>
        <v>58</v>
      </c>
    </row>
    <row r="734" spans="37:39" x14ac:dyDescent="0.25">
      <c r="AK734">
        <v>73.2</v>
      </c>
      <c r="AL734">
        <f>COUNTIFS(Graphes[DS_Temps],"&lt;="&amp;$AK734,Graphes[DS_Temps],"&lt;&gt;0")</f>
        <v>58</v>
      </c>
      <c r="AM734">
        <f>COUNTIFS(Graphes[DS_sans_clique_Temps],"&lt;="&amp;$AK734,Graphes[DS_sans_clique_Temps],"&lt;&gt;0")</f>
        <v>58</v>
      </c>
    </row>
    <row r="735" spans="37:39" x14ac:dyDescent="0.25">
      <c r="AK735">
        <v>73.3</v>
      </c>
      <c r="AL735">
        <f>COUNTIFS(Graphes[DS_Temps],"&lt;="&amp;$AK735,Graphes[DS_Temps],"&lt;&gt;0")</f>
        <v>58</v>
      </c>
      <c r="AM735">
        <f>COUNTIFS(Graphes[DS_sans_clique_Temps],"&lt;="&amp;$AK735,Graphes[DS_sans_clique_Temps],"&lt;&gt;0")</f>
        <v>58</v>
      </c>
    </row>
    <row r="736" spans="37:39" x14ac:dyDescent="0.25">
      <c r="AK736">
        <v>73.400000000000006</v>
      </c>
      <c r="AL736">
        <f>COUNTIFS(Graphes[DS_Temps],"&lt;="&amp;$AK736,Graphes[DS_Temps],"&lt;&gt;0")</f>
        <v>58</v>
      </c>
      <c r="AM736">
        <f>COUNTIFS(Graphes[DS_sans_clique_Temps],"&lt;="&amp;$AK736,Graphes[DS_sans_clique_Temps],"&lt;&gt;0")</f>
        <v>58</v>
      </c>
    </row>
    <row r="737" spans="37:39" x14ac:dyDescent="0.25">
      <c r="AK737">
        <v>73.5</v>
      </c>
      <c r="AL737">
        <f>COUNTIFS(Graphes[DS_Temps],"&lt;="&amp;$AK737,Graphes[DS_Temps],"&lt;&gt;0")</f>
        <v>58</v>
      </c>
      <c r="AM737">
        <f>COUNTIFS(Graphes[DS_sans_clique_Temps],"&lt;="&amp;$AK737,Graphes[DS_sans_clique_Temps],"&lt;&gt;0")</f>
        <v>58</v>
      </c>
    </row>
    <row r="738" spans="37:39" x14ac:dyDescent="0.25">
      <c r="AK738">
        <v>73.599999999999994</v>
      </c>
      <c r="AL738">
        <f>COUNTIFS(Graphes[DS_Temps],"&lt;="&amp;$AK738,Graphes[DS_Temps],"&lt;&gt;0")</f>
        <v>58</v>
      </c>
      <c r="AM738">
        <f>COUNTIFS(Graphes[DS_sans_clique_Temps],"&lt;="&amp;$AK738,Graphes[DS_sans_clique_Temps],"&lt;&gt;0")</f>
        <v>58</v>
      </c>
    </row>
    <row r="739" spans="37:39" x14ac:dyDescent="0.25">
      <c r="AK739">
        <v>73.7</v>
      </c>
      <c r="AL739">
        <f>COUNTIFS(Graphes[DS_Temps],"&lt;="&amp;$AK739,Graphes[DS_Temps],"&lt;&gt;0")</f>
        <v>58</v>
      </c>
      <c r="AM739">
        <f>COUNTIFS(Graphes[DS_sans_clique_Temps],"&lt;="&amp;$AK739,Graphes[DS_sans_clique_Temps],"&lt;&gt;0")</f>
        <v>58</v>
      </c>
    </row>
    <row r="740" spans="37:39" x14ac:dyDescent="0.25">
      <c r="AK740">
        <v>73.8</v>
      </c>
      <c r="AL740">
        <f>COUNTIFS(Graphes[DS_Temps],"&lt;="&amp;$AK740,Graphes[DS_Temps],"&lt;&gt;0")</f>
        <v>58</v>
      </c>
      <c r="AM740">
        <f>COUNTIFS(Graphes[DS_sans_clique_Temps],"&lt;="&amp;$AK740,Graphes[DS_sans_clique_Temps],"&lt;&gt;0")</f>
        <v>58</v>
      </c>
    </row>
    <row r="741" spans="37:39" x14ac:dyDescent="0.25">
      <c r="AK741">
        <v>73.900000000000006</v>
      </c>
      <c r="AL741">
        <f>COUNTIFS(Graphes[DS_Temps],"&lt;="&amp;$AK741,Graphes[DS_Temps],"&lt;&gt;0")</f>
        <v>58</v>
      </c>
      <c r="AM741">
        <f>COUNTIFS(Graphes[DS_sans_clique_Temps],"&lt;="&amp;$AK741,Graphes[DS_sans_clique_Temps],"&lt;&gt;0")</f>
        <v>58</v>
      </c>
    </row>
    <row r="742" spans="37:39" x14ac:dyDescent="0.25">
      <c r="AK742">
        <v>74</v>
      </c>
      <c r="AL742">
        <f>COUNTIFS(Graphes[DS_Temps],"&lt;="&amp;$AK742,Graphes[DS_Temps],"&lt;&gt;0")</f>
        <v>58</v>
      </c>
      <c r="AM742">
        <f>COUNTIFS(Graphes[DS_sans_clique_Temps],"&lt;="&amp;$AK742,Graphes[DS_sans_clique_Temps],"&lt;&gt;0")</f>
        <v>58</v>
      </c>
    </row>
    <row r="743" spans="37:39" x14ac:dyDescent="0.25">
      <c r="AK743">
        <v>74.099999999999994</v>
      </c>
      <c r="AL743">
        <f>COUNTIFS(Graphes[DS_Temps],"&lt;="&amp;$AK743,Graphes[DS_Temps],"&lt;&gt;0")</f>
        <v>58</v>
      </c>
      <c r="AM743">
        <f>COUNTIFS(Graphes[DS_sans_clique_Temps],"&lt;="&amp;$AK743,Graphes[DS_sans_clique_Temps],"&lt;&gt;0")</f>
        <v>58</v>
      </c>
    </row>
    <row r="744" spans="37:39" x14ac:dyDescent="0.25">
      <c r="AK744">
        <v>74.2</v>
      </c>
      <c r="AL744">
        <f>COUNTIFS(Graphes[DS_Temps],"&lt;="&amp;$AK744,Graphes[DS_Temps],"&lt;&gt;0")</f>
        <v>58</v>
      </c>
      <c r="AM744">
        <f>COUNTIFS(Graphes[DS_sans_clique_Temps],"&lt;="&amp;$AK744,Graphes[DS_sans_clique_Temps],"&lt;&gt;0")</f>
        <v>58</v>
      </c>
    </row>
    <row r="745" spans="37:39" x14ac:dyDescent="0.25">
      <c r="AK745">
        <v>74.3</v>
      </c>
      <c r="AL745">
        <f>COUNTIFS(Graphes[DS_Temps],"&lt;="&amp;$AK745,Graphes[DS_Temps],"&lt;&gt;0")</f>
        <v>58</v>
      </c>
      <c r="AM745">
        <f>COUNTIFS(Graphes[DS_sans_clique_Temps],"&lt;="&amp;$AK745,Graphes[DS_sans_clique_Temps],"&lt;&gt;0")</f>
        <v>58</v>
      </c>
    </row>
    <row r="746" spans="37:39" x14ac:dyDescent="0.25">
      <c r="AK746">
        <v>74.400000000000006</v>
      </c>
      <c r="AL746">
        <f>COUNTIFS(Graphes[DS_Temps],"&lt;="&amp;$AK746,Graphes[DS_Temps],"&lt;&gt;0")</f>
        <v>58</v>
      </c>
      <c r="AM746">
        <f>COUNTIFS(Graphes[DS_sans_clique_Temps],"&lt;="&amp;$AK746,Graphes[DS_sans_clique_Temps],"&lt;&gt;0")</f>
        <v>58</v>
      </c>
    </row>
    <row r="747" spans="37:39" x14ac:dyDescent="0.25">
      <c r="AK747">
        <v>74.5</v>
      </c>
      <c r="AL747">
        <f>COUNTIFS(Graphes[DS_Temps],"&lt;="&amp;$AK747,Graphes[DS_Temps],"&lt;&gt;0")</f>
        <v>58</v>
      </c>
      <c r="AM747">
        <f>COUNTIFS(Graphes[DS_sans_clique_Temps],"&lt;="&amp;$AK747,Graphes[DS_sans_clique_Temps],"&lt;&gt;0")</f>
        <v>58</v>
      </c>
    </row>
    <row r="748" spans="37:39" x14ac:dyDescent="0.25">
      <c r="AK748">
        <v>74.599999999999994</v>
      </c>
      <c r="AL748">
        <f>COUNTIFS(Graphes[DS_Temps],"&lt;="&amp;$AK748,Graphes[DS_Temps],"&lt;&gt;0")</f>
        <v>58</v>
      </c>
      <c r="AM748">
        <f>COUNTIFS(Graphes[DS_sans_clique_Temps],"&lt;="&amp;$AK748,Graphes[DS_sans_clique_Temps],"&lt;&gt;0")</f>
        <v>58</v>
      </c>
    </row>
    <row r="749" spans="37:39" x14ac:dyDescent="0.25">
      <c r="AK749">
        <v>74.7</v>
      </c>
      <c r="AL749">
        <f>COUNTIFS(Graphes[DS_Temps],"&lt;="&amp;$AK749,Graphes[DS_Temps],"&lt;&gt;0")</f>
        <v>58</v>
      </c>
      <c r="AM749">
        <f>COUNTIFS(Graphes[DS_sans_clique_Temps],"&lt;="&amp;$AK749,Graphes[DS_sans_clique_Temps],"&lt;&gt;0")</f>
        <v>58</v>
      </c>
    </row>
    <row r="750" spans="37:39" x14ac:dyDescent="0.25">
      <c r="AK750">
        <v>74.8</v>
      </c>
      <c r="AL750">
        <f>COUNTIFS(Graphes[DS_Temps],"&lt;="&amp;$AK750,Graphes[DS_Temps],"&lt;&gt;0")</f>
        <v>58</v>
      </c>
      <c r="AM750">
        <f>COUNTIFS(Graphes[DS_sans_clique_Temps],"&lt;="&amp;$AK750,Graphes[DS_sans_clique_Temps],"&lt;&gt;0")</f>
        <v>58</v>
      </c>
    </row>
    <row r="751" spans="37:39" x14ac:dyDescent="0.25">
      <c r="AK751">
        <v>74.900000000000006</v>
      </c>
      <c r="AL751">
        <f>COUNTIFS(Graphes[DS_Temps],"&lt;="&amp;$AK751,Graphes[DS_Temps],"&lt;&gt;0")</f>
        <v>58</v>
      </c>
      <c r="AM751">
        <f>COUNTIFS(Graphes[DS_sans_clique_Temps],"&lt;="&amp;$AK751,Graphes[DS_sans_clique_Temps],"&lt;&gt;0")</f>
        <v>58</v>
      </c>
    </row>
    <row r="752" spans="37:39" x14ac:dyDescent="0.25">
      <c r="AK752">
        <v>75</v>
      </c>
      <c r="AL752">
        <f>COUNTIFS(Graphes[DS_Temps],"&lt;="&amp;$AK752,Graphes[DS_Temps],"&lt;&gt;0")</f>
        <v>58</v>
      </c>
      <c r="AM752">
        <f>COUNTIFS(Graphes[DS_sans_clique_Temps],"&lt;="&amp;$AK752,Graphes[DS_sans_clique_Temps],"&lt;&gt;0")</f>
        <v>58</v>
      </c>
    </row>
    <row r="753" spans="37:39" x14ac:dyDescent="0.25">
      <c r="AK753">
        <v>75.099999999999994</v>
      </c>
      <c r="AL753">
        <f>COUNTIFS(Graphes[DS_Temps],"&lt;="&amp;$AK753,Graphes[DS_Temps],"&lt;&gt;0")</f>
        <v>58</v>
      </c>
      <c r="AM753">
        <f>COUNTIFS(Graphes[DS_sans_clique_Temps],"&lt;="&amp;$AK753,Graphes[DS_sans_clique_Temps],"&lt;&gt;0")</f>
        <v>58</v>
      </c>
    </row>
    <row r="754" spans="37:39" x14ac:dyDescent="0.25">
      <c r="AK754">
        <v>75.2</v>
      </c>
      <c r="AL754">
        <f>COUNTIFS(Graphes[DS_Temps],"&lt;="&amp;$AK754,Graphes[DS_Temps],"&lt;&gt;0")</f>
        <v>58</v>
      </c>
      <c r="AM754">
        <f>COUNTIFS(Graphes[DS_sans_clique_Temps],"&lt;="&amp;$AK754,Graphes[DS_sans_clique_Temps],"&lt;&gt;0")</f>
        <v>58</v>
      </c>
    </row>
    <row r="755" spans="37:39" x14ac:dyDescent="0.25">
      <c r="AK755">
        <v>75.3</v>
      </c>
      <c r="AL755">
        <f>COUNTIFS(Graphes[DS_Temps],"&lt;="&amp;$AK755,Graphes[DS_Temps],"&lt;&gt;0")</f>
        <v>58</v>
      </c>
      <c r="AM755">
        <f>COUNTIFS(Graphes[DS_sans_clique_Temps],"&lt;="&amp;$AK755,Graphes[DS_sans_clique_Temps],"&lt;&gt;0")</f>
        <v>58</v>
      </c>
    </row>
    <row r="756" spans="37:39" x14ac:dyDescent="0.25">
      <c r="AK756">
        <v>75.400000000000006</v>
      </c>
      <c r="AL756">
        <f>COUNTIFS(Graphes[DS_Temps],"&lt;="&amp;$AK756,Graphes[DS_Temps],"&lt;&gt;0")</f>
        <v>58</v>
      </c>
      <c r="AM756">
        <f>COUNTIFS(Graphes[DS_sans_clique_Temps],"&lt;="&amp;$AK756,Graphes[DS_sans_clique_Temps],"&lt;&gt;0")</f>
        <v>58</v>
      </c>
    </row>
    <row r="757" spans="37:39" x14ac:dyDescent="0.25">
      <c r="AK757">
        <v>75.5</v>
      </c>
      <c r="AL757">
        <f>COUNTIFS(Graphes[DS_Temps],"&lt;="&amp;$AK757,Graphes[DS_Temps],"&lt;&gt;0")</f>
        <v>58</v>
      </c>
      <c r="AM757">
        <f>COUNTIFS(Graphes[DS_sans_clique_Temps],"&lt;="&amp;$AK757,Graphes[DS_sans_clique_Temps],"&lt;&gt;0")</f>
        <v>58</v>
      </c>
    </row>
    <row r="758" spans="37:39" x14ac:dyDescent="0.25">
      <c r="AK758">
        <v>75.599999999999994</v>
      </c>
      <c r="AL758">
        <f>COUNTIFS(Graphes[DS_Temps],"&lt;="&amp;$AK758,Graphes[DS_Temps],"&lt;&gt;0")</f>
        <v>58</v>
      </c>
      <c r="AM758">
        <f>COUNTIFS(Graphes[DS_sans_clique_Temps],"&lt;="&amp;$AK758,Graphes[DS_sans_clique_Temps],"&lt;&gt;0")</f>
        <v>58</v>
      </c>
    </row>
    <row r="759" spans="37:39" x14ac:dyDescent="0.25">
      <c r="AK759">
        <v>75.7</v>
      </c>
      <c r="AL759">
        <f>COUNTIFS(Graphes[DS_Temps],"&lt;="&amp;$AK759,Graphes[DS_Temps],"&lt;&gt;0")</f>
        <v>58</v>
      </c>
      <c r="AM759">
        <f>COUNTIFS(Graphes[DS_sans_clique_Temps],"&lt;="&amp;$AK759,Graphes[DS_sans_clique_Temps],"&lt;&gt;0")</f>
        <v>58</v>
      </c>
    </row>
    <row r="760" spans="37:39" x14ac:dyDescent="0.25">
      <c r="AK760">
        <v>75.8</v>
      </c>
      <c r="AL760">
        <f>COUNTIFS(Graphes[DS_Temps],"&lt;="&amp;$AK760,Graphes[DS_Temps],"&lt;&gt;0")</f>
        <v>58</v>
      </c>
      <c r="AM760">
        <f>COUNTIFS(Graphes[DS_sans_clique_Temps],"&lt;="&amp;$AK760,Graphes[DS_sans_clique_Temps],"&lt;&gt;0")</f>
        <v>58</v>
      </c>
    </row>
    <row r="761" spans="37:39" x14ac:dyDescent="0.25">
      <c r="AK761">
        <v>75.900000000000006</v>
      </c>
      <c r="AL761">
        <f>COUNTIFS(Graphes[DS_Temps],"&lt;="&amp;$AK761,Graphes[DS_Temps],"&lt;&gt;0")</f>
        <v>58</v>
      </c>
      <c r="AM761">
        <f>COUNTIFS(Graphes[DS_sans_clique_Temps],"&lt;="&amp;$AK761,Graphes[DS_sans_clique_Temps],"&lt;&gt;0")</f>
        <v>58</v>
      </c>
    </row>
    <row r="762" spans="37:39" x14ac:dyDescent="0.25">
      <c r="AK762">
        <v>76</v>
      </c>
      <c r="AL762">
        <f>COUNTIFS(Graphes[DS_Temps],"&lt;="&amp;$AK762,Graphes[DS_Temps],"&lt;&gt;0")</f>
        <v>58</v>
      </c>
      <c r="AM762">
        <f>COUNTIFS(Graphes[DS_sans_clique_Temps],"&lt;="&amp;$AK762,Graphes[DS_sans_clique_Temps],"&lt;&gt;0")</f>
        <v>58</v>
      </c>
    </row>
    <row r="763" spans="37:39" x14ac:dyDescent="0.25">
      <c r="AK763">
        <v>76.099999999999994</v>
      </c>
      <c r="AL763">
        <f>COUNTIFS(Graphes[DS_Temps],"&lt;="&amp;$AK763,Graphes[DS_Temps],"&lt;&gt;0")</f>
        <v>58</v>
      </c>
      <c r="AM763">
        <f>COUNTIFS(Graphes[DS_sans_clique_Temps],"&lt;="&amp;$AK763,Graphes[DS_sans_clique_Temps],"&lt;&gt;0")</f>
        <v>58</v>
      </c>
    </row>
    <row r="764" spans="37:39" x14ac:dyDescent="0.25">
      <c r="AK764">
        <v>76.2</v>
      </c>
      <c r="AL764">
        <f>COUNTIFS(Graphes[DS_Temps],"&lt;="&amp;$AK764,Graphes[DS_Temps],"&lt;&gt;0")</f>
        <v>58</v>
      </c>
      <c r="AM764">
        <f>COUNTIFS(Graphes[DS_sans_clique_Temps],"&lt;="&amp;$AK764,Graphes[DS_sans_clique_Temps],"&lt;&gt;0")</f>
        <v>58</v>
      </c>
    </row>
    <row r="765" spans="37:39" x14ac:dyDescent="0.25">
      <c r="AK765">
        <v>76.3</v>
      </c>
      <c r="AL765">
        <f>COUNTIFS(Graphes[DS_Temps],"&lt;="&amp;$AK765,Graphes[DS_Temps],"&lt;&gt;0")</f>
        <v>58</v>
      </c>
      <c r="AM765">
        <f>COUNTIFS(Graphes[DS_sans_clique_Temps],"&lt;="&amp;$AK765,Graphes[DS_sans_clique_Temps],"&lt;&gt;0")</f>
        <v>58</v>
      </c>
    </row>
    <row r="766" spans="37:39" x14ac:dyDescent="0.25">
      <c r="AK766">
        <v>76.400000000000006</v>
      </c>
      <c r="AL766">
        <f>COUNTIFS(Graphes[DS_Temps],"&lt;="&amp;$AK766,Graphes[DS_Temps],"&lt;&gt;0")</f>
        <v>58</v>
      </c>
      <c r="AM766">
        <f>COUNTIFS(Graphes[DS_sans_clique_Temps],"&lt;="&amp;$AK766,Graphes[DS_sans_clique_Temps],"&lt;&gt;0")</f>
        <v>58</v>
      </c>
    </row>
    <row r="767" spans="37:39" x14ac:dyDescent="0.25">
      <c r="AK767">
        <v>76.5</v>
      </c>
      <c r="AL767">
        <f>COUNTIFS(Graphes[DS_Temps],"&lt;="&amp;$AK767,Graphes[DS_Temps],"&lt;&gt;0")</f>
        <v>58</v>
      </c>
      <c r="AM767">
        <f>COUNTIFS(Graphes[DS_sans_clique_Temps],"&lt;="&amp;$AK767,Graphes[DS_sans_clique_Temps],"&lt;&gt;0")</f>
        <v>58</v>
      </c>
    </row>
    <row r="768" spans="37:39" x14ac:dyDescent="0.25">
      <c r="AK768">
        <v>76.599999999999994</v>
      </c>
      <c r="AL768">
        <f>COUNTIFS(Graphes[DS_Temps],"&lt;="&amp;$AK768,Graphes[DS_Temps],"&lt;&gt;0")</f>
        <v>58</v>
      </c>
      <c r="AM768">
        <f>COUNTIFS(Graphes[DS_sans_clique_Temps],"&lt;="&amp;$AK768,Graphes[DS_sans_clique_Temps],"&lt;&gt;0")</f>
        <v>58</v>
      </c>
    </row>
    <row r="769" spans="37:39" x14ac:dyDescent="0.25">
      <c r="AK769">
        <v>76.7</v>
      </c>
      <c r="AL769">
        <f>COUNTIFS(Graphes[DS_Temps],"&lt;="&amp;$AK769,Graphes[DS_Temps],"&lt;&gt;0")</f>
        <v>58</v>
      </c>
      <c r="AM769">
        <f>COUNTIFS(Graphes[DS_sans_clique_Temps],"&lt;="&amp;$AK769,Graphes[DS_sans_clique_Temps],"&lt;&gt;0")</f>
        <v>58</v>
      </c>
    </row>
    <row r="770" spans="37:39" x14ac:dyDescent="0.25">
      <c r="AK770">
        <v>76.8</v>
      </c>
      <c r="AL770">
        <f>COUNTIFS(Graphes[DS_Temps],"&lt;="&amp;$AK770,Graphes[DS_Temps],"&lt;&gt;0")</f>
        <v>58</v>
      </c>
      <c r="AM770">
        <f>COUNTIFS(Graphes[DS_sans_clique_Temps],"&lt;="&amp;$AK770,Graphes[DS_sans_clique_Temps],"&lt;&gt;0")</f>
        <v>58</v>
      </c>
    </row>
    <row r="771" spans="37:39" x14ac:dyDescent="0.25">
      <c r="AK771">
        <v>76.900000000000006</v>
      </c>
      <c r="AL771">
        <f>COUNTIFS(Graphes[DS_Temps],"&lt;="&amp;$AK771,Graphes[DS_Temps],"&lt;&gt;0")</f>
        <v>58</v>
      </c>
      <c r="AM771">
        <f>COUNTIFS(Graphes[DS_sans_clique_Temps],"&lt;="&amp;$AK771,Graphes[DS_sans_clique_Temps],"&lt;&gt;0")</f>
        <v>58</v>
      </c>
    </row>
    <row r="772" spans="37:39" x14ac:dyDescent="0.25">
      <c r="AK772">
        <v>77</v>
      </c>
      <c r="AL772">
        <f>COUNTIFS(Graphes[DS_Temps],"&lt;="&amp;$AK772,Graphes[DS_Temps],"&lt;&gt;0")</f>
        <v>58</v>
      </c>
      <c r="AM772">
        <f>COUNTIFS(Graphes[DS_sans_clique_Temps],"&lt;="&amp;$AK772,Graphes[DS_sans_clique_Temps],"&lt;&gt;0")</f>
        <v>58</v>
      </c>
    </row>
    <row r="773" spans="37:39" x14ac:dyDescent="0.25">
      <c r="AK773">
        <v>77.099999999999994</v>
      </c>
      <c r="AL773">
        <f>COUNTIFS(Graphes[DS_Temps],"&lt;="&amp;$AK773,Graphes[DS_Temps],"&lt;&gt;0")</f>
        <v>58</v>
      </c>
      <c r="AM773">
        <f>COUNTIFS(Graphes[DS_sans_clique_Temps],"&lt;="&amp;$AK773,Graphes[DS_sans_clique_Temps],"&lt;&gt;0")</f>
        <v>58</v>
      </c>
    </row>
    <row r="774" spans="37:39" x14ac:dyDescent="0.25">
      <c r="AK774">
        <v>77.2</v>
      </c>
      <c r="AL774">
        <f>COUNTIFS(Graphes[DS_Temps],"&lt;="&amp;$AK774,Graphes[DS_Temps],"&lt;&gt;0")</f>
        <v>58</v>
      </c>
      <c r="AM774">
        <f>COUNTIFS(Graphes[DS_sans_clique_Temps],"&lt;="&amp;$AK774,Graphes[DS_sans_clique_Temps],"&lt;&gt;0")</f>
        <v>58</v>
      </c>
    </row>
    <row r="775" spans="37:39" x14ac:dyDescent="0.25">
      <c r="AK775">
        <v>77.3</v>
      </c>
      <c r="AL775">
        <f>COUNTIFS(Graphes[DS_Temps],"&lt;="&amp;$AK775,Graphes[DS_Temps],"&lt;&gt;0")</f>
        <v>58</v>
      </c>
      <c r="AM775">
        <f>COUNTIFS(Graphes[DS_sans_clique_Temps],"&lt;="&amp;$AK775,Graphes[DS_sans_clique_Temps],"&lt;&gt;0")</f>
        <v>58</v>
      </c>
    </row>
    <row r="776" spans="37:39" x14ac:dyDescent="0.25">
      <c r="AK776">
        <v>77.400000000000006</v>
      </c>
      <c r="AL776">
        <f>COUNTIFS(Graphes[DS_Temps],"&lt;="&amp;$AK776,Graphes[DS_Temps],"&lt;&gt;0")</f>
        <v>58</v>
      </c>
      <c r="AM776">
        <f>COUNTIFS(Graphes[DS_sans_clique_Temps],"&lt;="&amp;$AK776,Graphes[DS_sans_clique_Temps],"&lt;&gt;0")</f>
        <v>58</v>
      </c>
    </row>
    <row r="777" spans="37:39" x14ac:dyDescent="0.25">
      <c r="AK777">
        <v>77.5</v>
      </c>
      <c r="AL777">
        <f>COUNTIFS(Graphes[DS_Temps],"&lt;="&amp;$AK777,Graphes[DS_Temps],"&lt;&gt;0")</f>
        <v>58</v>
      </c>
      <c r="AM777">
        <f>COUNTIFS(Graphes[DS_sans_clique_Temps],"&lt;="&amp;$AK777,Graphes[DS_sans_clique_Temps],"&lt;&gt;0")</f>
        <v>58</v>
      </c>
    </row>
    <row r="778" spans="37:39" x14ac:dyDescent="0.25">
      <c r="AK778">
        <v>77.599999999999994</v>
      </c>
      <c r="AL778">
        <f>COUNTIFS(Graphes[DS_Temps],"&lt;="&amp;$AK778,Graphes[DS_Temps],"&lt;&gt;0")</f>
        <v>58</v>
      </c>
      <c r="AM778">
        <f>COUNTIFS(Graphes[DS_sans_clique_Temps],"&lt;="&amp;$AK778,Graphes[DS_sans_clique_Temps],"&lt;&gt;0")</f>
        <v>58</v>
      </c>
    </row>
    <row r="779" spans="37:39" x14ac:dyDescent="0.25">
      <c r="AK779">
        <v>77.7</v>
      </c>
      <c r="AL779">
        <f>COUNTIFS(Graphes[DS_Temps],"&lt;="&amp;$AK779,Graphes[DS_Temps],"&lt;&gt;0")</f>
        <v>58</v>
      </c>
      <c r="AM779">
        <f>COUNTIFS(Graphes[DS_sans_clique_Temps],"&lt;="&amp;$AK779,Graphes[DS_sans_clique_Temps],"&lt;&gt;0")</f>
        <v>58</v>
      </c>
    </row>
    <row r="780" spans="37:39" x14ac:dyDescent="0.25">
      <c r="AK780">
        <v>77.8</v>
      </c>
      <c r="AL780">
        <f>COUNTIFS(Graphes[DS_Temps],"&lt;="&amp;$AK780,Graphes[DS_Temps],"&lt;&gt;0")</f>
        <v>58</v>
      </c>
      <c r="AM780">
        <f>COUNTIFS(Graphes[DS_sans_clique_Temps],"&lt;="&amp;$AK780,Graphes[DS_sans_clique_Temps],"&lt;&gt;0")</f>
        <v>58</v>
      </c>
    </row>
    <row r="781" spans="37:39" x14ac:dyDescent="0.25">
      <c r="AK781">
        <v>77.900000000000006</v>
      </c>
      <c r="AL781">
        <f>COUNTIFS(Graphes[DS_Temps],"&lt;="&amp;$AK781,Graphes[DS_Temps],"&lt;&gt;0")</f>
        <v>58</v>
      </c>
      <c r="AM781">
        <f>COUNTIFS(Graphes[DS_sans_clique_Temps],"&lt;="&amp;$AK781,Graphes[DS_sans_clique_Temps],"&lt;&gt;0")</f>
        <v>58</v>
      </c>
    </row>
    <row r="782" spans="37:39" x14ac:dyDescent="0.25">
      <c r="AK782">
        <v>78</v>
      </c>
      <c r="AL782">
        <f>COUNTIFS(Graphes[DS_Temps],"&lt;="&amp;$AK782,Graphes[DS_Temps],"&lt;&gt;0")</f>
        <v>58</v>
      </c>
      <c r="AM782">
        <f>COUNTIFS(Graphes[DS_sans_clique_Temps],"&lt;="&amp;$AK782,Graphes[DS_sans_clique_Temps],"&lt;&gt;0")</f>
        <v>58</v>
      </c>
    </row>
    <row r="783" spans="37:39" x14ac:dyDescent="0.25">
      <c r="AK783">
        <v>78.099999999999994</v>
      </c>
      <c r="AL783">
        <f>COUNTIFS(Graphes[DS_Temps],"&lt;="&amp;$AK783,Graphes[DS_Temps],"&lt;&gt;0")</f>
        <v>58</v>
      </c>
      <c r="AM783">
        <f>COUNTIFS(Graphes[DS_sans_clique_Temps],"&lt;="&amp;$AK783,Graphes[DS_sans_clique_Temps],"&lt;&gt;0")</f>
        <v>58</v>
      </c>
    </row>
    <row r="784" spans="37:39" x14ac:dyDescent="0.25">
      <c r="AK784">
        <v>78.2</v>
      </c>
      <c r="AL784">
        <f>COUNTIFS(Graphes[DS_Temps],"&lt;="&amp;$AK784,Graphes[DS_Temps],"&lt;&gt;0")</f>
        <v>58</v>
      </c>
      <c r="AM784">
        <f>COUNTIFS(Graphes[DS_sans_clique_Temps],"&lt;="&amp;$AK784,Graphes[DS_sans_clique_Temps],"&lt;&gt;0")</f>
        <v>58</v>
      </c>
    </row>
    <row r="785" spans="37:39" x14ac:dyDescent="0.25">
      <c r="AK785">
        <v>78.3</v>
      </c>
      <c r="AL785">
        <f>COUNTIFS(Graphes[DS_Temps],"&lt;="&amp;$AK785,Graphes[DS_Temps],"&lt;&gt;0")</f>
        <v>58</v>
      </c>
      <c r="AM785">
        <f>COUNTIFS(Graphes[DS_sans_clique_Temps],"&lt;="&amp;$AK785,Graphes[DS_sans_clique_Temps],"&lt;&gt;0")</f>
        <v>58</v>
      </c>
    </row>
    <row r="786" spans="37:39" x14ac:dyDescent="0.25">
      <c r="AK786">
        <v>78.400000000000006</v>
      </c>
      <c r="AL786">
        <f>COUNTIFS(Graphes[DS_Temps],"&lt;="&amp;$AK786,Graphes[DS_Temps],"&lt;&gt;0")</f>
        <v>58</v>
      </c>
      <c r="AM786">
        <f>COUNTIFS(Graphes[DS_sans_clique_Temps],"&lt;="&amp;$AK786,Graphes[DS_sans_clique_Temps],"&lt;&gt;0")</f>
        <v>58</v>
      </c>
    </row>
    <row r="787" spans="37:39" x14ac:dyDescent="0.25">
      <c r="AK787">
        <v>78.5</v>
      </c>
      <c r="AL787">
        <f>COUNTIFS(Graphes[DS_Temps],"&lt;="&amp;$AK787,Graphes[DS_Temps],"&lt;&gt;0")</f>
        <v>58</v>
      </c>
      <c r="AM787">
        <f>COUNTIFS(Graphes[DS_sans_clique_Temps],"&lt;="&amp;$AK787,Graphes[DS_sans_clique_Temps],"&lt;&gt;0")</f>
        <v>58</v>
      </c>
    </row>
    <row r="788" spans="37:39" x14ac:dyDescent="0.25">
      <c r="AK788">
        <v>78.599999999999994</v>
      </c>
      <c r="AL788">
        <f>COUNTIFS(Graphes[DS_Temps],"&lt;="&amp;$AK788,Graphes[DS_Temps],"&lt;&gt;0")</f>
        <v>58</v>
      </c>
      <c r="AM788">
        <f>COUNTIFS(Graphes[DS_sans_clique_Temps],"&lt;="&amp;$AK788,Graphes[DS_sans_clique_Temps],"&lt;&gt;0")</f>
        <v>58</v>
      </c>
    </row>
    <row r="789" spans="37:39" x14ac:dyDescent="0.25">
      <c r="AK789">
        <v>78.7</v>
      </c>
      <c r="AL789">
        <f>COUNTIFS(Graphes[DS_Temps],"&lt;="&amp;$AK789,Graphes[DS_Temps],"&lt;&gt;0")</f>
        <v>58</v>
      </c>
      <c r="AM789">
        <f>COUNTIFS(Graphes[DS_sans_clique_Temps],"&lt;="&amp;$AK789,Graphes[DS_sans_clique_Temps],"&lt;&gt;0")</f>
        <v>58</v>
      </c>
    </row>
    <row r="790" spans="37:39" x14ac:dyDescent="0.25">
      <c r="AK790">
        <v>78.8</v>
      </c>
      <c r="AL790">
        <f>COUNTIFS(Graphes[DS_Temps],"&lt;="&amp;$AK790,Graphes[DS_Temps],"&lt;&gt;0")</f>
        <v>58</v>
      </c>
      <c r="AM790">
        <f>COUNTIFS(Graphes[DS_sans_clique_Temps],"&lt;="&amp;$AK790,Graphes[DS_sans_clique_Temps],"&lt;&gt;0")</f>
        <v>58</v>
      </c>
    </row>
    <row r="791" spans="37:39" x14ac:dyDescent="0.25">
      <c r="AK791">
        <v>78.900000000000006</v>
      </c>
      <c r="AL791">
        <f>COUNTIFS(Graphes[DS_Temps],"&lt;="&amp;$AK791,Graphes[DS_Temps],"&lt;&gt;0")</f>
        <v>58</v>
      </c>
      <c r="AM791">
        <f>COUNTIFS(Graphes[DS_sans_clique_Temps],"&lt;="&amp;$AK791,Graphes[DS_sans_clique_Temps],"&lt;&gt;0")</f>
        <v>58</v>
      </c>
    </row>
    <row r="792" spans="37:39" x14ac:dyDescent="0.25">
      <c r="AK792">
        <v>79</v>
      </c>
      <c r="AL792">
        <f>COUNTIFS(Graphes[DS_Temps],"&lt;="&amp;$AK792,Graphes[DS_Temps],"&lt;&gt;0")</f>
        <v>58</v>
      </c>
      <c r="AM792">
        <f>COUNTIFS(Graphes[DS_sans_clique_Temps],"&lt;="&amp;$AK792,Graphes[DS_sans_clique_Temps],"&lt;&gt;0")</f>
        <v>58</v>
      </c>
    </row>
    <row r="793" spans="37:39" x14ac:dyDescent="0.25">
      <c r="AK793">
        <v>79.099999999999994</v>
      </c>
      <c r="AL793">
        <f>COUNTIFS(Graphes[DS_Temps],"&lt;="&amp;$AK793,Graphes[DS_Temps],"&lt;&gt;0")</f>
        <v>58</v>
      </c>
      <c r="AM793">
        <f>COUNTIFS(Graphes[DS_sans_clique_Temps],"&lt;="&amp;$AK793,Graphes[DS_sans_clique_Temps],"&lt;&gt;0")</f>
        <v>58</v>
      </c>
    </row>
    <row r="794" spans="37:39" x14ac:dyDescent="0.25">
      <c r="AK794">
        <v>79.2</v>
      </c>
      <c r="AL794">
        <f>COUNTIFS(Graphes[DS_Temps],"&lt;="&amp;$AK794,Graphes[DS_Temps],"&lt;&gt;0")</f>
        <v>58</v>
      </c>
      <c r="AM794">
        <f>COUNTIFS(Graphes[DS_sans_clique_Temps],"&lt;="&amp;$AK794,Graphes[DS_sans_clique_Temps],"&lt;&gt;0")</f>
        <v>58</v>
      </c>
    </row>
    <row r="795" spans="37:39" x14ac:dyDescent="0.25">
      <c r="AK795">
        <v>79.3</v>
      </c>
      <c r="AL795">
        <f>COUNTIFS(Graphes[DS_Temps],"&lt;="&amp;$AK795,Graphes[DS_Temps],"&lt;&gt;0")</f>
        <v>58</v>
      </c>
      <c r="AM795">
        <f>COUNTIFS(Graphes[DS_sans_clique_Temps],"&lt;="&amp;$AK795,Graphes[DS_sans_clique_Temps],"&lt;&gt;0")</f>
        <v>58</v>
      </c>
    </row>
    <row r="796" spans="37:39" x14ac:dyDescent="0.25">
      <c r="AK796">
        <v>79.400000000000006</v>
      </c>
      <c r="AL796">
        <f>COUNTIFS(Graphes[DS_Temps],"&lt;="&amp;$AK796,Graphes[DS_Temps],"&lt;&gt;0")</f>
        <v>58</v>
      </c>
      <c r="AM796">
        <f>COUNTIFS(Graphes[DS_sans_clique_Temps],"&lt;="&amp;$AK796,Graphes[DS_sans_clique_Temps],"&lt;&gt;0")</f>
        <v>58</v>
      </c>
    </row>
    <row r="797" spans="37:39" x14ac:dyDescent="0.25">
      <c r="AK797">
        <v>79.5</v>
      </c>
      <c r="AL797">
        <f>COUNTIFS(Graphes[DS_Temps],"&lt;="&amp;$AK797,Graphes[DS_Temps],"&lt;&gt;0")</f>
        <v>58</v>
      </c>
      <c r="AM797">
        <f>COUNTIFS(Graphes[DS_sans_clique_Temps],"&lt;="&amp;$AK797,Graphes[DS_sans_clique_Temps],"&lt;&gt;0")</f>
        <v>58</v>
      </c>
    </row>
    <row r="798" spans="37:39" x14ac:dyDescent="0.25">
      <c r="AK798">
        <v>79.599999999999994</v>
      </c>
      <c r="AL798">
        <f>COUNTIFS(Graphes[DS_Temps],"&lt;="&amp;$AK798,Graphes[DS_Temps],"&lt;&gt;0")</f>
        <v>58</v>
      </c>
      <c r="AM798">
        <f>COUNTIFS(Graphes[DS_sans_clique_Temps],"&lt;="&amp;$AK798,Graphes[DS_sans_clique_Temps],"&lt;&gt;0")</f>
        <v>58</v>
      </c>
    </row>
    <row r="799" spans="37:39" x14ac:dyDescent="0.25">
      <c r="AK799">
        <v>79.7</v>
      </c>
      <c r="AL799">
        <f>COUNTIFS(Graphes[DS_Temps],"&lt;="&amp;$AK799,Graphes[DS_Temps],"&lt;&gt;0")</f>
        <v>58</v>
      </c>
      <c r="AM799">
        <f>COUNTIFS(Graphes[DS_sans_clique_Temps],"&lt;="&amp;$AK799,Graphes[DS_sans_clique_Temps],"&lt;&gt;0")</f>
        <v>58</v>
      </c>
    </row>
    <row r="800" spans="37:39" x14ac:dyDescent="0.25">
      <c r="AK800">
        <v>79.8</v>
      </c>
      <c r="AL800">
        <f>COUNTIFS(Graphes[DS_Temps],"&lt;="&amp;$AK800,Graphes[DS_Temps],"&lt;&gt;0")</f>
        <v>58</v>
      </c>
      <c r="AM800">
        <f>COUNTIFS(Graphes[DS_sans_clique_Temps],"&lt;="&amp;$AK800,Graphes[DS_sans_clique_Temps],"&lt;&gt;0")</f>
        <v>58</v>
      </c>
    </row>
    <row r="801" spans="37:39" x14ac:dyDescent="0.25">
      <c r="AK801">
        <v>79.900000000000006</v>
      </c>
      <c r="AL801">
        <f>COUNTIFS(Graphes[DS_Temps],"&lt;="&amp;$AK801,Graphes[DS_Temps],"&lt;&gt;0")</f>
        <v>58</v>
      </c>
      <c r="AM801">
        <f>COUNTIFS(Graphes[DS_sans_clique_Temps],"&lt;="&amp;$AK801,Graphes[DS_sans_clique_Temps],"&lt;&gt;0")</f>
        <v>58</v>
      </c>
    </row>
    <row r="802" spans="37:39" x14ac:dyDescent="0.25">
      <c r="AK802">
        <v>80</v>
      </c>
      <c r="AL802">
        <f>COUNTIFS(Graphes[DS_Temps],"&lt;="&amp;$AK802,Graphes[DS_Temps],"&lt;&gt;0")</f>
        <v>58</v>
      </c>
      <c r="AM802">
        <f>COUNTIFS(Graphes[DS_sans_clique_Temps],"&lt;="&amp;$AK802,Graphes[DS_sans_clique_Temps],"&lt;&gt;0")</f>
        <v>58</v>
      </c>
    </row>
    <row r="803" spans="37:39" x14ac:dyDescent="0.25">
      <c r="AK803">
        <v>80.099999999999994</v>
      </c>
      <c r="AL803">
        <f>COUNTIFS(Graphes[DS_Temps],"&lt;="&amp;$AK803,Graphes[DS_Temps],"&lt;&gt;0")</f>
        <v>58</v>
      </c>
      <c r="AM803">
        <f>COUNTIFS(Graphes[DS_sans_clique_Temps],"&lt;="&amp;$AK803,Graphes[DS_sans_clique_Temps],"&lt;&gt;0")</f>
        <v>58</v>
      </c>
    </row>
    <row r="804" spans="37:39" x14ac:dyDescent="0.25">
      <c r="AK804">
        <v>80.2</v>
      </c>
      <c r="AL804">
        <f>COUNTIFS(Graphes[DS_Temps],"&lt;="&amp;$AK804,Graphes[DS_Temps],"&lt;&gt;0")</f>
        <v>58</v>
      </c>
      <c r="AM804">
        <f>COUNTIFS(Graphes[DS_sans_clique_Temps],"&lt;="&amp;$AK804,Graphes[DS_sans_clique_Temps],"&lt;&gt;0")</f>
        <v>58</v>
      </c>
    </row>
    <row r="805" spans="37:39" x14ac:dyDescent="0.25">
      <c r="AK805">
        <v>80.3</v>
      </c>
      <c r="AL805">
        <f>COUNTIFS(Graphes[DS_Temps],"&lt;="&amp;$AK805,Graphes[DS_Temps],"&lt;&gt;0")</f>
        <v>58</v>
      </c>
      <c r="AM805">
        <f>COUNTIFS(Graphes[DS_sans_clique_Temps],"&lt;="&amp;$AK805,Graphes[DS_sans_clique_Temps],"&lt;&gt;0")</f>
        <v>58</v>
      </c>
    </row>
    <row r="806" spans="37:39" x14ac:dyDescent="0.25">
      <c r="AK806">
        <v>80.400000000000006</v>
      </c>
      <c r="AL806">
        <f>COUNTIFS(Graphes[DS_Temps],"&lt;="&amp;$AK806,Graphes[DS_Temps],"&lt;&gt;0")</f>
        <v>58</v>
      </c>
      <c r="AM806">
        <f>COUNTIFS(Graphes[DS_sans_clique_Temps],"&lt;="&amp;$AK806,Graphes[DS_sans_clique_Temps],"&lt;&gt;0")</f>
        <v>58</v>
      </c>
    </row>
    <row r="807" spans="37:39" x14ac:dyDescent="0.25">
      <c r="AK807">
        <v>80.5</v>
      </c>
      <c r="AL807">
        <f>COUNTIFS(Graphes[DS_Temps],"&lt;="&amp;$AK807,Graphes[DS_Temps],"&lt;&gt;0")</f>
        <v>58</v>
      </c>
      <c r="AM807">
        <f>COUNTIFS(Graphes[DS_sans_clique_Temps],"&lt;="&amp;$AK807,Graphes[DS_sans_clique_Temps],"&lt;&gt;0")</f>
        <v>58</v>
      </c>
    </row>
    <row r="808" spans="37:39" x14ac:dyDescent="0.25">
      <c r="AK808">
        <v>80.599999999999994</v>
      </c>
      <c r="AL808">
        <f>COUNTIFS(Graphes[DS_Temps],"&lt;="&amp;$AK808,Graphes[DS_Temps],"&lt;&gt;0")</f>
        <v>58</v>
      </c>
      <c r="AM808">
        <f>COUNTIFS(Graphes[DS_sans_clique_Temps],"&lt;="&amp;$AK808,Graphes[DS_sans_clique_Temps],"&lt;&gt;0")</f>
        <v>58</v>
      </c>
    </row>
    <row r="809" spans="37:39" x14ac:dyDescent="0.25">
      <c r="AK809">
        <v>80.7</v>
      </c>
      <c r="AL809">
        <f>COUNTIFS(Graphes[DS_Temps],"&lt;="&amp;$AK809,Graphes[DS_Temps],"&lt;&gt;0")</f>
        <v>58</v>
      </c>
      <c r="AM809">
        <f>COUNTIFS(Graphes[DS_sans_clique_Temps],"&lt;="&amp;$AK809,Graphes[DS_sans_clique_Temps],"&lt;&gt;0")</f>
        <v>58</v>
      </c>
    </row>
    <row r="810" spans="37:39" x14ac:dyDescent="0.25">
      <c r="AK810">
        <v>80.8</v>
      </c>
      <c r="AL810">
        <f>COUNTIFS(Graphes[DS_Temps],"&lt;="&amp;$AK810,Graphes[DS_Temps],"&lt;&gt;0")</f>
        <v>58</v>
      </c>
      <c r="AM810">
        <f>COUNTIFS(Graphes[DS_sans_clique_Temps],"&lt;="&amp;$AK810,Graphes[DS_sans_clique_Temps],"&lt;&gt;0")</f>
        <v>58</v>
      </c>
    </row>
    <row r="811" spans="37:39" x14ac:dyDescent="0.25">
      <c r="AK811">
        <v>80.900000000000006</v>
      </c>
      <c r="AL811">
        <f>COUNTIFS(Graphes[DS_Temps],"&lt;="&amp;$AK811,Graphes[DS_Temps],"&lt;&gt;0")</f>
        <v>58</v>
      </c>
      <c r="AM811">
        <f>COUNTIFS(Graphes[DS_sans_clique_Temps],"&lt;="&amp;$AK811,Graphes[DS_sans_clique_Temps],"&lt;&gt;0")</f>
        <v>58</v>
      </c>
    </row>
    <row r="812" spans="37:39" x14ac:dyDescent="0.25">
      <c r="AK812">
        <v>81</v>
      </c>
      <c r="AL812">
        <f>COUNTIFS(Graphes[DS_Temps],"&lt;="&amp;$AK812,Graphes[DS_Temps],"&lt;&gt;0")</f>
        <v>58</v>
      </c>
      <c r="AM812">
        <f>COUNTIFS(Graphes[DS_sans_clique_Temps],"&lt;="&amp;$AK812,Graphes[DS_sans_clique_Temps],"&lt;&gt;0")</f>
        <v>58</v>
      </c>
    </row>
    <row r="813" spans="37:39" x14ac:dyDescent="0.25">
      <c r="AK813">
        <v>81.099999999999994</v>
      </c>
      <c r="AL813">
        <f>COUNTIFS(Graphes[DS_Temps],"&lt;="&amp;$AK813,Graphes[DS_Temps],"&lt;&gt;0")</f>
        <v>58</v>
      </c>
      <c r="AM813">
        <f>COUNTIFS(Graphes[DS_sans_clique_Temps],"&lt;="&amp;$AK813,Graphes[DS_sans_clique_Temps],"&lt;&gt;0")</f>
        <v>58</v>
      </c>
    </row>
    <row r="814" spans="37:39" x14ac:dyDescent="0.25">
      <c r="AK814">
        <v>81.2</v>
      </c>
      <c r="AL814">
        <f>COUNTIFS(Graphes[DS_Temps],"&lt;="&amp;$AK814,Graphes[DS_Temps],"&lt;&gt;0")</f>
        <v>58</v>
      </c>
      <c r="AM814">
        <f>COUNTIFS(Graphes[DS_sans_clique_Temps],"&lt;="&amp;$AK814,Graphes[DS_sans_clique_Temps],"&lt;&gt;0")</f>
        <v>58</v>
      </c>
    </row>
    <row r="815" spans="37:39" x14ac:dyDescent="0.25">
      <c r="AK815">
        <v>81.3</v>
      </c>
      <c r="AL815">
        <f>COUNTIFS(Graphes[DS_Temps],"&lt;="&amp;$AK815,Graphes[DS_Temps],"&lt;&gt;0")</f>
        <v>58</v>
      </c>
      <c r="AM815">
        <f>COUNTIFS(Graphes[DS_sans_clique_Temps],"&lt;="&amp;$AK815,Graphes[DS_sans_clique_Temps],"&lt;&gt;0")</f>
        <v>58</v>
      </c>
    </row>
    <row r="816" spans="37:39" x14ac:dyDescent="0.25">
      <c r="AK816">
        <v>81.400000000000006</v>
      </c>
      <c r="AL816">
        <f>COUNTIFS(Graphes[DS_Temps],"&lt;="&amp;$AK816,Graphes[DS_Temps],"&lt;&gt;0")</f>
        <v>58</v>
      </c>
      <c r="AM816">
        <f>COUNTIFS(Graphes[DS_sans_clique_Temps],"&lt;="&amp;$AK816,Graphes[DS_sans_clique_Temps],"&lt;&gt;0")</f>
        <v>58</v>
      </c>
    </row>
    <row r="817" spans="37:39" x14ac:dyDescent="0.25">
      <c r="AK817">
        <v>81.5</v>
      </c>
      <c r="AL817">
        <f>COUNTIFS(Graphes[DS_Temps],"&lt;="&amp;$AK817,Graphes[DS_Temps],"&lt;&gt;0")</f>
        <v>58</v>
      </c>
      <c r="AM817">
        <f>COUNTIFS(Graphes[DS_sans_clique_Temps],"&lt;="&amp;$AK817,Graphes[DS_sans_clique_Temps],"&lt;&gt;0")</f>
        <v>58</v>
      </c>
    </row>
    <row r="818" spans="37:39" x14ac:dyDescent="0.25">
      <c r="AK818">
        <v>81.599999999999994</v>
      </c>
      <c r="AL818">
        <f>COUNTIFS(Graphes[DS_Temps],"&lt;="&amp;$AK818,Graphes[DS_Temps],"&lt;&gt;0")</f>
        <v>58</v>
      </c>
      <c r="AM818">
        <f>COUNTIFS(Graphes[DS_sans_clique_Temps],"&lt;="&amp;$AK818,Graphes[DS_sans_clique_Temps],"&lt;&gt;0")</f>
        <v>58</v>
      </c>
    </row>
    <row r="819" spans="37:39" x14ac:dyDescent="0.25">
      <c r="AK819">
        <v>81.7</v>
      </c>
      <c r="AL819">
        <f>COUNTIFS(Graphes[DS_Temps],"&lt;="&amp;$AK819,Graphes[DS_Temps],"&lt;&gt;0")</f>
        <v>58</v>
      </c>
      <c r="AM819">
        <f>COUNTIFS(Graphes[DS_sans_clique_Temps],"&lt;="&amp;$AK819,Graphes[DS_sans_clique_Temps],"&lt;&gt;0")</f>
        <v>58</v>
      </c>
    </row>
    <row r="820" spans="37:39" x14ac:dyDescent="0.25">
      <c r="AK820">
        <v>81.8</v>
      </c>
      <c r="AL820">
        <f>COUNTIFS(Graphes[DS_Temps],"&lt;="&amp;$AK820,Graphes[DS_Temps],"&lt;&gt;0")</f>
        <v>58</v>
      </c>
      <c r="AM820">
        <f>COUNTIFS(Graphes[DS_sans_clique_Temps],"&lt;="&amp;$AK820,Graphes[DS_sans_clique_Temps],"&lt;&gt;0")</f>
        <v>58</v>
      </c>
    </row>
    <row r="821" spans="37:39" x14ac:dyDescent="0.25">
      <c r="AK821">
        <v>81.900000000000006</v>
      </c>
      <c r="AL821">
        <f>COUNTIFS(Graphes[DS_Temps],"&lt;="&amp;$AK821,Graphes[DS_Temps],"&lt;&gt;0")</f>
        <v>58</v>
      </c>
      <c r="AM821">
        <f>COUNTIFS(Graphes[DS_sans_clique_Temps],"&lt;="&amp;$AK821,Graphes[DS_sans_clique_Temps],"&lt;&gt;0")</f>
        <v>58</v>
      </c>
    </row>
    <row r="822" spans="37:39" x14ac:dyDescent="0.25">
      <c r="AK822">
        <v>82</v>
      </c>
      <c r="AL822">
        <f>COUNTIFS(Graphes[DS_Temps],"&lt;="&amp;$AK822,Graphes[DS_Temps],"&lt;&gt;0")</f>
        <v>58</v>
      </c>
      <c r="AM822">
        <f>COUNTIFS(Graphes[DS_sans_clique_Temps],"&lt;="&amp;$AK822,Graphes[DS_sans_clique_Temps],"&lt;&gt;0")</f>
        <v>58</v>
      </c>
    </row>
    <row r="823" spans="37:39" x14ac:dyDescent="0.25">
      <c r="AK823">
        <v>82.1</v>
      </c>
      <c r="AL823">
        <f>COUNTIFS(Graphes[DS_Temps],"&lt;="&amp;$AK823,Graphes[DS_Temps],"&lt;&gt;0")</f>
        <v>58</v>
      </c>
      <c r="AM823">
        <f>COUNTIFS(Graphes[DS_sans_clique_Temps],"&lt;="&amp;$AK823,Graphes[DS_sans_clique_Temps],"&lt;&gt;0")</f>
        <v>58</v>
      </c>
    </row>
    <row r="824" spans="37:39" x14ac:dyDescent="0.25">
      <c r="AK824">
        <v>82.2</v>
      </c>
      <c r="AL824">
        <f>COUNTIFS(Graphes[DS_Temps],"&lt;="&amp;$AK824,Graphes[DS_Temps],"&lt;&gt;0")</f>
        <v>58</v>
      </c>
      <c r="AM824">
        <f>COUNTIFS(Graphes[DS_sans_clique_Temps],"&lt;="&amp;$AK824,Graphes[DS_sans_clique_Temps],"&lt;&gt;0")</f>
        <v>58</v>
      </c>
    </row>
    <row r="825" spans="37:39" x14ac:dyDescent="0.25">
      <c r="AK825">
        <v>82.3</v>
      </c>
      <c r="AL825">
        <f>COUNTIFS(Graphes[DS_Temps],"&lt;="&amp;$AK825,Graphes[DS_Temps],"&lt;&gt;0")</f>
        <v>58</v>
      </c>
      <c r="AM825">
        <f>COUNTIFS(Graphes[DS_sans_clique_Temps],"&lt;="&amp;$AK825,Graphes[DS_sans_clique_Temps],"&lt;&gt;0")</f>
        <v>58</v>
      </c>
    </row>
    <row r="826" spans="37:39" x14ac:dyDescent="0.25">
      <c r="AK826">
        <v>82.4</v>
      </c>
      <c r="AL826">
        <f>COUNTIFS(Graphes[DS_Temps],"&lt;="&amp;$AK826,Graphes[DS_Temps],"&lt;&gt;0")</f>
        <v>58</v>
      </c>
      <c r="AM826">
        <f>COUNTIFS(Graphes[DS_sans_clique_Temps],"&lt;="&amp;$AK826,Graphes[DS_sans_clique_Temps],"&lt;&gt;0")</f>
        <v>58</v>
      </c>
    </row>
    <row r="827" spans="37:39" x14ac:dyDescent="0.25">
      <c r="AK827">
        <v>82.5</v>
      </c>
      <c r="AL827">
        <f>COUNTIFS(Graphes[DS_Temps],"&lt;="&amp;$AK827,Graphes[DS_Temps],"&lt;&gt;0")</f>
        <v>58</v>
      </c>
      <c r="AM827">
        <f>COUNTIFS(Graphes[DS_sans_clique_Temps],"&lt;="&amp;$AK827,Graphes[DS_sans_clique_Temps],"&lt;&gt;0")</f>
        <v>58</v>
      </c>
    </row>
    <row r="828" spans="37:39" x14ac:dyDescent="0.25">
      <c r="AK828">
        <v>82.6</v>
      </c>
      <c r="AL828">
        <f>COUNTIFS(Graphes[DS_Temps],"&lt;="&amp;$AK828,Graphes[DS_Temps],"&lt;&gt;0")</f>
        <v>58</v>
      </c>
      <c r="AM828">
        <f>COUNTIFS(Graphes[DS_sans_clique_Temps],"&lt;="&amp;$AK828,Graphes[DS_sans_clique_Temps],"&lt;&gt;0")</f>
        <v>58</v>
      </c>
    </row>
    <row r="829" spans="37:39" x14ac:dyDescent="0.25">
      <c r="AK829">
        <v>82.7</v>
      </c>
      <c r="AL829">
        <f>COUNTIFS(Graphes[DS_Temps],"&lt;="&amp;$AK829,Graphes[DS_Temps],"&lt;&gt;0")</f>
        <v>58</v>
      </c>
      <c r="AM829">
        <f>COUNTIFS(Graphes[DS_sans_clique_Temps],"&lt;="&amp;$AK829,Graphes[DS_sans_clique_Temps],"&lt;&gt;0")</f>
        <v>58</v>
      </c>
    </row>
    <row r="830" spans="37:39" x14ac:dyDescent="0.25">
      <c r="AK830">
        <v>82.8</v>
      </c>
      <c r="AL830">
        <f>COUNTIFS(Graphes[DS_Temps],"&lt;="&amp;$AK830,Graphes[DS_Temps],"&lt;&gt;0")</f>
        <v>58</v>
      </c>
      <c r="AM830">
        <f>COUNTIFS(Graphes[DS_sans_clique_Temps],"&lt;="&amp;$AK830,Graphes[DS_sans_clique_Temps],"&lt;&gt;0")</f>
        <v>58</v>
      </c>
    </row>
    <row r="831" spans="37:39" x14ac:dyDescent="0.25">
      <c r="AK831">
        <v>82.9</v>
      </c>
      <c r="AL831">
        <f>COUNTIFS(Graphes[DS_Temps],"&lt;="&amp;$AK831,Graphes[DS_Temps],"&lt;&gt;0")</f>
        <v>58</v>
      </c>
      <c r="AM831">
        <f>COUNTIFS(Graphes[DS_sans_clique_Temps],"&lt;="&amp;$AK831,Graphes[DS_sans_clique_Temps],"&lt;&gt;0")</f>
        <v>58</v>
      </c>
    </row>
    <row r="832" spans="37:39" x14ac:dyDescent="0.25">
      <c r="AK832">
        <v>83</v>
      </c>
      <c r="AL832">
        <f>COUNTIFS(Graphes[DS_Temps],"&lt;="&amp;$AK832,Graphes[DS_Temps],"&lt;&gt;0")</f>
        <v>58</v>
      </c>
      <c r="AM832">
        <f>COUNTIFS(Graphes[DS_sans_clique_Temps],"&lt;="&amp;$AK832,Graphes[DS_sans_clique_Temps],"&lt;&gt;0")</f>
        <v>58</v>
      </c>
    </row>
    <row r="833" spans="37:39" x14ac:dyDescent="0.25">
      <c r="AK833">
        <v>83.1</v>
      </c>
      <c r="AL833">
        <f>COUNTIFS(Graphes[DS_Temps],"&lt;="&amp;$AK833,Graphes[DS_Temps],"&lt;&gt;0")</f>
        <v>58</v>
      </c>
      <c r="AM833">
        <f>COUNTIFS(Graphes[DS_sans_clique_Temps],"&lt;="&amp;$AK833,Graphes[DS_sans_clique_Temps],"&lt;&gt;0")</f>
        <v>58</v>
      </c>
    </row>
    <row r="834" spans="37:39" x14ac:dyDescent="0.25">
      <c r="AK834">
        <v>83.2</v>
      </c>
      <c r="AL834">
        <f>COUNTIFS(Graphes[DS_Temps],"&lt;="&amp;$AK834,Graphes[DS_Temps],"&lt;&gt;0")</f>
        <v>58</v>
      </c>
      <c r="AM834">
        <f>COUNTIFS(Graphes[DS_sans_clique_Temps],"&lt;="&amp;$AK834,Graphes[DS_sans_clique_Temps],"&lt;&gt;0")</f>
        <v>58</v>
      </c>
    </row>
    <row r="835" spans="37:39" x14ac:dyDescent="0.25">
      <c r="AK835">
        <v>83.3</v>
      </c>
      <c r="AL835">
        <f>COUNTIFS(Graphes[DS_Temps],"&lt;="&amp;$AK835,Graphes[DS_Temps],"&lt;&gt;0")</f>
        <v>58</v>
      </c>
      <c r="AM835">
        <f>COUNTIFS(Graphes[DS_sans_clique_Temps],"&lt;="&amp;$AK835,Graphes[DS_sans_clique_Temps],"&lt;&gt;0")</f>
        <v>58</v>
      </c>
    </row>
    <row r="836" spans="37:39" x14ac:dyDescent="0.25">
      <c r="AK836">
        <v>83.4</v>
      </c>
      <c r="AL836">
        <f>COUNTIFS(Graphes[DS_Temps],"&lt;="&amp;$AK836,Graphes[DS_Temps],"&lt;&gt;0")</f>
        <v>58</v>
      </c>
      <c r="AM836">
        <f>COUNTIFS(Graphes[DS_sans_clique_Temps],"&lt;="&amp;$AK836,Graphes[DS_sans_clique_Temps],"&lt;&gt;0")</f>
        <v>58</v>
      </c>
    </row>
    <row r="837" spans="37:39" x14ac:dyDescent="0.25">
      <c r="AK837">
        <v>83.5</v>
      </c>
      <c r="AL837">
        <f>COUNTIFS(Graphes[DS_Temps],"&lt;="&amp;$AK837,Graphes[DS_Temps],"&lt;&gt;0")</f>
        <v>58</v>
      </c>
      <c r="AM837">
        <f>COUNTIFS(Graphes[DS_sans_clique_Temps],"&lt;="&amp;$AK837,Graphes[DS_sans_clique_Temps],"&lt;&gt;0")</f>
        <v>58</v>
      </c>
    </row>
    <row r="838" spans="37:39" x14ac:dyDescent="0.25">
      <c r="AK838">
        <v>83.6</v>
      </c>
      <c r="AL838">
        <f>COUNTIFS(Graphes[DS_Temps],"&lt;="&amp;$AK838,Graphes[DS_Temps],"&lt;&gt;0")</f>
        <v>58</v>
      </c>
      <c r="AM838">
        <f>COUNTIFS(Graphes[DS_sans_clique_Temps],"&lt;="&amp;$AK838,Graphes[DS_sans_clique_Temps],"&lt;&gt;0")</f>
        <v>58</v>
      </c>
    </row>
    <row r="839" spans="37:39" x14ac:dyDescent="0.25">
      <c r="AK839">
        <v>83.7</v>
      </c>
      <c r="AL839">
        <f>COUNTIFS(Graphes[DS_Temps],"&lt;="&amp;$AK839,Graphes[DS_Temps],"&lt;&gt;0")</f>
        <v>58</v>
      </c>
      <c r="AM839">
        <f>COUNTIFS(Graphes[DS_sans_clique_Temps],"&lt;="&amp;$AK839,Graphes[DS_sans_clique_Temps],"&lt;&gt;0")</f>
        <v>58</v>
      </c>
    </row>
    <row r="840" spans="37:39" x14ac:dyDescent="0.25">
      <c r="AK840">
        <v>83.8</v>
      </c>
      <c r="AL840">
        <f>COUNTIFS(Graphes[DS_Temps],"&lt;="&amp;$AK840,Graphes[DS_Temps],"&lt;&gt;0")</f>
        <v>58</v>
      </c>
      <c r="AM840">
        <f>COUNTIFS(Graphes[DS_sans_clique_Temps],"&lt;="&amp;$AK840,Graphes[DS_sans_clique_Temps],"&lt;&gt;0")</f>
        <v>58</v>
      </c>
    </row>
    <row r="841" spans="37:39" x14ac:dyDescent="0.25">
      <c r="AK841">
        <v>83.9</v>
      </c>
      <c r="AL841">
        <f>COUNTIFS(Graphes[DS_Temps],"&lt;="&amp;$AK841,Graphes[DS_Temps],"&lt;&gt;0")</f>
        <v>58</v>
      </c>
      <c r="AM841">
        <f>COUNTIFS(Graphes[DS_sans_clique_Temps],"&lt;="&amp;$AK841,Graphes[DS_sans_clique_Temps],"&lt;&gt;0")</f>
        <v>58</v>
      </c>
    </row>
    <row r="842" spans="37:39" x14ac:dyDescent="0.25">
      <c r="AK842">
        <v>84</v>
      </c>
      <c r="AL842">
        <f>COUNTIFS(Graphes[DS_Temps],"&lt;="&amp;$AK842,Graphes[DS_Temps],"&lt;&gt;0")</f>
        <v>58</v>
      </c>
      <c r="AM842">
        <f>COUNTIFS(Graphes[DS_sans_clique_Temps],"&lt;="&amp;$AK842,Graphes[DS_sans_clique_Temps],"&lt;&gt;0")</f>
        <v>58</v>
      </c>
    </row>
    <row r="843" spans="37:39" x14ac:dyDescent="0.25">
      <c r="AK843">
        <v>84.1</v>
      </c>
      <c r="AL843">
        <f>COUNTIFS(Graphes[DS_Temps],"&lt;="&amp;$AK843,Graphes[DS_Temps],"&lt;&gt;0")</f>
        <v>58</v>
      </c>
      <c r="AM843">
        <f>COUNTIFS(Graphes[DS_sans_clique_Temps],"&lt;="&amp;$AK843,Graphes[DS_sans_clique_Temps],"&lt;&gt;0")</f>
        <v>58</v>
      </c>
    </row>
    <row r="844" spans="37:39" x14ac:dyDescent="0.25">
      <c r="AK844">
        <v>84.2</v>
      </c>
      <c r="AL844">
        <f>COUNTIFS(Graphes[DS_Temps],"&lt;="&amp;$AK844,Graphes[DS_Temps],"&lt;&gt;0")</f>
        <v>58</v>
      </c>
      <c r="AM844">
        <f>COUNTIFS(Graphes[DS_sans_clique_Temps],"&lt;="&amp;$AK844,Graphes[DS_sans_clique_Temps],"&lt;&gt;0")</f>
        <v>58</v>
      </c>
    </row>
    <row r="845" spans="37:39" x14ac:dyDescent="0.25">
      <c r="AK845">
        <v>84.3</v>
      </c>
      <c r="AL845">
        <f>COUNTIFS(Graphes[DS_Temps],"&lt;="&amp;$AK845,Graphes[DS_Temps],"&lt;&gt;0")</f>
        <v>58</v>
      </c>
      <c r="AM845">
        <f>COUNTIFS(Graphes[DS_sans_clique_Temps],"&lt;="&amp;$AK845,Graphes[DS_sans_clique_Temps],"&lt;&gt;0")</f>
        <v>58</v>
      </c>
    </row>
    <row r="846" spans="37:39" x14ac:dyDescent="0.25">
      <c r="AK846">
        <v>84.4</v>
      </c>
      <c r="AL846">
        <f>COUNTIFS(Graphes[DS_Temps],"&lt;="&amp;$AK846,Graphes[DS_Temps],"&lt;&gt;0")</f>
        <v>58</v>
      </c>
      <c r="AM846">
        <f>COUNTIFS(Graphes[DS_sans_clique_Temps],"&lt;="&amp;$AK846,Graphes[DS_sans_clique_Temps],"&lt;&gt;0")</f>
        <v>58</v>
      </c>
    </row>
    <row r="847" spans="37:39" x14ac:dyDescent="0.25">
      <c r="AK847">
        <v>84.5</v>
      </c>
      <c r="AL847">
        <f>COUNTIFS(Graphes[DS_Temps],"&lt;="&amp;$AK847,Graphes[DS_Temps],"&lt;&gt;0")</f>
        <v>58</v>
      </c>
      <c r="AM847">
        <f>COUNTIFS(Graphes[DS_sans_clique_Temps],"&lt;="&amp;$AK847,Graphes[DS_sans_clique_Temps],"&lt;&gt;0")</f>
        <v>58</v>
      </c>
    </row>
    <row r="848" spans="37:39" x14ac:dyDescent="0.25">
      <c r="AK848">
        <v>84.6</v>
      </c>
      <c r="AL848">
        <f>COUNTIFS(Graphes[DS_Temps],"&lt;="&amp;$AK848,Graphes[DS_Temps],"&lt;&gt;0")</f>
        <v>58</v>
      </c>
      <c r="AM848">
        <f>COUNTIFS(Graphes[DS_sans_clique_Temps],"&lt;="&amp;$AK848,Graphes[DS_sans_clique_Temps],"&lt;&gt;0")</f>
        <v>58</v>
      </c>
    </row>
    <row r="849" spans="37:39" x14ac:dyDescent="0.25">
      <c r="AK849">
        <v>84.7</v>
      </c>
      <c r="AL849">
        <f>COUNTIFS(Graphes[DS_Temps],"&lt;="&amp;$AK849,Graphes[DS_Temps],"&lt;&gt;0")</f>
        <v>58</v>
      </c>
      <c r="AM849">
        <f>COUNTIFS(Graphes[DS_sans_clique_Temps],"&lt;="&amp;$AK849,Graphes[DS_sans_clique_Temps],"&lt;&gt;0")</f>
        <v>58</v>
      </c>
    </row>
    <row r="850" spans="37:39" x14ac:dyDescent="0.25">
      <c r="AK850">
        <v>84.8</v>
      </c>
      <c r="AL850">
        <f>COUNTIFS(Graphes[DS_Temps],"&lt;="&amp;$AK850,Graphes[DS_Temps],"&lt;&gt;0")</f>
        <v>58</v>
      </c>
      <c r="AM850">
        <f>COUNTIFS(Graphes[DS_sans_clique_Temps],"&lt;="&amp;$AK850,Graphes[DS_sans_clique_Temps],"&lt;&gt;0")</f>
        <v>58</v>
      </c>
    </row>
    <row r="851" spans="37:39" x14ac:dyDescent="0.25">
      <c r="AK851">
        <v>84.9</v>
      </c>
      <c r="AL851">
        <f>COUNTIFS(Graphes[DS_Temps],"&lt;="&amp;$AK851,Graphes[DS_Temps],"&lt;&gt;0")</f>
        <v>58</v>
      </c>
      <c r="AM851">
        <f>COUNTIFS(Graphes[DS_sans_clique_Temps],"&lt;="&amp;$AK851,Graphes[DS_sans_clique_Temps],"&lt;&gt;0")</f>
        <v>58</v>
      </c>
    </row>
    <row r="852" spans="37:39" x14ac:dyDescent="0.25">
      <c r="AK852">
        <v>85</v>
      </c>
      <c r="AL852">
        <f>COUNTIFS(Graphes[DS_Temps],"&lt;="&amp;$AK852,Graphes[DS_Temps],"&lt;&gt;0")</f>
        <v>58</v>
      </c>
      <c r="AM852">
        <f>COUNTIFS(Graphes[DS_sans_clique_Temps],"&lt;="&amp;$AK852,Graphes[DS_sans_clique_Temps],"&lt;&gt;0")</f>
        <v>58</v>
      </c>
    </row>
    <row r="853" spans="37:39" x14ac:dyDescent="0.25">
      <c r="AK853">
        <v>85.1</v>
      </c>
      <c r="AL853">
        <f>COUNTIFS(Graphes[DS_Temps],"&lt;="&amp;$AK853,Graphes[DS_Temps],"&lt;&gt;0")</f>
        <v>58</v>
      </c>
      <c r="AM853">
        <f>COUNTIFS(Graphes[DS_sans_clique_Temps],"&lt;="&amp;$AK853,Graphes[DS_sans_clique_Temps],"&lt;&gt;0")</f>
        <v>58</v>
      </c>
    </row>
    <row r="854" spans="37:39" x14ac:dyDescent="0.25">
      <c r="AK854">
        <v>85.2</v>
      </c>
      <c r="AL854">
        <f>COUNTIFS(Graphes[DS_Temps],"&lt;="&amp;$AK854,Graphes[DS_Temps],"&lt;&gt;0")</f>
        <v>58</v>
      </c>
      <c r="AM854">
        <f>COUNTIFS(Graphes[DS_sans_clique_Temps],"&lt;="&amp;$AK854,Graphes[DS_sans_clique_Temps],"&lt;&gt;0")</f>
        <v>58</v>
      </c>
    </row>
    <row r="855" spans="37:39" x14ac:dyDescent="0.25">
      <c r="AK855">
        <v>85.3</v>
      </c>
      <c r="AL855">
        <f>COUNTIFS(Graphes[DS_Temps],"&lt;="&amp;$AK855,Graphes[DS_Temps],"&lt;&gt;0")</f>
        <v>58</v>
      </c>
      <c r="AM855">
        <f>COUNTIFS(Graphes[DS_sans_clique_Temps],"&lt;="&amp;$AK855,Graphes[DS_sans_clique_Temps],"&lt;&gt;0")</f>
        <v>58</v>
      </c>
    </row>
    <row r="856" spans="37:39" x14ac:dyDescent="0.25">
      <c r="AK856">
        <v>85.4</v>
      </c>
      <c r="AL856">
        <f>COUNTIFS(Graphes[DS_Temps],"&lt;="&amp;$AK856,Graphes[DS_Temps],"&lt;&gt;0")</f>
        <v>58</v>
      </c>
      <c r="AM856">
        <f>COUNTIFS(Graphes[DS_sans_clique_Temps],"&lt;="&amp;$AK856,Graphes[DS_sans_clique_Temps],"&lt;&gt;0")</f>
        <v>58</v>
      </c>
    </row>
    <row r="857" spans="37:39" x14ac:dyDescent="0.25">
      <c r="AK857">
        <v>85.5</v>
      </c>
      <c r="AL857">
        <f>COUNTIFS(Graphes[DS_Temps],"&lt;="&amp;$AK857,Graphes[DS_Temps],"&lt;&gt;0")</f>
        <v>58</v>
      </c>
      <c r="AM857">
        <f>COUNTIFS(Graphes[DS_sans_clique_Temps],"&lt;="&amp;$AK857,Graphes[DS_sans_clique_Temps],"&lt;&gt;0")</f>
        <v>58</v>
      </c>
    </row>
    <row r="858" spans="37:39" x14ac:dyDescent="0.25">
      <c r="AK858">
        <v>85.6</v>
      </c>
      <c r="AL858">
        <f>COUNTIFS(Graphes[DS_Temps],"&lt;="&amp;$AK858,Graphes[DS_Temps],"&lt;&gt;0")</f>
        <v>58</v>
      </c>
      <c r="AM858">
        <f>COUNTIFS(Graphes[DS_sans_clique_Temps],"&lt;="&amp;$AK858,Graphes[DS_sans_clique_Temps],"&lt;&gt;0")</f>
        <v>58</v>
      </c>
    </row>
    <row r="859" spans="37:39" x14ac:dyDescent="0.25">
      <c r="AK859">
        <v>85.7</v>
      </c>
      <c r="AL859">
        <f>COUNTIFS(Graphes[DS_Temps],"&lt;="&amp;$AK859,Graphes[DS_Temps],"&lt;&gt;0")</f>
        <v>58</v>
      </c>
      <c r="AM859">
        <f>COUNTIFS(Graphes[DS_sans_clique_Temps],"&lt;="&amp;$AK859,Graphes[DS_sans_clique_Temps],"&lt;&gt;0")</f>
        <v>58</v>
      </c>
    </row>
    <row r="860" spans="37:39" x14ac:dyDescent="0.25">
      <c r="AK860">
        <v>85.8</v>
      </c>
      <c r="AL860">
        <f>COUNTIFS(Graphes[DS_Temps],"&lt;="&amp;$AK860,Graphes[DS_Temps],"&lt;&gt;0")</f>
        <v>58</v>
      </c>
      <c r="AM860">
        <f>COUNTIFS(Graphes[DS_sans_clique_Temps],"&lt;="&amp;$AK860,Graphes[DS_sans_clique_Temps],"&lt;&gt;0")</f>
        <v>58</v>
      </c>
    </row>
    <row r="861" spans="37:39" x14ac:dyDescent="0.25">
      <c r="AK861">
        <v>85.9</v>
      </c>
      <c r="AL861">
        <f>COUNTIFS(Graphes[DS_Temps],"&lt;="&amp;$AK861,Graphes[DS_Temps],"&lt;&gt;0")</f>
        <v>58</v>
      </c>
      <c r="AM861">
        <f>COUNTIFS(Graphes[DS_sans_clique_Temps],"&lt;="&amp;$AK861,Graphes[DS_sans_clique_Temps],"&lt;&gt;0")</f>
        <v>58</v>
      </c>
    </row>
    <row r="862" spans="37:39" x14ac:dyDescent="0.25">
      <c r="AK862">
        <v>86</v>
      </c>
      <c r="AL862">
        <f>COUNTIFS(Graphes[DS_Temps],"&lt;="&amp;$AK862,Graphes[DS_Temps],"&lt;&gt;0")</f>
        <v>58</v>
      </c>
      <c r="AM862">
        <f>COUNTIFS(Graphes[DS_sans_clique_Temps],"&lt;="&amp;$AK862,Graphes[DS_sans_clique_Temps],"&lt;&gt;0")</f>
        <v>58</v>
      </c>
    </row>
    <row r="863" spans="37:39" x14ac:dyDescent="0.25">
      <c r="AK863">
        <v>86.1</v>
      </c>
      <c r="AL863">
        <f>COUNTIFS(Graphes[DS_Temps],"&lt;="&amp;$AK863,Graphes[DS_Temps],"&lt;&gt;0")</f>
        <v>58</v>
      </c>
      <c r="AM863">
        <f>COUNTIFS(Graphes[DS_sans_clique_Temps],"&lt;="&amp;$AK863,Graphes[DS_sans_clique_Temps],"&lt;&gt;0")</f>
        <v>58</v>
      </c>
    </row>
    <row r="864" spans="37:39" x14ac:dyDescent="0.25">
      <c r="AK864">
        <v>86.2</v>
      </c>
      <c r="AL864">
        <f>COUNTIFS(Graphes[DS_Temps],"&lt;="&amp;$AK864,Graphes[DS_Temps],"&lt;&gt;0")</f>
        <v>58</v>
      </c>
      <c r="AM864">
        <f>COUNTIFS(Graphes[DS_sans_clique_Temps],"&lt;="&amp;$AK864,Graphes[DS_sans_clique_Temps],"&lt;&gt;0")</f>
        <v>58</v>
      </c>
    </row>
    <row r="865" spans="37:39" x14ac:dyDescent="0.25">
      <c r="AK865">
        <v>86.3</v>
      </c>
      <c r="AL865">
        <f>COUNTIFS(Graphes[DS_Temps],"&lt;="&amp;$AK865,Graphes[DS_Temps],"&lt;&gt;0")</f>
        <v>58</v>
      </c>
      <c r="AM865">
        <f>COUNTIFS(Graphes[DS_sans_clique_Temps],"&lt;="&amp;$AK865,Graphes[DS_sans_clique_Temps],"&lt;&gt;0")</f>
        <v>58</v>
      </c>
    </row>
    <row r="866" spans="37:39" x14ac:dyDescent="0.25">
      <c r="AK866">
        <v>86.4</v>
      </c>
      <c r="AL866">
        <f>COUNTIFS(Graphes[DS_Temps],"&lt;="&amp;$AK866,Graphes[DS_Temps],"&lt;&gt;0")</f>
        <v>58</v>
      </c>
      <c r="AM866">
        <f>COUNTIFS(Graphes[DS_sans_clique_Temps],"&lt;="&amp;$AK866,Graphes[DS_sans_clique_Temps],"&lt;&gt;0")</f>
        <v>58</v>
      </c>
    </row>
    <row r="867" spans="37:39" x14ac:dyDescent="0.25">
      <c r="AK867">
        <v>86.5</v>
      </c>
      <c r="AL867">
        <f>COUNTIFS(Graphes[DS_Temps],"&lt;="&amp;$AK867,Graphes[DS_Temps],"&lt;&gt;0")</f>
        <v>58</v>
      </c>
      <c r="AM867">
        <f>COUNTIFS(Graphes[DS_sans_clique_Temps],"&lt;="&amp;$AK867,Graphes[DS_sans_clique_Temps],"&lt;&gt;0")</f>
        <v>58</v>
      </c>
    </row>
    <row r="868" spans="37:39" x14ac:dyDescent="0.25">
      <c r="AK868">
        <v>86.6</v>
      </c>
      <c r="AL868">
        <f>COUNTIFS(Graphes[DS_Temps],"&lt;="&amp;$AK868,Graphes[DS_Temps],"&lt;&gt;0")</f>
        <v>58</v>
      </c>
      <c r="AM868">
        <f>COUNTIFS(Graphes[DS_sans_clique_Temps],"&lt;="&amp;$AK868,Graphes[DS_sans_clique_Temps],"&lt;&gt;0")</f>
        <v>58</v>
      </c>
    </row>
    <row r="869" spans="37:39" x14ac:dyDescent="0.25">
      <c r="AK869">
        <v>86.7</v>
      </c>
      <c r="AL869">
        <f>COUNTIFS(Graphes[DS_Temps],"&lt;="&amp;$AK869,Graphes[DS_Temps],"&lt;&gt;0")</f>
        <v>58</v>
      </c>
      <c r="AM869">
        <f>COUNTIFS(Graphes[DS_sans_clique_Temps],"&lt;="&amp;$AK869,Graphes[DS_sans_clique_Temps],"&lt;&gt;0")</f>
        <v>58</v>
      </c>
    </row>
    <row r="870" spans="37:39" x14ac:dyDescent="0.25">
      <c r="AK870">
        <v>86.8</v>
      </c>
      <c r="AL870">
        <f>COUNTIFS(Graphes[DS_Temps],"&lt;="&amp;$AK870,Graphes[DS_Temps],"&lt;&gt;0")</f>
        <v>58</v>
      </c>
      <c r="AM870">
        <f>COUNTIFS(Graphes[DS_sans_clique_Temps],"&lt;="&amp;$AK870,Graphes[DS_sans_clique_Temps],"&lt;&gt;0")</f>
        <v>58</v>
      </c>
    </row>
    <row r="871" spans="37:39" x14ac:dyDescent="0.25">
      <c r="AK871">
        <v>86.9</v>
      </c>
      <c r="AL871">
        <f>COUNTIFS(Graphes[DS_Temps],"&lt;="&amp;$AK871,Graphes[DS_Temps],"&lt;&gt;0")</f>
        <v>58</v>
      </c>
      <c r="AM871">
        <f>COUNTIFS(Graphes[DS_sans_clique_Temps],"&lt;="&amp;$AK871,Graphes[DS_sans_clique_Temps],"&lt;&gt;0")</f>
        <v>58</v>
      </c>
    </row>
    <row r="872" spans="37:39" x14ac:dyDescent="0.25">
      <c r="AK872">
        <v>87</v>
      </c>
      <c r="AL872">
        <f>COUNTIFS(Graphes[DS_Temps],"&lt;="&amp;$AK872,Graphes[DS_Temps],"&lt;&gt;0")</f>
        <v>58</v>
      </c>
      <c r="AM872">
        <f>COUNTIFS(Graphes[DS_sans_clique_Temps],"&lt;="&amp;$AK872,Graphes[DS_sans_clique_Temps],"&lt;&gt;0")</f>
        <v>58</v>
      </c>
    </row>
    <row r="873" spans="37:39" x14ac:dyDescent="0.25">
      <c r="AK873">
        <v>87.1</v>
      </c>
      <c r="AL873">
        <f>COUNTIFS(Graphes[DS_Temps],"&lt;="&amp;$AK873,Graphes[DS_Temps],"&lt;&gt;0")</f>
        <v>58</v>
      </c>
      <c r="AM873">
        <f>COUNTIFS(Graphes[DS_sans_clique_Temps],"&lt;="&amp;$AK873,Graphes[DS_sans_clique_Temps],"&lt;&gt;0")</f>
        <v>58</v>
      </c>
    </row>
    <row r="874" spans="37:39" x14ac:dyDescent="0.25">
      <c r="AK874">
        <v>87.2</v>
      </c>
      <c r="AL874">
        <f>COUNTIFS(Graphes[DS_Temps],"&lt;="&amp;$AK874,Graphes[DS_Temps],"&lt;&gt;0")</f>
        <v>58</v>
      </c>
      <c r="AM874">
        <f>COUNTIFS(Graphes[DS_sans_clique_Temps],"&lt;="&amp;$AK874,Graphes[DS_sans_clique_Temps],"&lt;&gt;0")</f>
        <v>58</v>
      </c>
    </row>
    <row r="875" spans="37:39" x14ac:dyDescent="0.25">
      <c r="AK875">
        <v>87.3</v>
      </c>
      <c r="AL875">
        <f>COUNTIFS(Graphes[DS_Temps],"&lt;="&amp;$AK875,Graphes[DS_Temps],"&lt;&gt;0")</f>
        <v>58</v>
      </c>
      <c r="AM875">
        <f>COUNTIFS(Graphes[DS_sans_clique_Temps],"&lt;="&amp;$AK875,Graphes[DS_sans_clique_Temps],"&lt;&gt;0")</f>
        <v>58</v>
      </c>
    </row>
    <row r="876" spans="37:39" x14ac:dyDescent="0.25">
      <c r="AK876">
        <v>87.4</v>
      </c>
      <c r="AL876">
        <f>COUNTIFS(Graphes[DS_Temps],"&lt;="&amp;$AK876,Graphes[DS_Temps],"&lt;&gt;0")</f>
        <v>58</v>
      </c>
      <c r="AM876">
        <f>COUNTIFS(Graphes[DS_sans_clique_Temps],"&lt;="&amp;$AK876,Graphes[DS_sans_clique_Temps],"&lt;&gt;0")</f>
        <v>58</v>
      </c>
    </row>
    <row r="877" spans="37:39" x14ac:dyDescent="0.25">
      <c r="AK877">
        <v>87.5</v>
      </c>
      <c r="AL877">
        <f>COUNTIFS(Graphes[DS_Temps],"&lt;="&amp;$AK877,Graphes[DS_Temps],"&lt;&gt;0")</f>
        <v>58</v>
      </c>
      <c r="AM877">
        <f>COUNTIFS(Graphes[DS_sans_clique_Temps],"&lt;="&amp;$AK877,Graphes[DS_sans_clique_Temps],"&lt;&gt;0")</f>
        <v>58</v>
      </c>
    </row>
    <row r="878" spans="37:39" x14ac:dyDescent="0.25">
      <c r="AK878">
        <v>87.6</v>
      </c>
      <c r="AL878">
        <f>COUNTIFS(Graphes[DS_Temps],"&lt;="&amp;$AK878,Graphes[DS_Temps],"&lt;&gt;0")</f>
        <v>58</v>
      </c>
      <c r="AM878">
        <f>COUNTIFS(Graphes[DS_sans_clique_Temps],"&lt;="&amp;$AK878,Graphes[DS_sans_clique_Temps],"&lt;&gt;0")</f>
        <v>58</v>
      </c>
    </row>
    <row r="879" spans="37:39" x14ac:dyDescent="0.25">
      <c r="AK879">
        <v>87.7</v>
      </c>
      <c r="AL879">
        <f>COUNTIFS(Graphes[DS_Temps],"&lt;="&amp;$AK879,Graphes[DS_Temps],"&lt;&gt;0")</f>
        <v>58</v>
      </c>
      <c r="AM879">
        <f>COUNTIFS(Graphes[DS_sans_clique_Temps],"&lt;="&amp;$AK879,Graphes[DS_sans_clique_Temps],"&lt;&gt;0")</f>
        <v>58</v>
      </c>
    </row>
    <row r="880" spans="37:39" x14ac:dyDescent="0.25">
      <c r="AK880">
        <v>87.8</v>
      </c>
      <c r="AL880">
        <f>COUNTIFS(Graphes[DS_Temps],"&lt;="&amp;$AK880,Graphes[DS_Temps],"&lt;&gt;0")</f>
        <v>58</v>
      </c>
      <c r="AM880">
        <f>COUNTIFS(Graphes[DS_sans_clique_Temps],"&lt;="&amp;$AK880,Graphes[DS_sans_clique_Temps],"&lt;&gt;0")</f>
        <v>58</v>
      </c>
    </row>
    <row r="881" spans="37:39" x14ac:dyDescent="0.25">
      <c r="AK881">
        <v>87.9</v>
      </c>
      <c r="AL881">
        <f>COUNTIFS(Graphes[DS_Temps],"&lt;="&amp;$AK881,Graphes[DS_Temps],"&lt;&gt;0")</f>
        <v>58</v>
      </c>
      <c r="AM881">
        <f>COUNTIFS(Graphes[DS_sans_clique_Temps],"&lt;="&amp;$AK881,Graphes[DS_sans_clique_Temps],"&lt;&gt;0")</f>
        <v>58</v>
      </c>
    </row>
    <row r="882" spans="37:39" x14ac:dyDescent="0.25">
      <c r="AK882">
        <v>88</v>
      </c>
      <c r="AL882">
        <f>COUNTIFS(Graphes[DS_Temps],"&lt;="&amp;$AK882,Graphes[DS_Temps],"&lt;&gt;0")</f>
        <v>58</v>
      </c>
      <c r="AM882">
        <f>COUNTIFS(Graphes[DS_sans_clique_Temps],"&lt;="&amp;$AK882,Graphes[DS_sans_clique_Temps],"&lt;&gt;0")</f>
        <v>58</v>
      </c>
    </row>
    <row r="883" spans="37:39" x14ac:dyDescent="0.25">
      <c r="AK883">
        <v>88.1</v>
      </c>
      <c r="AL883">
        <f>COUNTIFS(Graphes[DS_Temps],"&lt;="&amp;$AK883,Graphes[DS_Temps],"&lt;&gt;0")</f>
        <v>58</v>
      </c>
      <c r="AM883">
        <f>COUNTIFS(Graphes[DS_sans_clique_Temps],"&lt;="&amp;$AK883,Graphes[DS_sans_clique_Temps],"&lt;&gt;0")</f>
        <v>58</v>
      </c>
    </row>
    <row r="884" spans="37:39" x14ac:dyDescent="0.25">
      <c r="AK884">
        <v>88.2</v>
      </c>
      <c r="AL884">
        <f>COUNTIFS(Graphes[DS_Temps],"&lt;="&amp;$AK884,Graphes[DS_Temps],"&lt;&gt;0")</f>
        <v>58</v>
      </c>
      <c r="AM884">
        <f>COUNTIFS(Graphes[DS_sans_clique_Temps],"&lt;="&amp;$AK884,Graphes[DS_sans_clique_Temps],"&lt;&gt;0")</f>
        <v>58</v>
      </c>
    </row>
    <row r="885" spans="37:39" x14ac:dyDescent="0.25">
      <c r="AK885">
        <v>88.3</v>
      </c>
      <c r="AL885">
        <f>COUNTIFS(Graphes[DS_Temps],"&lt;="&amp;$AK885,Graphes[DS_Temps],"&lt;&gt;0")</f>
        <v>58</v>
      </c>
      <c r="AM885">
        <f>COUNTIFS(Graphes[DS_sans_clique_Temps],"&lt;="&amp;$AK885,Graphes[DS_sans_clique_Temps],"&lt;&gt;0")</f>
        <v>58</v>
      </c>
    </row>
    <row r="886" spans="37:39" x14ac:dyDescent="0.25">
      <c r="AK886">
        <v>88.4</v>
      </c>
      <c r="AL886">
        <f>COUNTIFS(Graphes[DS_Temps],"&lt;="&amp;$AK886,Graphes[DS_Temps],"&lt;&gt;0")</f>
        <v>58</v>
      </c>
      <c r="AM886">
        <f>COUNTIFS(Graphes[DS_sans_clique_Temps],"&lt;="&amp;$AK886,Graphes[DS_sans_clique_Temps],"&lt;&gt;0")</f>
        <v>58</v>
      </c>
    </row>
    <row r="887" spans="37:39" x14ac:dyDescent="0.25">
      <c r="AK887">
        <v>88.5</v>
      </c>
      <c r="AL887">
        <f>COUNTIFS(Graphes[DS_Temps],"&lt;="&amp;$AK887,Graphes[DS_Temps],"&lt;&gt;0")</f>
        <v>58</v>
      </c>
      <c r="AM887">
        <f>COUNTIFS(Graphes[DS_sans_clique_Temps],"&lt;="&amp;$AK887,Graphes[DS_sans_clique_Temps],"&lt;&gt;0")</f>
        <v>58</v>
      </c>
    </row>
    <row r="888" spans="37:39" x14ac:dyDescent="0.25">
      <c r="AK888">
        <v>88.6</v>
      </c>
      <c r="AL888">
        <f>COUNTIFS(Graphes[DS_Temps],"&lt;="&amp;$AK888,Graphes[DS_Temps],"&lt;&gt;0")</f>
        <v>58</v>
      </c>
      <c r="AM888">
        <f>COUNTIFS(Graphes[DS_sans_clique_Temps],"&lt;="&amp;$AK888,Graphes[DS_sans_clique_Temps],"&lt;&gt;0")</f>
        <v>58</v>
      </c>
    </row>
    <row r="889" spans="37:39" x14ac:dyDescent="0.25">
      <c r="AK889">
        <v>88.7</v>
      </c>
      <c r="AL889">
        <f>COUNTIFS(Graphes[DS_Temps],"&lt;="&amp;$AK889,Graphes[DS_Temps],"&lt;&gt;0")</f>
        <v>58</v>
      </c>
      <c r="AM889">
        <f>COUNTIFS(Graphes[DS_sans_clique_Temps],"&lt;="&amp;$AK889,Graphes[DS_sans_clique_Temps],"&lt;&gt;0")</f>
        <v>58</v>
      </c>
    </row>
    <row r="890" spans="37:39" x14ac:dyDescent="0.25">
      <c r="AK890">
        <v>88.8</v>
      </c>
      <c r="AL890">
        <f>COUNTIFS(Graphes[DS_Temps],"&lt;="&amp;$AK890,Graphes[DS_Temps],"&lt;&gt;0")</f>
        <v>58</v>
      </c>
      <c r="AM890">
        <f>COUNTIFS(Graphes[DS_sans_clique_Temps],"&lt;="&amp;$AK890,Graphes[DS_sans_clique_Temps],"&lt;&gt;0")</f>
        <v>58</v>
      </c>
    </row>
    <row r="891" spans="37:39" x14ac:dyDescent="0.25">
      <c r="AK891">
        <v>88.9</v>
      </c>
      <c r="AL891">
        <f>COUNTIFS(Graphes[DS_Temps],"&lt;="&amp;$AK891,Graphes[DS_Temps],"&lt;&gt;0")</f>
        <v>58</v>
      </c>
      <c r="AM891">
        <f>COUNTIFS(Graphes[DS_sans_clique_Temps],"&lt;="&amp;$AK891,Graphes[DS_sans_clique_Temps],"&lt;&gt;0")</f>
        <v>58</v>
      </c>
    </row>
    <row r="892" spans="37:39" x14ac:dyDescent="0.25">
      <c r="AK892">
        <v>89</v>
      </c>
      <c r="AL892">
        <f>COUNTIFS(Graphes[DS_Temps],"&lt;="&amp;$AK892,Graphes[DS_Temps],"&lt;&gt;0")</f>
        <v>58</v>
      </c>
      <c r="AM892">
        <f>COUNTIFS(Graphes[DS_sans_clique_Temps],"&lt;="&amp;$AK892,Graphes[DS_sans_clique_Temps],"&lt;&gt;0")</f>
        <v>58</v>
      </c>
    </row>
    <row r="893" spans="37:39" x14ac:dyDescent="0.25">
      <c r="AK893">
        <v>89.1</v>
      </c>
      <c r="AL893">
        <f>COUNTIFS(Graphes[DS_Temps],"&lt;="&amp;$AK893,Graphes[DS_Temps],"&lt;&gt;0")</f>
        <v>58</v>
      </c>
      <c r="AM893">
        <f>COUNTIFS(Graphes[DS_sans_clique_Temps],"&lt;="&amp;$AK893,Graphes[DS_sans_clique_Temps],"&lt;&gt;0")</f>
        <v>58</v>
      </c>
    </row>
    <row r="894" spans="37:39" x14ac:dyDescent="0.25">
      <c r="AK894">
        <v>89.2</v>
      </c>
      <c r="AL894">
        <f>COUNTIFS(Graphes[DS_Temps],"&lt;="&amp;$AK894,Graphes[DS_Temps],"&lt;&gt;0")</f>
        <v>58</v>
      </c>
      <c r="AM894">
        <f>COUNTIFS(Graphes[DS_sans_clique_Temps],"&lt;="&amp;$AK894,Graphes[DS_sans_clique_Temps],"&lt;&gt;0")</f>
        <v>58</v>
      </c>
    </row>
    <row r="895" spans="37:39" x14ac:dyDescent="0.25">
      <c r="AK895">
        <v>89.3</v>
      </c>
      <c r="AL895">
        <f>COUNTIFS(Graphes[DS_Temps],"&lt;="&amp;$AK895,Graphes[DS_Temps],"&lt;&gt;0")</f>
        <v>58</v>
      </c>
      <c r="AM895">
        <f>COUNTIFS(Graphes[DS_sans_clique_Temps],"&lt;="&amp;$AK895,Graphes[DS_sans_clique_Temps],"&lt;&gt;0")</f>
        <v>58</v>
      </c>
    </row>
    <row r="896" spans="37:39" x14ac:dyDescent="0.25">
      <c r="AK896">
        <v>89.4</v>
      </c>
      <c r="AL896">
        <f>COUNTIFS(Graphes[DS_Temps],"&lt;="&amp;$AK896,Graphes[DS_Temps],"&lt;&gt;0")</f>
        <v>58</v>
      </c>
      <c r="AM896">
        <f>COUNTIFS(Graphes[DS_sans_clique_Temps],"&lt;="&amp;$AK896,Graphes[DS_sans_clique_Temps],"&lt;&gt;0")</f>
        <v>58</v>
      </c>
    </row>
    <row r="897" spans="37:39" x14ac:dyDescent="0.25">
      <c r="AK897">
        <v>89.5</v>
      </c>
      <c r="AL897">
        <f>COUNTIFS(Graphes[DS_Temps],"&lt;="&amp;$AK897,Graphes[DS_Temps],"&lt;&gt;0")</f>
        <v>58</v>
      </c>
      <c r="AM897">
        <f>COUNTIFS(Graphes[DS_sans_clique_Temps],"&lt;="&amp;$AK897,Graphes[DS_sans_clique_Temps],"&lt;&gt;0")</f>
        <v>58</v>
      </c>
    </row>
    <row r="898" spans="37:39" x14ac:dyDescent="0.25">
      <c r="AK898">
        <v>89.6</v>
      </c>
      <c r="AL898">
        <f>COUNTIFS(Graphes[DS_Temps],"&lt;="&amp;$AK898,Graphes[DS_Temps],"&lt;&gt;0")</f>
        <v>58</v>
      </c>
      <c r="AM898">
        <f>COUNTIFS(Graphes[DS_sans_clique_Temps],"&lt;="&amp;$AK898,Graphes[DS_sans_clique_Temps],"&lt;&gt;0")</f>
        <v>58</v>
      </c>
    </row>
    <row r="899" spans="37:39" x14ac:dyDescent="0.25">
      <c r="AK899">
        <v>89.7</v>
      </c>
      <c r="AL899">
        <f>COUNTIFS(Graphes[DS_Temps],"&lt;="&amp;$AK899,Graphes[DS_Temps],"&lt;&gt;0")</f>
        <v>58</v>
      </c>
      <c r="AM899">
        <f>COUNTIFS(Graphes[DS_sans_clique_Temps],"&lt;="&amp;$AK899,Graphes[DS_sans_clique_Temps],"&lt;&gt;0")</f>
        <v>58</v>
      </c>
    </row>
    <row r="900" spans="37:39" x14ac:dyDescent="0.25">
      <c r="AK900">
        <v>89.8</v>
      </c>
      <c r="AL900">
        <f>COUNTIFS(Graphes[DS_Temps],"&lt;="&amp;$AK900,Graphes[DS_Temps],"&lt;&gt;0")</f>
        <v>58</v>
      </c>
      <c r="AM900">
        <f>COUNTIFS(Graphes[DS_sans_clique_Temps],"&lt;="&amp;$AK900,Graphes[DS_sans_clique_Temps],"&lt;&gt;0")</f>
        <v>58</v>
      </c>
    </row>
    <row r="901" spans="37:39" x14ac:dyDescent="0.25">
      <c r="AK901">
        <v>89.9</v>
      </c>
      <c r="AL901">
        <f>COUNTIFS(Graphes[DS_Temps],"&lt;="&amp;$AK901,Graphes[DS_Temps],"&lt;&gt;0")</f>
        <v>58</v>
      </c>
      <c r="AM901">
        <f>COUNTIFS(Graphes[DS_sans_clique_Temps],"&lt;="&amp;$AK901,Graphes[DS_sans_clique_Temps],"&lt;&gt;0")</f>
        <v>58</v>
      </c>
    </row>
    <row r="902" spans="37:39" x14ac:dyDescent="0.25">
      <c r="AK902">
        <v>90</v>
      </c>
      <c r="AL902">
        <f>COUNTIFS(Graphes[DS_Temps],"&lt;="&amp;$AK902,Graphes[DS_Temps],"&lt;&gt;0")</f>
        <v>58</v>
      </c>
      <c r="AM902">
        <f>COUNTIFS(Graphes[DS_sans_clique_Temps],"&lt;="&amp;$AK902,Graphes[DS_sans_clique_Temps],"&lt;&gt;0")</f>
        <v>58</v>
      </c>
    </row>
    <row r="903" spans="37:39" x14ac:dyDescent="0.25">
      <c r="AK903">
        <v>90.1</v>
      </c>
      <c r="AL903">
        <f>COUNTIFS(Graphes[DS_Temps],"&lt;="&amp;$AK903,Graphes[DS_Temps],"&lt;&gt;0")</f>
        <v>58</v>
      </c>
      <c r="AM903">
        <f>COUNTIFS(Graphes[DS_sans_clique_Temps],"&lt;="&amp;$AK903,Graphes[DS_sans_clique_Temps],"&lt;&gt;0")</f>
        <v>58</v>
      </c>
    </row>
    <row r="904" spans="37:39" x14ac:dyDescent="0.25">
      <c r="AK904">
        <v>90.2</v>
      </c>
      <c r="AL904">
        <f>COUNTIFS(Graphes[DS_Temps],"&lt;="&amp;$AK904,Graphes[DS_Temps],"&lt;&gt;0")</f>
        <v>58</v>
      </c>
      <c r="AM904">
        <f>COUNTIFS(Graphes[DS_sans_clique_Temps],"&lt;="&amp;$AK904,Graphes[DS_sans_clique_Temps],"&lt;&gt;0")</f>
        <v>58</v>
      </c>
    </row>
    <row r="905" spans="37:39" x14ac:dyDescent="0.25">
      <c r="AK905">
        <v>90.3</v>
      </c>
      <c r="AL905">
        <f>COUNTIFS(Graphes[DS_Temps],"&lt;="&amp;$AK905,Graphes[DS_Temps],"&lt;&gt;0")</f>
        <v>58</v>
      </c>
      <c r="AM905">
        <f>COUNTIFS(Graphes[DS_sans_clique_Temps],"&lt;="&amp;$AK905,Graphes[DS_sans_clique_Temps],"&lt;&gt;0")</f>
        <v>58</v>
      </c>
    </row>
    <row r="906" spans="37:39" x14ac:dyDescent="0.25">
      <c r="AK906">
        <v>90.4</v>
      </c>
      <c r="AL906">
        <f>COUNTIFS(Graphes[DS_Temps],"&lt;="&amp;$AK906,Graphes[DS_Temps],"&lt;&gt;0")</f>
        <v>58</v>
      </c>
      <c r="AM906">
        <f>COUNTIFS(Graphes[DS_sans_clique_Temps],"&lt;="&amp;$AK906,Graphes[DS_sans_clique_Temps],"&lt;&gt;0")</f>
        <v>58</v>
      </c>
    </row>
    <row r="907" spans="37:39" x14ac:dyDescent="0.25">
      <c r="AK907">
        <v>90.5</v>
      </c>
      <c r="AL907">
        <f>COUNTIFS(Graphes[DS_Temps],"&lt;="&amp;$AK907,Graphes[DS_Temps],"&lt;&gt;0")</f>
        <v>58</v>
      </c>
      <c r="AM907">
        <f>COUNTIFS(Graphes[DS_sans_clique_Temps],"&lt;="&amp;$AK907,Graphes[DS_sans_clique_Temps],"&lt;&gt;0")</f>
        <v>58</v>
      </c>
    </row>
    <row r="908" spans="37:39" x14ac:dyDescent="0.25">
      <c r="AK908">
        <v>90.6</v>
      </c>
      <c r="AL908">
        <f>COUNTIFS(Graphes[DS_Temps],"&lt;="&amp;$AK908,Graphes[DS_Temps],"&lt;&gt;0")</f>
        <v>58</v>
      </c>
      <c r="AM908">
        <f>COUNTIFS(Graphes[DS_sans_clique_Temps],"&lt;="&amp;$AK908,Graphes[DS_sans_clique_Temps],"&lt;&gt;0")</f>
        <v>58</v>
      </c>
    </row>
    <row r="909" spans="37:39" x14ac:dyDescent="0.25">
      <c r="AK909">
        <v>90.7</v>
      </c>
      <c r="AL909">
        <f>COUNTIFS(Graphes[DS_Temps],"&lt;="&amp;$AK909,Graphes[DS_Temps],"&lt;&gt;0")</f>
        <v>58</v>
      </c>
      <c r="AM909">
        <f>COUNTIFS(Graphes[DS_sans_clique_Temps],"&lt;="&amp;$AK909,Graphes[DS_sans_clique_Temps],"&lt;&gt;0")</f>
        <v>58</v>
      </c>
    </row>
    <row r="910" spans="37:39" x14ac:dyDescent="0.25">
      <c r="AK910">
        <v>90.8</v>
      </c>
      <c r="AL910">
        <f>COUNTIFS(Graphes[DS_Temps],"&lt;="&amp;$AK910,Graphes[DS_Temps],"&lt;&gt;0")</f>
        <v>58</v>
      </c>
      <c r="AM910">
        <f>COUNTIFS(Graphes[DS_sans_clique_Temps],"&lt;="&amp;$AK910,Graphes[DS_sans_clique_Temps],"&lt;&gt;0")</f>
        <v>58</v>
      </c>
    </row>
    <row r="911" spans="37:39" x14ac:dyDescent="0.25">
      <c r="AK911">
        <v>90.9</v>
      </c>
      <c r="AL911">
        <f>COUNTIFS(Graphes[DS_Temps],"&lt;="&amp;$AK911,Graphes[DS_Temps],"&lt;&gt;0")</f>
        <v>58</v>
      </c>
      <c r="AM911">
        <f>COUNTIFS(Graphes[DS_sans_clique_Temps],"&lt;="&amp;$AK911,Graphes[DS_sans_clique_Temps],"&lt;&gt;0")</f>
        <v>58</v>
      </c>
    </row>
    <row r="912" spans="37:39" x14ac:dyDescent="0.25">
      <c r="AK912">
        <v>91</v>
      </c>
      <c r="AL912">
        <f>COUNTIFS(Graphes[DS_Temps],"&lt;="&amp;$AK912,Graphes[DS_Temps],"&lt;&gt;0")</f>
        <v>58</v>
      </c>
      <c r="AM912">
        <f>COUNTIFS(Graphes[DS_sans_clique_Temps],"&lt;="&amp;$AK912,Graphes[DS_sans_clique_Temps],"&lt;&gt;0")</f>
        <v>58</v>
      </c>
    </row>
    <row r="913" spans="37:39" x14ac:dyDescent="0.25">
      <c r="AK913">
        <v>91.1</v>
      </c>
      <c r="AL913">
        <f>COUNTIFS(Graphes[DS_Temps],"&lt;="&amp;$AK913,Graphes[DS_Temps],"&lt;&gt;0")</f>
        <v>58</v>
      </c>
      <c r="AM913">
        <f>COUNTIFS(Graphes[DS_sans_clique_Temps],"&lt;="&amp;$AK913,Graphes[DS_sans_clique_Temps],"&lt;&gt;0")</f>
        <v>58</v>
      </c>
    </row>
    <row r="914" spans="37:39" x14ac:dyDescent="0.25">
      <c r="AK914">
        <v>91.2</v>
      </c>
      <c r="AL914">
        <f>COUNTIFS(Graphes[DS_Temps],"&lt;="&amp;$AK914,Graphes[DS_Temps],"&lt;&gt;0")</f>
        <v>58</v>
      </c>
      <c r="AM914">
        <f>COUNTIFS(Graphes[DS_sans_clique_Temps],"&lt;="&amp;$AK914,Graphes[DS_sans_clique_Temps],"&lt;&gt;0")</f>
        <v>58</v>
      </c>
    </row>
    <row r="915" spans="37:39" x14ac:dyDescent="0.25">
      <c r="AK915">
        <v>91.3</v>
      </c>
      <c r="AL915">
        <f>COUNTIFS(Graphes[DS_Temps],"&lt;="&amp;$AK915,Graphes[DS_Temps],"&lt;&gt;0")</f>
        <v>58</v>
      </c>
      <c r="AM915">
        <f>COUNTIFS(Graphes[DS_sans_clique_Temps],"&lt;="&amp;$AK915,Graphes[DS_sans_clique_Temps],"&lt;&gt;0")</f>
        <v>58</v>
      </c>
    </row>
    <row r="916" spans="37:39" x14ac:dyDescent="0.25">
      <c r="AK916">
        <v>91.4</v>
      </c>
      <c r="AL916">
        <f>COUNTIFS(Graphes[DS_Temps],"&lt;="&amp;$AK916,Graphes[DS_Temps],"&lt;&gt;0")</f>
        <v>58</v>
      </c>
      <c r="AM916">
        <f>COUNTIFS(Graphes[DS_sans_clique_Temps],"&lt;="&amp;$AK916,Graphes[DS_sans_clique_Temps],"&lt;&gt;0")</f>
        <v>58</v>
      </c>
    </row>
    <row r="917" spans="37:39" x14ac:dyDescent="0.25">
      <c r="AK917">
        <v>91.5</v>
      </c>
      <c r="AL917">
        <f>COUNTIFS(Graphes[DS_Temps],"&lt;="&amp;$AK917,Graphes[DS_Temps],"&lt;&gt;0")</f>
        <v>58</v>
      </c>
      <c r="AM917">
        <f>COUNTIFS(Graphes[DS_sans_clique_Temps],"&lt;="&amp;$AK917,Graphes[DS_sans_clique_Temps],"&lt;&gt;0")</f>
        <v>58</v>
      </c>
    </row>
    <row r="918" spans="37:39" x14ac:dyDescent="0.25">
      <c r="AK918">
        <v>91.6</v>
      </c>
      <c r="AL918">
        <f>COUNTIFS(Graphes[DS_Temps],"&lt;="&amp;$AK918,Graphes[DS_Temps],"&lt;&gt;0")</f>
        <v>58</v>
      </c>
      <c r="AM918">
        <f>COUNTIFS(Graphes[DS_sans_clique_Temps],"&lt;="&amp;$AK918,Graphes[DS_sans_clique_Temps],"&lt;&gt;0")</f>
        <v>58</v>
      </c>
    </row>
    <row r="919" spans="37:39" x14ac:dyDescent="0.25">
      <c r="AK919">
        <v>91.7</v>
      </c>
      <c r="AL919">
        <f>COUNTIFS(Graphes[DS_Temps],"&lt;="&amp;$AK919,Graphes[DS_Temps],"&lt;&gt;0")</f>
        <v>58</v>
      </c>
      <c r="AM919">
        <f>COUNTIFS(Graphes[DS_sans_clique_Temps],"&lt;="&amp;$AK919,Graphes[DS_sans_clique_Temps],"&lt;&gt;0")</f>
        <v>58</v>
      </c>
    </row>
    <row r="920" spans="37:39" x14ac:dyDescent="0.25">
      <c r="AK920">
        <v>91.8</v>
      </c>
      <c r="AL920">
        <f>COUNTIFS(Graphes[DS_Temps],"&lt;="&amp;$AK920,Graphes[DS_Temps],"&lt;&gt;0")</f>
        <v>58</v>
      </c>
      <c r="AM920">
        <f>COUNTIFS(Graphes[DS_sans_clique_Temps],"&lt;="&amp;$AK920,Graphes[DS_sans_clique_Temps],"&lt;&gt;0")</f>
        <v>58</v>
      </c>
    </row>
    <row r="921" spans="37:39" x14ac:dyDescent="0.25">
      <c r="AK921">
        <v>91.9</v>
      </c>
      <c r="AL921">
        <f>COUNTIFS(Graphes[DS_Temps],"&lt;="&amp;$AK921,Graphes[DS_Temps],"&lt;&gt;0")</f>
        <v>58</v>
      </c>
      <c r="AM921">
        <f>COUNTIFS(Graphes[DS_sans_clique_Temps],"&lt;="&amp;$AK921,Graphes[DS_sans_clique_Temps],"&lt;&gt;0")</f>
        <v>58</v>
      </c>
    </row>
    <row r="922" spans="37:39" x14ac:dyDescent="0.25">
      <c r="AK922">
        <v>92</v>
      </c>
      <c r="AL922">
        <f>COUNTIFS(Graphes[DS_Temps],"&lt;="&amp;$AK922,Graphes[DS_Temps],"&lt;&gt;0")</f>
        <v>58</v>
      </c>
      <c r="AM922">
        <f>COUNTIFS(Graphes[DS_sans_clique_Temps],"&lt;="&amp;$AK922,Graphes[DS_sans_clique_Temps],"&lt;&gt;0")</f>
        <v>58</v>
      </c>
    </row>
    <row r="923" spans="37:39" x14ac:dyDescent="0.25">
      <c r="AK923">
        <v>92.1</v>
      </c>
      <c r="AL923">
        <f>COUNTIFS(Graphes[DS_Temps],"&lt;="&amp;$AK923,Graphes[DS_Temps],"&lt;&gt;0")</f>
        <v>58</v>
      </c>
      <c r="AM923">
        <f>COUNTIFS(Graphes[DS_sans_clique_Temps],"&lt;="&amp;$AK923,Graphes[DS_sans_clique_Temps],"&lt;&gt;0")</f>
        <v>58</v>
      </c>
    </row>
    <row r="924" spans="37:39" x14ac:dyDescent="0.25">
      <c r="AK924">
        <v>92.2</v>
      </c>
      <c r="AL924">
        <f>COUNTIFS(Graphes[DS_Temps],"&lt;="&amp;$AK924,Graphes[DS_Temps],"&lt;&gt;0")</f>
        <v>58</v>
      </c>
      <c r="AM924">
        <f>COUNTIFS(Graphes[DS_sans_clique_Temps],"&lt;="&amp;$AK924,Graphes[DS_sans_clique_Temps],"&lt;&gt;0")</f>
        <v>58</v>
      </c>
    </row>
    <row r="925" spans="37:39" x14ac:dyDescent="0.25">
      <c r="AK925">
        <v>92.3</v>
      </c>
      <c r="AL925">
        <f>COUNTIFS(Graphes[DS_Temps],"&lt;="&amp;$AK925,Graphes[DS_Temps],"&lt;&gt;0")</f>
        <v>58</v>
      </c>
      <c r="AM925">
        <f>COUNTIFS(Graphes[DS_sans_clique_Temps],"&lt;="&amp;$AK925,Graphes[DS_sans_clique_Temps],"&lt;&gt;0")</f>
        <v>58</v>
      </c>
    </row>
    <row r="926" spans="37:39" x14ac:dyDescent="0.25">
      <c r="AK926">
        <v>92.4</v>
      </c>
      <c r="AL926">
        <f>COUNTIFS(Graphes[DS_Temps],"&lt;="&amp;$AK926,Graphes[DS_Temps],"&lt;&gt;0")</f>
        <v>58</v>
      </c>
      <c r="AM926">
        <f>COUNTIFS(Graphes[DS_sans_clique_Temps],"&lt;="&amp;$AK926,Graphes[DS_sans_clique_Temps],"&lt;&gt;0")</f>
        <v>58</v>
      </c>
    </row>
    <row r="927" spans="37:39" x14ac:dyDescent="0.25">
      <c r="AK927">
        <v>92.5</v>
      </c>
      <c r="AL927">
        <f>COUNTIFS(Graphes[DS_Temps],"&lt;="&amp;$AK927,Graphes[DS_Temps],"&lt;&gt;0")</f>
        <v>58</v>
      </c>
      <c r="AM927">
        <f>COUNTIFS(Graphes[DS_sans_clique_Temps],"&lt;="&amp;$AK927,Graphes[DS_sans_clique_Temps],"&lt;&gt;0")</f>
        <v>58</v>
      </c>
    </row>
    <row r="928" spans="37:39" x14ac:dyDescent="0.25">
      <c r="AK928">
        <v>92.6</v>
      </c>
      <c r="AL928">
        <f>COUNTIFS(Graphes[DS_Temps],"&lt;="&amp;$AK928,Graphes[DS_Temps],"&lt;&gt;0")</f>
        <v>58</v>
      </c>
      <c r="AM928">
        <f>COUNTIFS(Graphes[DS_sans_clique_Temps],"&lt;="&amp;$AK928,Graphes[DS_sans_clique_Temps],"&lt;&gt;0")</f>
        <v>58</v>
      </c>
    </row>
    <row r="929" spans="37:39" x14ac:dyDescent="0.25">
      <c r="AK929">
        <v>92.7</v>
      </c>
      <c r="AL929">
        <f>COUNTIFS(Graphes[DS_Temps],"&lt;="&amp;$AK929,Graphes[DS_Temps],"&lt;&gt;0")</f>
        <v>58</v>
      </c>
      <c r="AM929">
        <f>COUNTIFS(Graphes[DS_sans_clique_Temps],"&lt;="&amp;$AK929,Graphes[DS_sans_clique_Temps],"&lt;&gt;0")</f>
        <v>58</v>
      </c>
    </row>
    <row r="930" spans="37:39" x14ac:dyDescent="0.25">
      <c r="AK930">
        <v>92.8</v>
      </c>
      <c r="AL930">
        <f>COUNTIFS(Graphes[DS_Temps],"&lt;="&amp;$AK930,Graphes[DS_Temps],"&lt;&gt;0")</f>
        <v>58</v>
      </c>
      <c r="AM930">
        <f>COUNTIFS(Graphes[DS_sans_clique_Temps],"&lt;="&amp;$AK930,Graphes[DS_sans_clique_Temps],"&lt;&gt;0")</f>
        <v>58</v>
      </c>
    </row>
    <row r="931" spans="37:39" x14ac:dyDescent="0.25">
      <c r="AK931">
        <v>92.9</v>
      </c>
      <c r="AL931">
        <f>COUNTIFS(Graphes[DS_Temps],"&lt;="&amp;$AK931,Graphes[DS_Temps],"&lt;&gt;0")</f>
        <v>58</v>
      </c>
      <c r="AM931">
        <f>COUNTIFS(Graphes[DS_sans_clique_Temps],"&lt;="&amp;$AK931,Graphes[DS_sans_clique_Temps],"&lt;&gt;0")</f>
        <v>58</v>
      </c>
    </row>
    <row r="932" spans="37:39" x14ac:dyDescent="0.25">
      <c r="AK932">
        <v>93</v>
      </c>
      <c r="AL932">
        <f>COUNTIFS(Graphes[DS_Temps],"&lt;="&amp;$AK932,Graphes[DS_Temps],"&lt;&gt;0")</f>
        <v>58</v>
      </c>
      <c r="AM932">
        <f>COUNTIFS(Graphes[DS_sans_clique_Temps],"&lt;="&amp;$AK932,Graphes[DS_sans_clique_Temps],"&lt;&gt;0")</f>
        <v>58</v>
      </c>
    </row>
    <row r="933" spans="37:39" x14ac:dyDescent="0.25">
      <c r="AK933">
        <v>93.1</v>
      </c>
      <c r="AL933">
        <f>COUNTIFS(Graphes[DS_Temps],"&lt;="&amp;$AK933,Graphes[DS_Temps],"&lt;&gt;0")</f>
        <v>58</v>
      </c>
      <c r="AM933">
        <f>COUNTIFS(Graphes[DS_sans_clique_Temps],"&lt;="&amp;$AK933,Graphes[DS_sans_clique_Temps],"&lt;&gt;0")</f>
        <v>58</v>
      </c>
    </row>
    <row r="934" spans="37:39" x14ac:dyDescent="0.25">
      <c r="AK934">
        <v>93.2</v>
      </c>
      <c r="AL934">
        <f>COUNTIFS(Graphes[DS_Temps],"&lt;="&amp;$AK934,Graphes[DS_Temps],"&lt;&gt;0")</f>
        <v>58</v>
      </c>
      <c r="AM934">
        <f>COUNTIFS(Graphes[DS_sans_clique_Temps],"&lt;="&amp;$AK934,Graphes[DS_sans_clique_Temps],"&lt;&gt;0")</f>
        <v>58</v>
      </c>
    </row>
    <row r="935" spans="37:39" x14ac:dyDescent="0.25">
      <c r="AK935">
        <v>93.3</v>
      </c>
      <c r="AL935">
        <f>COUNTIFS(Graphes[DS_Temps],"&lt;="&amp;$AK935,Graphes[DS_Temps],"&lt;&gt;0")</f>
        <v>58</v>
      </c>
      <c r="AM935">
        <f>COUNTIFS(Graphes[DS_sans_clique_Temps],"&lt;="&amp;$AK935,Graphes[DS_sans_clique_Temps],"&lt;&gt;0")</f>
        <v>58</v>
      </c>
    </row>
    <row r="936" spans="37:39" x14ac:dyDescent="0.25">
      <c r="AK936">
        <v>93.4</v>
      </c>
      <c r="AL936">
        <f>COUNTIFS(Graphes[DS_Temps],"&lt;="&amp;$AK936,Graphes[DS_Temps],"&lt;&gt;0")</f>
        <v>58</v>
      </c>
      <c r="AM936">
        <f>COUNTIFS(Graphes[DS_sans_clique_Temps],"&lt;="&amp;$AK936,Graphes[DS_sans_clique_Temps],"&lt;&gt;0")</f>
        <v>58</v>
      </c>
    </row>
    <row r="937" spans="37:39" x14ac:dyDescent="0.25">
      <c r="AK937">
        <v>93.5</v>
      </c>
      <c r="AL937">
        <f>COUNTIFS(Graphes[DS_Temps],"&lt;="&amp;$AK937,Graphes[DS_Temps],"&lt;&gt;0")</f>
        <v>58</v>
      </c>
      <c r="AM937">
        <f>COUNTIFS(Graphes[DS_sans_clique_Temps],"&lt;="&amp;$AK937,Graphes[DS_sans_clique_Temps],"&lt;&gt;0")</f>
        <v>58</v>
      </c>
    </row>
    <row r="938" spans="37:39" x14ac:dyDescent="0.25">
      <c r="AK938">
        <v>93.6</v>
      </c>
      <c r="AL938">
        <f>COUNTIFS(Graphes[DS_Temps],"&lt;="&amp;$AK938,Graphes[DS_Temps],"&lt;&gt;0")</f>
        <v>58</v>
      </c>
      <c r="AM938">
        <f>COUNTIFS(Graphes[DS_sans_clique_Temps],"&lt;="&amp;$AK938,Graphes[DS_sans_clique_Temps],"&lt;&gt;0")</f>
        <v>58</v>
      </c>
    </row>
    <row r="939" spans="37:39" x14ac:dyDescent="0.25">
      <c r="AK939">
        <v>93.7</v>
      </c>
      <c r="AL939">
        <f>COUNTIFS(Graphes[DS_Temps],"&lt;="&amp;$AK939,Graphes[DS_Temps],"&lt;&gt;0")</f>
        <v>58</v>
      </c>
      <c r="AM939">
        <f>COUNTIFS(Graphes[DS_sans_clique_Temps],"&lt;="&amp;$AK939,Graphes[DS_sans_clique_Temps],"&lt;&gt;0")</f>
        <v>58</v>
      </c>
    </row>
    <row r="940" spans="37:39" x14ac:dyDescent="0.25">
      <c r="AK940">
        <v>93.8</v>
      </c>
      <c r="AL940">
        <f>COUNTIFS(Graphes[DS_Temps],"&lt;="&amp;$AK940,Graphes[DS_Temps],"&lt;&gt;0")</f>
        <v>58</v>
      </c>
      <c r="AM940">
        <f>COUNTIFS(Graphes[DS_sans_clique_Temps],"&lt;="&amp;$AK940,Graphes[DS_sans_clique_Temps],"&lt;&gt;0")</f>
        <v>58</v>
      </c>
    </row>
    <row r="941" spans="37:39" x14ac:dyDescent="0.25">
      <c r="AK941">
        <v>93.9</v>
      </c>
      <c r="AL941">
        <f>COUNTIFS(Graphes[DS_Temps],"&lt;="&amp;$AK941,Graphes[DS_Temps],"&lt;&gt;0")</f>
        <v>58</v>
      </c>
      <c r="AM941">
        <f>COUNTIFS(Graphes[DS_sans_clique_Temps],"&lt;="&amp;$AK941,Graphes[DS_sans_clique_Temps],"&lt;&gt;0")</f>
        <v>58</v>
      </c>
    </row>
    <row r="942" spans="37:39" x14ac:dyDescent="0.25">
      <c r="AK942">
        <v>94</v>
      </c>
      <c r="AL942">
        <f>COUNTIFS(Graphes[DS_Temps],"&lt;="&amp;$AK942,Graphes[DS_Temps],"&lt;&gt;0")</f>
        <v>58</v>
      </c>
      <c r="AM942">
        <f>COUNTIFS(Graphes[DS_sans_clique_Temps],"&lt;="&amp;$AK942,Graphes[DS_sans_clique_Temps],"&lt;&gt;0")</f>
        <v>58</v>
      </c>
    </row>
    <row r="943" spans="37:39" x14ac:dyDescent="0.25">
      <c r="AK943">
        <v>94.1</v>
      </c>
      <c r="AL943">
        <f>COUNTIFS(Graphes[DS_Temps],"&lt;="&amp;$AK943,Graphes[DS_Temps],"&lt;&gt;0")</f>
        <v>58</v>
      </c>
      <c r="AM943">
        <f>COUNTIFS(Graphes[DS_sans_clique_Temps],"&lt;="&amp;$AK943,Graphes[DS_sans_clique_Temps],"&lt;&gt;0")</f>
        <v>58</v>
      </c>
    </row>
    <row r="944" spans="37:39" x14ac:dyDescent="0.25">
      <c r="AK944">
        <v>94.2</v>
      </c>
      <c r="AL944">
        <f>COUNTIFS(Graphes[DS_Temps],"&lt;="&amp;$AK944,Graphes[DS_Temps],"&lt;&gt;0")</f>
        <v>58</v>
      </c>
      <c r="AM944">
        <f>COUNTIFS(Graphes[DS_sans_clique_Temps],"&lt;="&amp;$AK944,Graphes[DS_sans_clique_Temps],"&lt;&gt;0")</f>
        <v>58</v>
      </c>
    </row>
    <row r="945" spans="37:39" x14ac:dyDescent="0.25">
      <c r="AK945">
        <v>94.3</v>
      </c>
      <c r="AL945">
        <f>COUNTIFS(Graphes[DS_Temps],"&lt;="&amp;$AK945,Graphes[DS_Temps],"&lt;&gt;0")</f>
        <v>58</v>
      </c>
      <c r="AM945">
        <f>COUNTIFS(Graphes[DS_sans_clique_Temps],"&lt;="&amp;$AK945,Graphes[DS_sans_clique_Temps],"&lt;&gt;0")</f>
        <v>58</v>
      </c>
    </row>
    <row r="946" spans="37:39" x14ac:dyDescent="0.25">
      <c r="AK946">
        <v>94.4</v>
      </c>
      <c r="AL946">
        <f>COUNTIFS(Graphes[DS_Temps],"&lt;="&amp;$AK946,Graphes[DS_Temps],"&lt;&gt;0")</f>
        <v>58</v>
      </c>
      <c r="AM946">
        <f>COUNTIFS(Graphes[DS_sans_clique_Temps],"&lt;="&amp;$AK946,Graphes[DS_sans_clique_Temps],"&lt;&gt;0")</f>
        <v>58</v>
      </c>
    </row>
    <row r="947" spans="37:39" x14ac:dyDescent="0.25">
      <c r="AK947">
        <v>94.5</v>
      </c>
      <c r="AL947">
        <f>COUNTIFS(Graphes[DS_Temps],"&lt;="&amp;$AK947,Graphes[DS_Temps],"&lt;&gt;0")</f>
        <v>58</v>
      </c>
      <c r="AM947">
        <f>COUNTIFS(Graphes[DS_sans_clique_Temps],"&lt;="&amp;$AK947,Graphes[DS_sans_clique_Temps],"&lt;&gt;0")</f>
        <v>58</v>
      </c>
    </row>
    <row r="948" spans="37:39" x14ac:dyDescent="0.25">
      <c r="AK948">
        <v>94.6</v>
      </c>
      <c r="AL948">
        <f>COUNTIFS(Graphes[DS_Temps],"&lt;="&amp;$AK948,Graphes[DS_Temps],"&lt;&gt;0")</f>
        <v>58</v>
      </c>
      <c r="AM948">
        <f>COUNTIFS(Graphes[DS_sans_clique_Temps],"&lt;="&amp;$AK948,Graphes[DS_sans_clique_Temps],"&lt;&gt;0")</f>
        <v>58</v>
      </c>
    </row>
    <row r="949" spans="37:39" x14ac:dyDescent="0.25">
      <c r="AK949">
        <v>94.7</v>
      </c>
      <c r="AL949">
        <f>COUNTIFS(Graphes[DS_Temps],"&lt;="&amp;$AK949,Graphes[DS_Temps],"&lt;&gt;0")</f>
        <v>58</v>
      </c>
      <c r="AM949">
        <f>COUNTIFS(Graphes[DS_sans_clique_Temps],"&lt;="&amp;$AK949,Graphes[DS_sans_clique_Temps],"&lt;&gt;0")</f>
        <v>58</v>
      </c>
    </row>
    <row r="950" spans="37:39" x14ac:dyDescent="0.25">
      <c r="AK950">
        <v>94.8</v>
      </c>
      <c r="AL950">
        <f>COUNTIFS(Graphes[DS_Temps],"&lt;="&amp;$AK950,Graphes[DS_Temps],"&lt;&gt;0")</f>
        <v>58</v>
      </c>
      <c r="AM950">
        <f>COUNTIFS(Graphes[DS_sans_clique_Temps],"&lt;="&amp;$AK950,Graphes[DS_sans_clique_Temps],"&lt;&gt;0")</f>
        <v>58</v>
      </c>
    </row>
    <row r="951" spans="37:39" x14ac:dyDescent="0.25">
      <c r="AK951">
        <v>94.9</v>
      </c>
      <c r="AL951">
        <f>COUNTIFS(Graphes[DS_Temps],"&lt;="&amp;$AK951,Graphes[DS_Temps],"&lt;&gt;0")</f>
        <v>58</v>
      </c>
      <c r="AM951">
        <f>COUNTIFS(Graphes[DS_sans_clique_Temps],"&lt;="&amp;$AK951,Graphes[DS_sans_clique_Temps],"&lt;&gt;0")</f>
        <v>58</v>
      </c>
    </row>
    <row r="952" spans="37:39" x14ac:dyDescent="0.25">
      <c r="AK952">
        <v>95</v>
      </c>
      <c r="AL952">
        <f>COUNTIFS(Graphes[DS_Temps],"&lt;="&amp;$AK952,Graphes[DS_Temps],"&lt;&gt;0")</f>
        <v>58</v>
      </c>
      <c r="AM952">
        <f>COUNTIFS(Graphes[DS_sans_clique_Temps],"&lt;="&amp;$AK952,Graphes[DS_sans_clique_Temps],"&lt;&gt;0")</f>
        <v>58</v>
      </c>
    </row>
    <row r="953" spans="37:39" x14ac:dyDescent="0.25">
      <c r="AK953">
        <v>95.1</v>
      </c>
      <c r="AL953">
        <f>COUNTIFS(Graphes[DS_Temps],"&lt;="&amp;$AK953,Graphes[DS_Temps],"&lt;&gt;0")</f>
        <v>58</v>
      </c>
      <c r="AM953">
        <f>COUNTIFS(Graphes[DS_sans_clique_Temps],"&lt;="&amp;$AK953,Graphes[DS_sans_clique_Temps],"&lt;&gt;0")</f>
        <v>58</v>
      </c>
    </row>
    <row r="954" spans="37:39" x14ac:dyDescent="0.25">
      <c r="AK954">
        <v>95.2</v>
      </c>
      <c r="AL954">
        <f>COUNTIFS(Graphes[DS_Temps],"&lt;="&amp;$AK954,Graphes[DS_Temps],"&lt;&gt;0")</f>
        <v>58</v>
      </c>
      <c r="AM954">
        <f>COUNTIFS(Graphes[DS_sans_clique_Temps],"&lt;="&amp;$AK954,Graphes[DS_sans_clique_Temps],"&lt;&gt;0")</f>
        <v>58</v>
      </c>
    </row>
    <row r="955" spans="37:39" x14ac:dyDescent="0.25">
      <c r="AK955">
        <v>95.3</v>
      </c>
      <c r="AL955">
        <f>COUNTIFS(Graphes[DS_Temps],"&lt;="&amp;$AK955,Graphes[DS_Temps],"&lt;&gt;0")</f>
        <v>58</v>
      </c>
      <c r="AM955">
        <f>COUNTIFS(Graphes[DS_sans_clique_Temps],"&lt;="&amp;$AK955,Graphes[DS_sans_clique_Temps],"&lt;&gt;0")</f>
        <v>58</v>
      </c>
    </row>
    <row r="956" spans="37:39" x14ac:dyDescent="0.25">
      <c r="AK956">
        <v>95.4</v>
      </c>
      <c r="AL956">
        <f>COUNTIFS(Graphes[DS_Temps],"&lt;="&amp;$AK956,Graphes[DS_Temps],"&lt;&gt;0")</f>
        <v>58</v>
      </c>
      <c r="AM956">
        <f>COUNTIFS(Graphes[DS_sans_clique_Temps],"&lt;="&amp;$AK956,Graphes[DS_sans_clique_Temps],"&lt;&gt;0")</f>
        <v>58</v>
      </c>
    </row>
    <row r="957" spans="37:39" x14ac:dyDescent="0.25">
      <c r="AK957">
        <v>95.5</v>
      </c>
      <c r="AL957">
        <f>COUNTIFS(Graphes[DS_Temps],"&lt;="&amp;$AK957,Graphes[DS_Temps],"&lt;&gt;0")</f>
        <v>58</v>
      </c>
      <c r="AM957">
        <f>COUNTIFS(Graphes[DS_sans_clique_Temps],"&lt;="&amp;$AK957,Graphes[DS_sans_clique_Temps],"&lt;&gt;0")</f>
        <v>58</v>
      </c>
    </row>
    <row r="958" spans="37:39" x14ac:dyDescent="0.25">
      <c r="AK958">
        <v>95.6</v>
      </c>
      <c r="AL958">
        <f>COUNTIFS(Graphes[DS_Temps],"&lt;="&amp;$AK958,Graphes[DS_Temps],"&lt;&gt;0")</f>
        <v>58</v>
      </c>
      <c r="AM958">
        <f>COUNTIFS(Graphes[DS_sans_clique_Temps],"&lt;="&amp;$AK958,Graphes[DS_sans_clique_Temps],"&lt;&gt;0")</f>
        <v>58</v>
      </c>
    </row>
    <row r="959" spans="37:39" x14ac:dyDescent="0.25">
      <c r="AK959">
        <v>95.7</v>
      </c>
      <c r="AL959">
        <f>COUNTIFS(Graphes[DS_Temps],"&lt;="&amp;$AK959,Graphes[DS_Temps],"&lt;&gt;0")</f>
        <v>58</v>
      </c>
      <c r="AM959">
        <f>COUNTIFS(Graphes[DS_sans_clique_Temps],"&lt;="&amp;$AK959,Graphes[DS_sans_clique_Temps],"&lt;&gt;0")</f>
        <v>58</v>
      </c>
    </row>
    <row r="960" spans="37:39" x14ac:dyDescent="0.25">
      <c r="AK960">
        <v>95.8</v>
      </c>
      <c r="AL960">
        <f>COUNTIFS(Graphes[DS_Temps],"&lt;="&amp;$AK960,Graphes[DS_Temps],"&lt;&gt;0")</f>
        <v>58</v>
      </c>
      <c r="AM960">
        <f>COUNTIFS(Graphes[DS_sans_clique_Temps],"&lt;="&amp;$AK960,Graphes[DS_sans_clique_Temps],"&lt;&gt;0")</f>
        <v>58</v>
      </c>
    </row>
    <row r="961" spans="37:39" x14ac:dyDescent="0.25">
      <c r="AK961">
        <v>95.9</v>
      </c>
      <c r="AL961">
        <f>COUNTIFS(Graphes[DS_Temps],"&lt;="&amp;$AK961,Graphes[DS_Temps],"&lt;&gt;0")</f>
        <v>58</v>
      </c>
      <c r="AM961">
        <f>COUNTIFS(Graphes[DS_sans_clique_Temps],"&lt;="&amp;$AK961,Graphes[DS_sans_clique_Temps],"&lt;&gt;0")</f>
        <v>58</v>
      </c>
    </row>
    <row r="962" spans="37:39" x14ac:dyDescent="0.25">
      <c r="AK962">
        <v>96</v>
      </c>
      <c r="AL962">
        <f>COUNTIFS(Graphes[DS_Temps],"&lt;="&amp;$AK962,Graphes[DS_Temps],"&lt;&gt;0")</f>
        <v>58</v>
      </c>
      <c r="AM962">
        <f>COUNTIFS(Graphes[DS_sans_clique_Temps],"&lt;="&amp;$AK962,Graphes[DS_sans_clique_Temps],"&lt;&gt;0")</f>
        <v>58</v>
      </c>
    </row>
    <row r="963" spans="37:39" x14ac:dyDescent="0.25">
      <c r="AK963">
        <v>96.1</v>
      </c>
      <c r="AL963">
        <f>COUNTIFS(Graphes[DS_Temps],"&lt;="&amp;$AK963,Graphes[DS_Temps],"&lt;&gt;0")</f>
        <v>58</v>
      </c>
      <c r="AM963">
        <f>COUNTIFS(Graphes[DS_sans_clique_Temps],"&lt;="&amp;$AK963,Graphes[DS_sans_clique_Temps],"&lt;&gt;0")</f>
        <v>58</v>
      </c>
    </row>
    <row r="964" spans="37:39" x14ac:dyDescent="0.25">
      <c r="AK964">
        <v>96.2</v>
      </c>
      <c r="AL964">
        <f>COUNTIFS(Graphes[DS_Temps],"&lt;="&amp;$AK964,Graphes[DS_Temps],"&lt;&gt;0")</f>
        <v>58</v>
      </c>
      <c r="AM964">
        <f>COUNTIFS(Graphes[DS_sans_clique_Temps],"&lt;="&amp;$AK964,Graphes[DS_sans_clique_Temps],"&lt;&gt;0")</f>
        <v>58</v>
      </c>
    </row>
    <row r="965" spans="37:39" x14ac:dyDescent="0.25">
      <c r="AK965">
        <v>96.3</v>
      </c>
      <c r="AL965">
        <f>COUNTIFS(Graphes[DS_Temps],"&lt;="&amp;$AK965,Graphes[DS_Temps],"&lt;&gt;0")</f>
        <v>58</v>
      </c>
      <c r="AM965">
        <f>COUNTIFS(Graphes[DS_sans_clique_Temps],"&lt;="&amp;$AK965,Graphes[DS_sans_clique_Temps],"&lt;&gt;0")</f>
        <v>58</v>
      </c>
    </row>
    <row r="966" spans="37:39" x14ac:dyDescent="0.25">
      <c r="AK966">
        <v>96.4</v>
      </c>
      <c r="AL966">
        <f>COUNTIFS(Graphes[DS_Temps],"&lt;="&amp;$AK966,Graphes[DS_Temps],"&lt;&gt;0")</f>
        <v>58</v>
      </c>
      <c r="AM966">
        <f>COUNTIFS(Graphes[DS_sans_clique_Temps],"&lt;="&amp;$AK966,Graphes[DS_sans_clique_Temps],"&lt;&gt;0")</f>
        <v>58</v>
      </c>
    </row>
    <row r="967" spans="37:39" x14ac:dyDescent="0.25">
      <c r="AK967">
        <v>96.5</v>
      </c>
      <c r="AL967">
        <f>COUNTIFS(Graphes[DS_Temps],"&lt;="&amp;$AK967,Graphes[DS_Temps],"&lt;&gt;0")</f>
        <v>58</v>
      </c>
      <c r="AM967">
        <f>COUNTIFS(Graphes[DS_sans_clique_Temps],"&lt;="&amp;$AK967,Graphes[DS_sans_clique_Temps],"&lt;&gt;0")</f>
        <v>58</v>
      </c>
    </row>
    <row r="968" spans="37:39" x14ac:dyDescent="0.25">
      <c r="AK968">
        <v>96.6</v>
      </c>
      <c r="AL968">
        <f>COUNTIFS(Graphes[DS_Temps],"&lt;="&amp;$AK968,Graphes[DS_Temps],"&lt;&gt;0")</f>
        <v>58</v>
      </c>
      <c r="AM968">
        <f>COUNTIFS(Graphes[DS_sans_clique_Temps],"&lt;="&amp;$AK968,Graphes[DS_sans_clique_Temps],"&lt;&gt;0")</f>
        <v>58</v>
      </c>
    </row>
    <row r="969" spans="37:39" x14ac:dyDescent="0.25">
      <c r="AK969">
        <v>96.7</v>
      </c>
      <c r="AL969">
        <f>COUNTIFS(Graphes[DS_Temps],"&lt;="&amp;$AK969,Graphes[DS_Temps],"&lt;&gt;0")</f>
        <v>58</v>
      </c>
      <c r="AM969">
        <f>COUNTIFS(Graphes[DS_sans_clique_Temps],"&lt;="&amp;$AK969,Graphes[DS_sans_clique_Temps],"&lt;&gt;0")</f>
        <v>58</v>
      </c>
    </row>
    <row r="970" spans="37:39" x14ac:dyDescent="0.25">
      <c r="AK970">
        <v>96.8</v>
      </c>
      <c r="AL970">
        <f>COUNTIFS(Graphes[DS_Temps],"&lt;="&amp;$AK970,Graphes[DS_Temps],"&lt;&gt;0")</f>
        <v>58</v>
      </c>
      <c r="AM970">
        <f>COUNTIFS(Graphes[DS_sans_clique_Temps],"&lt;="&amp;$AK970,Graphes[DS_sans_clique_Temps],"&lt;&gt;0")</f>
        <v>58</v>
      </c>
    </row>
    <row r="971" spans="37:39" x14ac:dyDescent="0.25">
      <c r="AK971">
        <v>96.9</v>
      </c>
      <c r="AL971">
        <f>COUNTIFS(Graphes[DS_Temps],"&lt;="&amp;$AK971,Graphes[DS_Temps],"&lt;&gt;0")</f>
        <v>58</v>
      </c>
      <c r="AM971">
        <f>COUNTIFS(Graphes[DS_sans_clique_Temps],"&lt;="&amp;$AK971,Graphes[DS_sans_clique_Temps],"&lt;&gt;0")</f>
        <v>58</v>
      </c>
    </row>
    <row r="972" spans="37:39" x14ac:dyDescent="0.25">
      <c r="AK972">
        <v>97</v>
      </c>
      <c r="AL972">
        <f>COUNTIFS(Graphes[DS_Temps],"&lt;="&amp;$AK972,Graphes[DS_Temps],"&lt;&gt;0")</f>
        <v>58</v>
      </c>
      <c r="AM972">
        <f>COUNTIFS(Graphes[DS_sans_clique_Temps],"&lt;="&amp;$AK972,Graphes[DS_sans_clique_Temps],"&lt;&gt;0")</f>
        <v>58</v>
      </c>
    </row>
    <row r="973" spans="37:39" x14ac:dyDescent="0.25">
      <c r="AK973">
        <v>97.1</v>
      </c>
      <c r="AL973">
        <f>COUNTIFS(Graphes[DS_Temps],"&lt;="&amp;$AK973,Graphes[DS_Temps],"&lt;&gt;0")</f>
        <v>58</v>
      </c>
      <c r="AM973">
        <f>COUNTIFS(Graphes[DS_sans_clique_Temps],"&lt;="&amp;$AK973,Graphes[DS_sans_clique_Temps],"&lt;&gt;0")</f>
        <v>58</v>
      </c>
    </row>
    <row r="974" spans="37:39" x14ac:dyDescent="0.25">
      <c r="AK974">
        <v>97.2</v>
      </c>
      <c r="AL974">
        <f>COUNTIFS(Graphes[DS_Temps],"&lt;="&amp;$AK974,Graphes[DS_Temps],"&lt;&gt;0")</f>
        <v>58</v>
      </c>
      <c r="AM974">
        <f>COUNTIFS(Graphes[DS_sans_clique_Temps],"&lt;="&amp;$AK974,Graphes[DS_sans_clique_Temps],"&lt;&gt;0")</f>
        <v>58</v>
      </c>
    </row>
    <row r="975" spans="37:39" x14ac:dyDescent="0.25">
      <c r="AK975">
        <v>97.3</v>
      </c>
      <c r="AL975">
        <f>COUNTIFS(Graphes[DS_Temps],"&lt;="&amp;$AK975,Graphes[DS_Temps],"&lt;&gt;0")</f>
        <v>58</v>
      </c>
      <c r="AM975">
        <f>COUNTIFS(Graphes[DS_sans_clique_Temps],"&lt;="&amp;$AK975,Graphes[DS_sans_clique_Temps],"&lt;&gt;0")</f>
        <v>58</v>
      </c>
    </row>
    <row r="976" spans="37:39" x14ac:dyDescent="0.25">
      <c r="AK976">
        <v>97.4</v>
      </c>
      <c r="AL976">
        <f>COUNTIFS(Graphes[DS_Temps],"&lt;="&amp;$AK976,Graphes[DS_Temps],"&lt;&gt;0")</f>
        <v>58</v>
      </c>
      <c r="AM976">
        <f>COUNTIFS(Graphes[DS_sans_clique_Temps],"&lt;="&amp;$AK976,Graphes[DS_sans_clique_Temps],"&lt;&gt;0")</f>
        <v>58</v>
      </c>
    </row>
    <row r="977" spans="37:39" x14ac:dyDescent="0.25">
      <c r="AK977">
        <v>97.5</v>
      </c>
      <c r="AL977">
        <f>COUNTIFS(Graphes[DS_Temps],"&lt;="&amp;$AK977,Graphes[DS_Temps],"&lt;&gt;0")</f>
        <v>58</v>
      </c>
      <c r="AM977">
        <f>COUNTIFS(Graphes[DS_sans_clique_Temps],"&lt;="&amp;$AK977,Graphes[DS_sans_clique_Temps],"&lt;&gt;0")</f>
        <v>58</v>
      </c>
    </row>
    <row r="978" spans="37:39" x14ac:dyDescent="0.25">
      <c r="AK978">
        <v>97.6</v>
      </c>
      <c r="AL978">
        <f>COUNTIFS(Graphes[DS_Temps],"&lt;="&amp;$AK978,Graphes[DS_Temps],"&lt;&gt;0")</f>
        <v>58</v>
      </c>
      <c r="AM978">
        <f>COUNTIFS(Graphes[DS_sans_clique_Temps],"&lt;="&amp;$AK978,Graphes[DS_sans_clique_Temps],"&lt;&gt;0")</f>
        <v>58</v>
      </c>
    </row>
    <row r="979" spans="37:39" x14ac:dyDescent="0.25">
      <c r="AK979">
        <v>97.7</v>
      </c>
      <c r="AL979">
        <f>COUNTIFS(Graphes[DS_Temps],"&lt;="&amp;$AK979,Graphes[DS_Temps],"&lt;&gt;0")</f>
        <v>58</v>
      </c>
      <c r="AM979">
        <f>COUNTIFS(Graphes[DS_sans_clique_Temps],"&lt;="&amp;$AK979,Graphes[DS_sans_clique_Temps],"&lt;&gt;0")</f>
        <v>58</v>
      </c>
    </row>
    <row r="980" spans="37:39" x14ac:dyDescent="0.25">
      <c r="AK980">
        <v>97.8</v>
      </c>
      <c r="AL980">
        <f>COUNTIFS(Graphes[DS_Temps],"&lt;="&amp;$AK980,Graphes[DS_Temps],"&lt;&gt;0")</f>
        <v>58</v>
      </c>
      <c r="AM980">
        <f>COUNTIFS(Graphes[DS_sans_clique_Temps],"&lt;="&amp;$AK980,Graphes[DS_sans_clique_Temps],"&lt;&gt;0")</f>
        <v>58</v>
      </c>
    </row>
    <row r="981" spans="37:39" x14ac:dyDescent="0.25">
      <c r="AK981">
        <v>97.9</v>
      </c>
      <c r="AL981">
        <f>COUNTIFS(Graphes[DS_Temps],"&lt;="&amp;$AK981,Graphes[DS_Temps],"&lt;&gt;0")</f>
        <v>58</v>
      </c>
      <c r="AM981">
        <f>COUNTIFS(Graphes[DS_sans_clique_Temps],"&lt;="&amp;$AK981,Graphes[DS_sans_clique_Temps],"&lt;&gt;0")</f>
        <v>58</v>
      </c>
    </row>
    <row r="982" spans="37:39" x14ac:dyDescent="0.25">
      <c r="AK982">
        <v>98</v>
      </c>
      <c r="AL982">
        <f>COUNTIFS(Graphes[DS_Temps],"&lt;="&amp;$AK982,Graphes[DS_Temps],"&lt;&gt;0")</f>
        <v>58</v>
      </c>
      <c r="AM982">
        <f>COUNTIFS(Graphes[DS_sans_clique_Temps],"&lt;="&amp;$AK982,Graphes[DS_sans_clique_Temps],"&lt;&gt;0")</f>
        <v>58</v>
      </c>
    </row>
    <row r="983" spans="37:39" x14ac:dyDescent="0.25">
      <c r="AK983">
        <v>98.1</v>
      </c>
      <c r="AL983">
        <f>COUNTIFS(Graphes[DS_Temps],"&lt;="&amp;$AK983,Graphes[DS_Temps],"&lt;&gt;0")</f>
        <v>58</v>
      </c>
      <c r="AM983">
        <f>COUNTIFS(Graphes[DS_sans_clique_Temps],"&lt;="&amp;$AK983,Graphes[DS_sans_clique_Temps],"&lt;&gt;0")</f>
        <v>58</v>
      </c>
    </row>
    <row r="984" spans="37:39" x14ac:dyDescent="0.25">
      <c r="AK984">
        <v>98.2</v>
      </c>
      <c r="AL984">
        <f>COUNTIFS(Graphes[DS_Temps],"&lt;="&amp;$AK984,Graphes[DS_Temps],"&lt;&gt;0")</f>
        <v>58</v>
      </c>
      <c r="AM984">
        <f>COUNTIFS(Graphes[DS_sans_clique_Temps],"&lt;="&amp;$AK984,Graphes[DS_sans_clique_Temps],"&lt;&gt;0")</f>
        <v>58</v>
      </c>
    </row>
    <row r="985" spans="37:39" x14ac:dyDescent="0.25">
      <c r="AK985">
        <v>98.3</v>
      </c>
      <c r="AL985">
        <f>COUNTIFS(Graphes[DS_Temps],"&lt;="&amp;$AK985,Graphes[DS_Temps],"&lt;&gt;0")</f>
        <v>58</v>
      </c>
      <c r="AM985">
        <f>COUNTIFS(Graphes[DS_sans_clique_Temps],"&lt;="&amp;$AK985,Graphes[DS_sans_clique_Temps],"&lt;&gt;0")</f>
        <v>58</v>
      </c>
    </row>
    <row r="986" spans="37:39" x14ac:dyDescent="0.25">
      <c r="AK986">
        <v>98.4</v>
      </c>
      <c r="AL986">
        <f>COUNTIFS(Graphes[DS_Temps],"&lt;="&amp;$AK986,Graphes[DS_Temps],"&lt;&gt;0")</f>
        <v>58</v>
      </c>
      <c r="AM986">
        <f>COUNTIFS(Graphes[DS_sans_clique_Temps],"&lt;="&amp;$AK986,Graphes[DS_sans_clique_Temps],"&lt;&gt;0")</f>
        <v>58</v>
      </c>
    </row>
    <row r="987" spans="37:39" x14ac:dyDescent="0.25">
      <c r="AK987">
        <v>98.5</v>
      </c>
      <c r="AL987">
        <f>COUNTIFS(Graphes[DS_Temps],"&lt;="&amp;$AK987,Graphes[DS_Temps],"&lt;&gt;0")</f>
        <v>58</v>
      </c>
      <c r="AM987">
        <f>COUNTIFS(Graphes[DS_sans_clique_Temps],"&lt;="&amp;$AK987,Graphes[DS_sans_clique_Temps],"&lt;&gt;0")</f>
        <v>58</v>
      </c>
    </row>
    <row r="988" spans="37:39" x14ac:dyDescent="0.25">
      <c r="AK988">
        <v>98.6</v>
      </c>
      <c r="AL988">
        <f>COUNTIFS(Graphes[DS_Temps],"&lt;="&amp;$AK988,Graphes[DS_Temps],"&lt;&gt;0")</f>
        <v>58</v>
      </c>
      <c r="AM988">
        <f>COUNTIFS(Graphes[DS_sans_clique_Temps],"&lt;="&amp;$AK988,Graphes[DS_sans_clique_Temps],"&lt;&gt;0")</f>
        <v>58</v>
      </c>
    </row>
    <row r="989" spans="37:39" x14ac:dyDescent="0.25">
      <c r="AK989">
        <v>98.7</v>
      </c>
      <c r="AL989">
        <f>COUNTIFS(Graphes[DS_Temps],"&lt;="&amp;$AK989,Graphes[DS_Temps],"&lt;&gt;0")</f>
        <v>58</v>
      </c>
      <c r="AM989">
        <f>COUNTIFS(Graphes[DS_sans_clique_Temps],"&lt;="&amp;$AK989,Graphes[DS_sans_clique_Temps],"&lt;&gt;0")</f>
        <v>58</v>
      </c>
    </row>
    <row r="990" spans="37:39" x14ac:dyDescent="0.25">
      <c r="AK990">
        <v>98.8</v>
      </c>
      <c r="AL990">
        <f>COUNTIFS(Graphes[DS_Temps],"&lt;="&amp;$AK990,Graphes[DS_Temps],"&lt;&gt;0")</f>
        <v>58</v>
      </c>
      <c r="AM990">
        <f>COUNTIFS(Graphes[DS_sans_clique_Temps],"&lt;="&amp;$AK990,Graphes[DS_sans_clique_Temps],"&lt;&gt;0")</f>
        <v>58</v>
      </c>
    </row>
    <row r="991" spans="37:39" x14ac:dyDescent="0.25">
      <c r="AK991">
        <v>98.9</v>
      </c>
      <c r="AL991">
        <f>COUNTIFS(Graphes[DS_Temps],"&lt;="&amp;$AK991,Graphes[DS_Temps],"&lt;&gt;0")</f>
        <v>58</v>
      </c>
      <c r="AM991">
        <f>COUNTIFS(Graphes[DS_sans_clique_Temps],"&lt;="&amp;$AK991,Graphes[DS_sans_clique_Temps],"&lt;&gt;0")</f>
        <v>58</v>
      </c>
    </row>
    <row r="992" spans="37:39" x14ac:dyDescent="0.25">
      <c r="AK992">
        <v>99</v>
      </c>
      <c r="AL992">
        <f>COUNTIFS(Graphes[DS_Temps],"&lt;="&amp;$AK992,Graphes[DS_Temps],"&lt;&gt;0")</f>
        <v>58</v>
      </c>
      <c r="AM992">
        <f>COUNTIFS(Graphes[DS_sans_clique_Temps],"&lt;="&amp;$AK992,Graphes[DS_sans_clique_Temps],"&lt;&gt;0")</f>
        <v>58</v>
      </c>
    </row>
    <row r="993" spans="37:39" x14ac:dyDescent="0.25">
      <c r="AK993">
        <v>99.1</v>
      </c>
      <c r="AL993">
        <f>COUNTIFS(Graphes[DS_Temps],"&lt;="&amp;$AK993,Graphes[DS_Temps],"&lt;&gt;0")</f>
        <v>58</v>
      </c>
      <c r="AM993">
        <f>COUNTIFS(Graphes[DS_sans_clique_Temps],"&lt;="&amp;$AK993,Graphes[DS_sans_clique_Temps],"&lt;&gt;0")</f>
        <v>58</v>
      </c>
    </row>
    <row r="994" spans="37:39" x14ac:dyDescent="0.25">
      <c r="AK994">
        <v>99.2</v>
      </c>
      <c r="AL994">
        <f>COUNTIFS(Graphes[DS_Temps],"&lt;="&amp;$AK994,Graphes[DS_Temps],"&lt;&gt;0")</f>
        <v>58</v>
      </c>
      <c r="AM994">
        <f>COUNTIFS(Graphes[DS_sans_clique_Temps],"&lt;="&amp;$AK994,Graphes[DS_sans_clique_Temps],"&lt;&gt;0")</f>
        <v>58</v>
      </c>
    </row>
    <row r="995" spans="37:39" x14ac:dyDescent="0.25">
      <c r="AK995">
        <v>99.3</v>
      </c>
      <c r="AL995">
        <f>COUNTIFS(Graphes[DS_Temps],"&lt;="&amp;$AK995,Graphes[DS_Temps],"&lt;&gt;0")</f>
        <v>58</v>
      </c>
      <c r="AM995">
        <f>COUNTIFS(Graphes[DS_sans_clique_Temps],"&lt;="&amp;$AK995,Graphes[DS_sans_clique_Temps],"&lt;&gt;0")</f>
        <v>58</v>
      </c>
    </row>
    <row r="996" spans="37:39" x14ac:dyDescent="0.25">
      <c r="AK996">
        <v>99.4</v>
      </c>
      <c r="AL996">
        <f>COUNTIFS(Graphes[DS_Temps],"&lt;="&amp;$AK996,Graphes[DS_Temps],"&lt;&gt;0")</f>
        <v>58</v>
      </c>
      <c r="AM996">
        <f>COUNTIFS(Graphes[DS_sans_clique_Temps],"&lt;="&amp;$AK996,Graphes[DS_sans_clique_Temps],"&lt;&gt;0")</f>
        <v>58</v>
      </c>
    </row>
    <row r="997" spans="37:39" x14ac:dyDescent="0.25">
      <c r="AK997">
        <v>99.5</v>
      </c>
      <c r="AL997">
        <f>COUNTIFS(Graphes[DS_Temps],"&lt;="&amp;$AK997,Graphes[DS_Temps],"&lt;&gt;0")</f>
        <v>58</v>
      </c>
      <c r="AM997">
        <f>COUNTIFS(Graphes[DS_sans_clique_Temps],"&lt;="&amp;$AK997,Graphes[DS_sans_clique_Temps],"&lt;&gt;0")</f>
        <v>58</v>
      </c>
    </row>
    <row r="998" spans="37:39" x14ac:dyDescent="0.25">
      <c r="AK998">
        <v>99.6</v>
      </c>
      <c r="AL998">
        <f>COUNTIFS(Graphes[DS_Temps],"&lt;="&amp;$AK998,Graphes[DS_Temps],"&lt;&gt;0")</f>
        <v>58</v>
      </c>
      <c r="AM998">
        <f>COUNTIFS(Graphes[DS_sans_clique_Temps],"&lt;="&amp;$AK998,Graphes[DS_sans_clique_Temps],"&lt;&gt;0")</f>
        <v>58</v>
      </c>
    </row>
    <row r="999" spans="37:39" x14ac:dyDescent="0.25">
      <c r="AK999">
        <v>99.7</v>
      </c>
      <c r="AL999">
        <f>COUNTIFS(Graphes[DS_Temps],"&lt;="&amp;$AK999,Graphes[DS_Temps],"&lt;&gt;0")</f>
        <v>58</v>
      </c>
      <c r="AM999">
        <f>COUNTIFS(Graphes[DS_sans_clique_Temps],"&lt;="&amp;$AK999,Graphes[DS_sans_clique_Temps],"&lt;&gt;0")</f>
        <v>58</v>
      </c>
    </row>
    <row r="1000" spans="37:39" x14ac:dyDescent="0.25">
      <c r="AK1000">
        <v>99.8</v>
      </c>
      <c r="AL1000">
        <f>COUNTIFS(Graphes[DS_Temps],"&lt;="&amp;$AK1000,Graphes[DS_Temps],"&lt;&gt;0")</f>
        <v>58</v>
      </c>
      <c r="AM1000">
        <f>COUNTIFS(Graphes[DS_sans_clique_Temps],"&lt;="&amp;$AK1000,Graphes[DS_sans_clique_Temps],"&lt;&gt;0")</f>
        <v>58</v>
      </c>
    </row>
    <row r="1001" spans="37:39" x14ac:dyDescent="0.25">
      <c r="AK1001">
        <v>99.9</v>
      </c>
      <c r="AL1001">
        <f>COUNTIFS(Graphes[DS_Temps],"&lt;="&amp;$AK1001,Graphes[DS_Temps],"&lt;&gt;0")</f>
        <v>58</v>
      </c>
      <c r="AM1001">
        <f>COUNTIFS(Graphes[DS_sans_clique_Temps],"&lt;="&amp;$AK1001,Graphes[DS_sans_clique_Temps],"&lt;&gt;0")</f>
        <v>58</v>
      </c>
    </row>
    <row r="1002" spans="37:39" x14ac:dyDescent="0.25">
      <c r="AK1002">
        <v>100</v>
      </c>
      <c r="AL1002">
        <f>COUNTIFS(Graphes[DS_Temps],"&lt;="&amp;$AK1002,Graphes[DS_Temps],"&lt;&gt;0")</f>
        <v>58</v>
      </c>
      <c r="AM1002">
        <f>COUNTIFS(Graphes[DS_sans_clique_Temps],"&lt;="&amp;$AK1002,Graphes[DS_sans_clique_Temps],"&lt;&gt;0")</f>
        <v>58</v>
      </c>
    </row>
    <row r="1003" spans="37:39" x14ac:dyDescent="0.25">
      <c r="AK1003">
        <v>100.1</v>
      </c>
      <c r="AL1003">
        <f>COUNTIFS(Graphes[DS_Temps],"&lt;="&amp;$AK1003,Graphes[DS_Temps],"&lt;&gt;0")</f>
        <v>58</v>
      </c>
      <c r="AM1003">
        <f>COUNTIFS(Graphes[DS_sans_clique_Temps],"&lt;="&amp;$AK1003,Graphes[DS_sans_clique_Temps],"&lt;&gt;0")</f>
        <v>58</v>
      </c>
    </row>
    <row r="1004" spans="37:39" x14ac:dyDescent="0.25">
      <c r="AK1004">
        <v>100.2</v>
      </c>
      <c r="AL1004">
        <f>COUNTIFS(Graphes[DS_Temps],"&lt;="&amp;$AK1004,Graphes[DS_Temps],"&lt;&gt;0")</f>
        <v>58</v>
      </c>
      <c r="AM1004">
        <f>COUNTIFS(Graphes[DS_sans_clique_Temps],"&lt;="&amp;$AK1004,Graphes[DS_sans_clique_Temps],"&lt;&gt;0")</f>
        <v>58</v>
      </c>
    </row>
    <row r="1005" spans="37:39" x14ac:dyDescent="0.25">
      <c r="AK1005">
        <v>100.3</v>
      </c>
      <c r="AL1005">
        <f>COUNTIFS(Graphes[DS_Temps],"&lt;="&amp;$AK1005,Graphes[DS_Temps],"&lt;&gt;0")</f>
        <v>58</v>
      </c>
      <c r="AM1005">
        <f>COUNTIFS(Graphes[DS_sans_clique_Temps],"&lt;="&amp;$AK1005,Graphes[DS_sans_clique_Temps],"&lt;&gt;0")</f>
        <v>58</v>
      </c>
    </row>
    <row r="1006" spans="37:39" x14ac:dyDescent="0.25">
      <c r="AK1006">
        <v>100.4</v>
      </c>
      <c r="AL1006">
        <f>COUNTIFS(Graphes[DS_Temps],"&lt;="&amp;$AK1006,Graphes[DS_Temps],"&lt;&gt;0")</f>
        <v>58</v>
      </c>
      <c r="AM1006">
        <f>COUNTIFS(Graphes[DS_sans_clique_Temps],"&lt;="&amp;$AK1006,Graphes[DS_sans_clique_Temps],"&lt;&gt;0")</f>
        <v>58</v>
      </c>
    </row>
    <row r="1007" spans="37:39" x14ac:dyDescent="0.25">
      <c r="AK1007">
        <v>100.5</v>
      </c>
      <c r="AL1007">
        <f>COUNTIFS(Graphes[DS_Temps],"&lt;="&amp;$AK1007,Graphes[DS_Temps],"&lt;&gt;0")</f>
        <v>58</v>
      </c>
      <c r="AM1007">
        <f>COUNTIFS(Graphes[DS_sans_clique_Temps],"&lt;="&amp;$AK1007,Graphes[DS_sans_clique_Temps],"&lt;&gt;0")</f>
        <v>58</v>
      </c>
    </row>
    <row r="1008" spans="37:39" x14ac:dyDescent="0.25">
      <c r="AK1008">
        <v>100.6</v>
      </c>
      <c r="AL1008">
        <f>COUNTIFS(Graphes[DS_Temps],"&lt;="&amp;$AK1008,Graphes[DS_Temps],"&lt;&gt;0")</f>
        <v>58</v>
      </c>
      <c r="AM1008">
        <f>COUNTIFS(Graphes[DS_sans_clique_Temps],"&lt;="&amp;$AK1008,Graphes[DS_sans_clique_Temps],"&lt;&gt;0")</f>
        <v>58</v>
      </c>
    </row>
    <row r="1009" spans="37:39" x14ac:dyDescent="0.25">
      <c r="AK1009">
        <v>100.7</v>
      </c>
      <c r="AL1009">
        <f>COUNTIFS(Graphes[DS_Temps],"&lt;="&amp;$AK1009,Graphes[DS_Temps],"&lt;&gt;0")</f>
        <v>58</v>
      </c>
      <c r="AM1009">
        <f>COUNTIFS(Graphes[DS_sans_clique_Temps],"&lt;="&amp;$AK1009,Graphes[DS_sans_clique_Temps],"&lt;&gt;0")</f>
        <v>58</v>
      </c>
    </row>
    <row r="1010" spans="37:39" x14ac:dyDescent="0.25">
      <c r="AK1010">
        <v>100.8</v>
      </c>
      <c r="AL1010">
        <f>COUNTIFS(Graphes[DS_Temps],"&lt;="&amp;$AK1010,Graphes[DS_Temps],"&lt;&gt;0")</f>
        <v>58</v>
      </c>
      <c r="AM1010">
        <f>COUNTIFS(Graphes[DS_sans_clique_Temps],"&lt;="&amp;$AK1010,Graphes[DS_sans_clique_Temps],"&lt;&gt;0")</f>
        <v>58</v>
      </c>
    </row>
    <row r="1011" spans="37:39" x14ac:dyDescent="0.25">
      <c r="AK1011">
        <v>100.9</v>
      </c>
      <c r="AL1011">
        <f>COUNTIFS(Graphes[DS_Temps],"&lt;="&amp;$AK1011,Graphes[DS_Temps],"&lt;&gt;0")</f>
        <v>58</v>
      </c>
      <c r="AM1011">
        <f>COUNTIFS(Graphes[DS_sans_clique_Temps],"&lt;="&amp;$AK1011,Graphes[DS_sans_clique_Temps],"&lt;&gt;0")</f>
        <v>58</v>
      </c>
    </row>
    <row r="1012" spans="37:39" x14ac:dyDescent="0.25">
      <c r="AK1012">
        <v>101</v>
      </c>
      <c r="AL1012">
        <f>COUNTIFS(Graphes[DS_Temps],"&lt;="&amp;$AK1012,Graphes[DS_Temps],"&lt;&gt;0")</f>
        <v>58</v>
      </c>
      <c r="AM1012">
        <f>COUNTIFS(Graphes[DS_sans_clique_Temps],"&lt;="&amp;$AK1012,Graphes[DS_sans_clique_Temps],"&lt;&gt;0")</f>
        <v>58</v>
      </c>
    </row>
    <row r="1013" spans="37:39" x14ac:dyDescent="0.25">
      <c r="AK1013">
        <v>101.1</v>
      </c>
      <c r="AL1013">
        <f>COUNTIFS(Graphes[DS_Temps],"&lt;="&amp;$AK1013,Graphes[DS_Temps],"&lt;&gt;0")</f>
        <v>58</v>
      </c>
      <c r="AM1013">
        <f>COUNTIFS(Graphes[DS_sans_clique_Temps],"&lt;="&amp;$AK1013,Graphes[DS_sans_clique_Temps],"&lt;&gt;0")</f>
        <v>58</v>
      </c>
    </row>
    <row r="1014" spans="37:39" x14ac:dyDescent="0.25">
      <c r="AK1014">
        <v>101.2</v>
      </c>
      <c r="AL1014">
        <f>COUNTIFS(Graphes[DS_Temps],"&lt;="&amp;$AK1014,Graphes[DS_Temps],"&lt;&gt;0")</f>
        <v>58</v>
      </c>
      <c r="AM1014">
        <f>COUNTIFS(Graphes[DS_sans_clique_Temps],"&lt;="&amp;$AK1014,Graphes[DS_sans_clique_Temps],"&lt;&gt;0")</f>
        <v>58</v>
      </c>
    </row>
    <row r="1015" spans="37:39" x14ac:dyDescent="0.25">
      <c r="AK1015">
        <v>101.3</v>
      </c>
      <c r="AL1015">
        <f>COUNTIFS(Graphes[DS_Temps],"&lt;="&amp;$AK1015,Graphes[DS_Temps],"&lt;&gt;0")</f>
        <v>58</v>
      </c>
      <c r="AM1015">
        <f>COUNTIFS(Graphes[DS_sans_clique_Temps],"&lt;="&amp;$AK1015,Graphes[DS_sans_clique_Temps],"&lt;&gt;0")</f>
        <v>58</v>
      </c>
    </row>
    <row r="1016" spans="37:39" x14ac:dyDescent="0.25">
      <c r="AK1016">
        <v>101.4</v>
      </c>
      <c r="AL1016">
        <f>COUNTIFS(Graphes[DS_Temps],"&lt;="&amp;$AK1016,Graphes[DS_Temps],"&lt;&gt;0")</f>
        <v>58</v>
      </c>
      <c r="AM1016">
        <f>COUNTIFS(Graphes[DS_sans_clique_Temps],"&lt;="&amp;$AK1016,Graphes[DS_sans_clique_Temps],"&lt;&gt;0")</f>
        <v>58</v>
      </c>
    </row>
    <row r="1017" spans="37:39" x14ac:dyDescent="0.25">
      <c r="AK1017">
        <v>101.5</v>
      </c>
      <c r="AL1017">
        <f>COUNTIFS(Graphes[DS_Temps],"&lt;="&amp;$AK1017,Graphes[DS_Temps],"&lt;&gt;0")</f>
        <v>58</v>
      </c>
      <c r="AM1017">
        <f>COUNTIFS(Graphes[DS_sans_clique_Temps],"&lt;="&amp;$AK1017,Graphes[DS_sans_clique_Temps],"&lt;&gt;0")</f>
        <v>58</v>
      </c>
    </row>
    <row r="1018" spans="37:39" x14ac:dyDescent="0.25">
      <c r="AK1018">
        <v>101.6</v>
      </c>
      <c r="AL1018">
        <f>COUNTIFS(Graphes[DS_Temps],"&lt;="&amp;$AK1018,Graphes[DS_Temps],"&lt;&gt;0")</f>
        <v>58</v>
      </c>
      <c r="AM1018">
        <f>COUNTIFS(Graphes[DS_sans_clique_Temps],"&lt;="&amp;$AK1018,Graphes[DS_sans_clique_Temps],"&lt;&gt;0")</f>
        <v>58</v>
      </c>
    </row>
    <row r="1019" spans="37:39" x14ac:dyDescent="0.25">
      <c r="AK1019">
        <v>101.7</v>
      </c>
      <c r="AL1019">
        <f>COUNTIFS(Graphes[DS_Temps],"&lt;="&amp;$AK1019,Graphes[DS_Temps],"&lt;&gt;0")</f>
        <v>58</v>
      </c>
      <c r="AM1019">
        <f>COUNTIFS(Graphes[DS_sans_clique_Temps],"&lt;="&amp;$AK1019,Graphes[DS_sans_clique_Temps],"&lt;&gt;0")</f>
        <v>58</v>
      </c>
    </row>
    <row r="1020" spans="37:39" x14ac:dyDescent="0.25">
      <c r="AK1020">
        <v>101.8</v>
      </c>
      <c r="AL1020">
        <f>COUNTIFS(Graphes[DS_Temps],"&lt;="&amp;$AK1020,Graphes[DS_Temps],"&lt;&gt;0")</f>
        <v>58</v>
      </c>
      <c r="AM1020">
        <f>COUNTIFS(Graphes[DS_sans_clique_Temps],"&lt;="&amp;$AK1020,Graphes[DS_sans_clique_Temps],"&lt;&gt;0")</f>
        <v>58</v>
      </c>
    </row>
    <row r="1021" spans="37:39" x14ac:dyDescent="0.25">
      <c r="AK1021">
        <v>101.9</v>
      </c>
      <c r="AL1021">
        <f>COUNTIFS(Graphes[DS_Temps],"&lt;="&amp;$AK1021,Graphes[DS_Temps],"&lt;&gt;0")</f>
        <v>58</v>
      </c>
      <c r="AM1021">
        <f>COUNTIFS(Graphes[DS_sans_clique_Temps],"&lt;="&amp;$AK1021,Graphes[DS_sans_clique_Temps],"&lt;&gt;0")</f>
        <v>58</v>
      </c>
    </row>
    <row r="1022" spans="37:39" x14ac:dyDescent="0.25">
      <c r="AK1022">
        <v>102</v>
      </c>
      <c r="AL1022">
        <f>COUNTIFS(Graphes[DS_Temps],"&lt;="&amp;$AK1022,Graphes[DS_Temps],"&lt;&gt;0")</f>
        <v>58</v>
      </c>
      <c r="AM1022">
        <f>COUNTIFS(Graphes[DS_sans_clique_Temps],"&lt;="&amp;$AK1022,Graphes[DS_sans_clique_Temps],"&lt;&gt;0")</f>
        <v>58</v>
      </c>
    </row>
    <row r="1023" spans="37:39" x14ac:dyDescent="0.25">
      <c r="AK1023">
        <v>102.1</v>
      </c>
      <c r="AL1023">
        <f>COUNTIFS(Graphes[DS_Temps],"&lt;="&amp;$AK1023,Graphes[DS_Temps],"&lt;&gt;0")</f>
        <v>58</v>
      </c>
      <c r="AM1023">
        <f>COUNTIFS(Graphes[DS_sans_clique_Temps],"&lt;="&amp;$AK1023,Graphes[DS_sans_clique_Temps],"&lt;&gt;0")</f>
        <v>58</v>
      </c>
    </row>
    <row r="1024" spans="37:39" x14ac:dyDescent="0.25">
      <c r="AK1024">
        <v>102.2</v>
      </c>
      <c r="AL1024">
        <f>COUNTIFS(Graphes[DS_Temps],"&lt;="&amp;$AK1024,Graphes[DS_Temps],"&lt;&gt;0")</f>
        <v>58</v>
      </c>
      <c r="AM1024">
        <f>COUNTIFS(Graphes[DS_sans_clique_Temps],"&lt;="&amp;$AK1024,Graphes[DS_sans_clique_Temps],"&lt;&gt;0")</f>
        <v>58</v>
      </c>
    </row>
    <row r="1025" spans="37:39" x14ac:dyDescent="0.25">
      <c r="AK1025">
        <v>102.3</v>
      </c>
      <c r="AL1025">
        <f>COUNTIFS(Graphes[DS_Temps],"&lt;="&amp;$AK1025,Graphes[DS_Temps],"&lt;&gt;0")</f>
        <v>58</v>
      </c>
      <c r="AM1025">
        <f>COUNTIFS(Graphes[DS_sans_clique_Temps],"&lt;="&amp;$AK1025,Graphes[DS_sans_clique_Temps],"&lt;&gt;0")</f>
        <v>58</v>
      </c>
    </row>
    <row r="1026" spans="37:39" x14ac:dyDescent="0.25">
      <c r="AK1026">
        <v>102.4</v>
      </c>
      <c r="AL1026">
        <f>COUNTIFS(Graphes[DS_Temps],"&lt;="&amp;$AK1026,Graphes[DS_Temps],"&lt;&gt;0")</f>
        <v>58</v>
      </c>
      <c r="AM1026">
        <f>COUNTIFS(Graphes[DS_sans_clique_Temps],"&lt;="&amp;$AK1026,Graphes[DS_sans_clique_Temps],"&lt;&gt;0")</f>
        <v>58</v>
      </c>
    </row>
    <row r="1027" spans="37:39" x14ac:dyDescent="0.25">
      <c r="AK1027">
        <v>102.5</v>
      </c>
      <c r="AL1027">
        <f>COUNTIFS(Graphes[DS_Temps],"&lt;="&amp;$AK1027,Graphes[DS_Temps],"&lt;&gt;0")</f>
        <v>58</v>
      </c>
      <c r="AM1027">
        <f>COUNTIFS(Graphes[DS_sans_clique_Temps],"&lt;="&amp;$AK1027,Graphes[DS_sans_clique_Temps],"&lt;&gt;0")</f>
        <v>58</v>
      </c>
    </row>
    <row r="1028" spans="37:39" x14ac:dyDescent="0.25">
      <c r="AK1028">
        <v>102.6</v>
      </c>
      <c r="AL1028">
        <f>COUNTIFS(Graphes[DS_Temps],"&lt;="&amp;$AK1028,Graphes[DS_Temps],"&lt;&gt;0")</f>
        <v>58</v>
      </c>
      <c r="AM1028">
        <f>COUNTIFS(Graphes[DS_sans_clique_Temps],"&lt;="&amp;$AK1028,Graphes[DS_sans_clique_Temps],"&lt;&gt;0")</f>
        <v>58</v>
      </c>
    </row>
    <row r="1029" spans="37:39" x14ac:dyDescent="0.25">
      <c r="AK1029">
        <v>102.7</v>
      </c>
      <c r="AL1029">
        <f>COUNTIFS(Graphes[DS_Temps],"&lt;="&amp;$AK1029,Graphes[DS_Temps],"&lt;&gt;0")</f>
        <v>58</v>
      </c>
      <c r="AM1029">
        <f>COUNTIFS(Graphes[DS_sans_clique_Temps],"&lt;="&amp;$AK1029,Graphes[DS_sans_clique_Temps],"&lt;&gt;0")</f>
        <v>58</v>
      </c>
    </row>
    <row r="1030" spans="37:39" x14ac:dyDescent="0.25">
      <c r="AK1030">
        <v>102.8</v>
      </c>
      <c r="AL1030">
        <f>COUNTIFS(Graphes[DS_Temps],"&lt;="&amp;$AK1030,Graphes[DS_Temps],"&lt;&gt;0")</f>
        <v>58</v>
      </c>
      <c r="AM1030">
        <f>COUNTIFS(Graphes[DS_sans_clique_Temps],"&lt;="&amp;$AK1030,Graphes[DS_sans_clique_Temps],"&lt;&gt;0")</f>
        <v>58</v>
      </c>
    </row>
    <row r="1031" spans="37:39" x14ac:dyDescent="0.25">
      <c r="AK1031">
        <v>102.9</v>
      </c>
      <c r="AL1031">
        <f>COUNTIFS(Graphes[DS_Temps],"&lt;="&amp;$AK1031,Graphes[DS_Temps],"&lt;&gt;0")</f>
        <v>58</v>
      </c>
      <c r="AM1031">
        <f>COUNTIFS(Graphes[DS_sans_clique_Temps],"&lt;="&amp;$AK1031,Graphes[DS_sans_clique_Temps],"&lt;&gt;0")</f>
        <v>58</v>
      </c>
    </row>
    <row r="1032" spans="37:39" x14ac:dyDescent="0.25">
      <c r="AK1032">
        <v>103</v>
      </c>
      <c r="AL1032">
        <f>COUNTIFS(Graphes[DS_Temps],"&lt;="&amp;$AK1032,Graphes[DS_Temps],"&lt;&gt;0")</f>
        <v>58</v>
      </c>
      <c r="AM1032">
        <f>COUNTIFS(Graphes[DS_sans_clique_Temps],"&lt;="&amp;$AK1032,Graphes[DS_sans_clique_Temps],"&lt;&gt;0")</f>
        <v>58</v>
      </c>
    </row>
    <row r="1033" spans="37:39" x14ac:dyDescent="0.25">
      <c r="AK1033">
        <v>103.1</v>
      </c>
      <c r="AL1033">
        <f>COUNTIFS(Graphes[DS_Temps],"&lt;="&amp;$AK1033,Graphes[DS_Temps],"&lt;&gt;0")</f>
        <v>58</v>
      </c>
      <c r="AM1033">
        <f>COUNTIFS(Graphes[DS_sans_clique_Temps],"&lt;="&amp;$AK1033,Graphes[DS_sans_clique_Temps],"&lt;&gt;0")</f>
        <v>58</v>
      </c>
    </row>
    <row r="1034" spans="37:39" x14ac:dyDescent="0.25">
      <c r="AK1034">
        <v>103.2</v>
      </c>
      <c r="AL1034">
        <f>COUNTIFS(Graphes[DS_Temps],"&lt;="&amp;$AK1034,Graphes[DS_Temps],"&lt;&gt;0")</f>
        <v>58</v>
      </c>
      <c r="AM1034">
        <f>COUNTIFS(Graphes[DS_sans_clique_Temps],"&lt;="&amp;$AK1034,Graphes[DS_sans_clique_Temps],"&lt;&gt;0")</f>
        <v>58</v>
      </c>
    </row>
    <row r="1035" spans="37:39" x14ac:dyDescent="0.25">
      <c r="AK1035">
        <v>103.3</v>
      </c>
      <c r="AL1035">
        <f>COUNTIFS(Graphes[DS_Temps],"&lt;="&amp;$AK1035,Graphes[DS_Temps],"&lt;&gt;0")</f>
        <v>58</v>
      </c>
      <c r="AM1035">
        <f>COUNTIFS(Graphes[DS_sans_clique_Temps],"&lt;="&amp;$AK1035,Graphes[DS_sans_clique_Temps],"&lt;&gt;0")</f>
        <v>58</v>
      </c>
    </row>
    <row r="1036" spans="37:39" x14ac:dyDescent="0.25">
      <c r="AK1036">
        <v>103.4</v>
      </c>
      <c r="AL1036">
        <f>COUNTIFS(Graphes[DS_Temps],"&lt;="&amp;$AK1036,Graphes[DS_Temps],"&lt;&gt;0")</f>
        <v>58</v>
      </c>
      <c r="AM1036">
        <f>COUNTIFS(Graphes[DS_sans_clique_Temps],"&lt;="&amp;$AK1036,Graphes[DS_sans_clique_Temps],"&lt;&gt;0")</f>
        <v>58</v>
      </c>
    </row>
    <row r="1037" spans="37:39" x14ac:dyDescent="0.25">
      <c r="AK1037">
        <v>103.5</v>
      </c>
      <c r="AL1037">
        <f>COUNTIFS(Graphes[DS_Temps],"&lt;="&amp;$AK1037,Graphes[DS_Temps],"&lt;&gt;0")</f>
        <v>58</v>
      </c>
      <c r="AM1037">
        <f>COUNTIFS(Graphes[DS_sans_clique_Temps],"&lt;="&amp;$AK1037,Graphes[DS_sans_clique_Temps],"&lt;&gt;0")</f>
        <v>58</v>
      </c>
    </row>
    <row r="1038" spans="37:39" x14ac:dyDescent="0.25">
      <c r="AK1038">
        <v>103.6</v>
      </c>
      <c r="AL1038">
        <f>COUNTIFS(Graphes[DS_Temps],"&lt;="&amp;$AK1038,Graphes[DS_Temps],"&lt;&gt;0")</f>
        <v>58</v>
      </c>
      <c r="AM1038">
        <f>COUNTIFS(Graphes[DS_sans_clique_Temps],"&lt;="&amp;$AK1038,Graphes[DS_sans_clique_Temps],"&lt;&gt;0")</f>
        <v>58</v>
      </c>
    </row>
    <row r="1039" spans="37:39" x14ac:dyDescent="0.25">
      <c r="AK1039">
        <v>103.7</v>
      </c>
      <c r="AL1039">
        <f>COUNTIFS(Graphes[DS_Temps],"&lt;="&amp;$AK1039,Graphes[DS_Temps],"&lt;&gt;0")</f>
        <v>58</v>
      </c>
      <c r="AM1039">
        <f>COUNTIFS(Graphes[DS_sans_clique_Temps],"&lt;="&amp;$AK1039,Graphes[DS_sans_clique_Temps],"&lt;&gt;0")</f>
        <v>58</v>
      </c>
    </row>
    <row r="1040" spans="37:39" x14ac:dyDescent="0.25">
      <c r="AK1040">
        <v>103.8</v>
      </c>
      <c r="AL1040">
        <f>COUNTIFS(Graphes[DS_Temps],"&lt;="&amp;$AK1040,Graphes[DS_Temps],"&lt;&gt;0")</f>
        <v>58</v>
      </c>
      <c r="AM1040">
        <f>COUNTIFS(Graphes[DS_sans_clique_Temps],"&lt;="&amp;$AK1040,Graphes[DS_sans_clique_Temps],"&lt;&gt;0")</f>
        <v>58</v>
      </c>
    </row>
    <row r="1041" spans="37:39" x14ac:dyDescent="0.25">
      <c r="AK1041">
        <v>103.9</v>
      </c>
      <c r="AL1041">
        <f>COUNTIFS(Graphes[DS_Temps],"&lt;="&amp;$AK1041,Graphes[DS_Temps],"&lt;&gt;0")</f>
        <v>58</v>
      </c>
      <c r="AM1041">
        <f>COUNTIFS(Graphes[DS_sans_clique_Temps],"&lt;="&amp;$AK1041,Graphes[DS_sans_clique_Temps],"&lt;&gt;0")</f>
        <v>58</v>
      </c>
    </row>
    <row r="1042" spans="37:39" x14ac:dyDescent="0.25">
      <c r="AK1042">
        <v>104</v>
      </c>
      <c r="AL1042">
        <f>COUNTIFS(Graphes[DS_Temps],"&lt;="&amp;$AK1042,Graphes[DS_Temps],"&lt;&gt;0")</f>
        <v>58</v>
      </c>
      <c r="AM1042">
        <f>COUNTIFS(Graphes[DS_sans_clique_Temps],"&lt;="&amp;$AK1042,Graphes[DS_sans_clique_Temps],"&lt;&gt;0")</f>
        <v>58</v>
      </c>
    </row>
    <row r="1043" spans="37:39" x14ac:dyDescent="0.25">
      <c r="AK1043">
        <v>104.1</v>
      </c>
      <c r="AL1043">
        <f>COUNTIFS(Graphes[DS_Temps],"&lt;="&amp;$AK1043,Graphes[DS_Temps],"&lt;&gt;0")</f>
        <v>58</v>
      </c>
      <c r="AM1043">
        <f>COUNTIFS(Graphes[DS_sans_clique_Temps],"&lt;="&amp;$AK1043,Graphes[DS_sans_clique_Temps],"&lt;&gt;0")</f>
        <v>58</v>
      </c>
    </row>
    <row r="1044" spans="37:39" x14ac:dyDescent="0.25">
      <c r="AK1044">
        <v>104.2</v>
      </c>
      <c r="AL1044">
        <f>COUNTIFS(Graphes[DS_Temps],"&lt;="&amp;$AK1044,Graphes[DS_Temps],"&lt;&gt;0")</f>
        <v>58</v>
      </c>
      <c r="AM1044">
        <f>COUNTIFS(Graphes[DS_sans_clique_Temps],"&lt;="&amp;$AK1044,Graphes[DS_sans_clique_Temps],"&lt;&gt;0")</f>
        <v>58</v>
      </c>
    </row>
    <row r="1045" spans="37:39" x14ac:dyDescent="0.25">
      <c r="AK1045">
        <v>104.3</v>
      </c>
      <c r="AL1045">
        <f>COUNTIFS(Graphes[DS_Temps],"&lt;="&amp;$AK1045,Graphes[DS_Temps],"&lt;&gt;0")</f>
        <v>58</v>
      </c>
      <c r="AM1045">
        <f>COUNTIFS(Graphes[DS_sans_clique_Temps],"&lt;="&amp;$AK1045,Graphes[DS_sans_clique_Temps],"&lt;&gt;0")</f>
        <v>58</v>
      </c>
    </row>
    <row r="1046" spans="37:39" x14ac:dyDescent="0.25">
      <c r="AK1046">
        <v>104.4</v>
      </c>
      <c r="AL1046">
        <f>COUNTIFS(Graphes[DS_Temps],"&lt;="&amp;$AK1046,Graphes[DS_Temps],"&lt;&gt;0")</f>
        <v>58</v>
      </c>
      <c r="AM1046">
        <f>COUNTIFS(Graphes[DS_sans_clique_Temps],"&lt;="&amp;$AK1046,Graphes[DS_sans_clique_Temps],"&lt;&gt;0")</f>
        <v>58</v>
      </c>
    </row>
    <row r="1047" spans="37:39" x14ac:dyDescent="0.25">
      <c r="AK1047">
        <v>104.5</v>
      </c>
      <c r="AL1047">
        <f>COUNTIFS(Graphes[DS_Temps],"&lt;="&amp;$AK1047,Graphes[DS_Temps],"&lt;&gt;0")</f>
        <v>58</v>
      </c>
      <c r="AM1047">
        <f>COUNTIFS(Graphes[DS_sans_clique_Temps],"&lt;="&amp;$AK1047,Graphes[DS_sans_clique_Temps],"&lt;&gt;0")</f>
        <v>58</v>
      </c>
    </row>
    <row r="1048" spans="37:39" x14ac:dyDescent="0.25">
      <c r="AK1048">
        <v>104.6</v>
      </c>
      <c r="AL1048">
        <f>COUNTIFS(Graphes[DS_Temps],"&lt;="&amp;$AK1048,Graphes[DS_Temps],"&lt;&gt;0")</f>
        <v>58</v>
      </c>
      <c r="AM1048">
        <f>COUNTIFS(Graphes[DS_sans_clique_Temps],"&lt;="&amp;$AK1048,Graphes[DS_sans_clique_Temps],"&lt;&gt;0")</f>
        <v>58</v>
      </c>
    </row>
    <row r="1049" spans="37:39" x14ac:dyDescent="0.25">
      <c r="AK1049">
        <v>104.7</v>
      </c>
      <c r="AL1049">
        <f>COUNTIFS(Graphes[DS_Temps],"&lt;="&amp;$AK1049,Graphes[DS_Temps],"&lt;&gt;0")</f>
        <v>58</v>
      </c>
      <c r="AM1049">
        <f>COUNTIFS(Graphes[DS_sans_clique_Temps],"&lt;="&amp;$AK1049,Graphes[DS_sans_clique_Temps],"&lt;&gt;0")</f>
        <v>58</v>
      </c>
    </row>
    <row r="1050" spans="37:39" x14ac:dyDescent="0.25">
      <c r="AK1050">
        <v>104.8</v>
      </c>
      <c r="AL1050">
        <f>COUNTIFS(Graphes[DS_Temps],"&lt;="&amp;$AK1050,Graphes[DS_Temps],"&lt;&gt;0")</f>
        <v>58</v>
      </c>
      <c r="AM1050">
        <f>COUNTIFS(Graphes[DS_sans_clique_Temps],"&lt;="&amp;$AK1050,Graphes[DS_sans_clique_Temps],"&lt;&gt;0")</f>
        <v>58</v>
      </c>
    </row>
    <row r="1051" spans="37:39" x14ac:dyDescent="0.25">
      <c r="AK1051">
        <v>104.9</v>
      </c>
      <c r="AL1051">
        <f>COUNTIFS(Graphes[DS_Temps],"&lt;="&amp;$AK1051,Graphes[DS_Temps],"&lt;&gt;0")</f>
        <v>58</v>
      </c>
      <c r="AM1051">
        <f>COUNTIFS(Graphes[DS_sans_clique_Temps],"&lt;="&amp;$AK1051,Graphes[DS_sans_clique_Temps],"&lt;&gt;0")</f>
        <v>58</v>
      </c>
    </row>
    <row r="1052" spans="37:39" x14ac:dyDescent="0.25">
      <c r="AK1052">
        <v>105</v>
      </c>
      <c r="AL1052">
        <f>COUNTIFS(Graphes[DS_Temps],"&lt;="&amp;$AK1052,Graphes[DS_Temps],"&lt;&gt;0")</f>
        <v>58</v>
      </c>
      <c r="AM1052">
        <f>COUNTIFS(Graphes[DS_sans_clique_Temps],"&lt;="&amp;$AK1052,Graphes[DS_sans_clique_Temps],"&lt;&gt;0")</f>
        <v>58</v>
      </c>
    </row>
    <row r="1053" spans="37:39" x14ac:dyDescent="0.25">
      <c r="AK1053">
        <v>105.1</v>
      </c>
      <c r="AL1053">
        <f>COUNTIFS(Graphes[DS_Temps],"&lt;="&amp;$AK1053,Graphes[DS_Temps],"&lt;&gt;0")</f>
        <v>58</v>
      </c>
      <c r="AM1053">
        <f>COUNTIFS(Graphes[DS_sans_clique_Temps],"&lt;="&amp;$AK1053,Graphes[DS_sans_clique_Temps],"&lt;&gt;0")</f>
        <v>58</v>
      </c>
    </row>
    <row r="1054" spans="37:39" x14ac:dyDescent="0.25">
      <c r="AK1054">
        <v>105.2</v>
      </c>
      <c r="AL1054">
        <f>COUNTIFS(Graphes[DS_Temps],"&lt;="&amp;$AK1054,Graphes[DS_Temps],"&lt;&gt;0")</f>
        <v>58</v>
      </c>
      <c r="AM1054">
        <f>COUNTIFS(Graphes[DS_sans_clique_Temps],"&lt;="&amp;$AK1054,Graphes[DS_sans_clique_Temps],"&lt;&gt;0")</f>
        <v>58</v>
      </c>
    </row>
    <row r="1055" spans="37:39" x14ac:dyDescent="0.25">
      <c r="AK1055">
        <v>105.3</v>
      </c>
      <c r="AL1055">
        <f>COUNTIFS(Graphes[DS_Temps],"&lt;="&amp;$AK1055,Graphes[DS_Temps],"&lt;&gt;0")</f>
        <v>58</v>
      </c>
      <c r="AM1055">
        <f>COUNTIFS(Graphes[DS_sans_clique_Temps],"&lt;="&amp;$AK1055,Graphes[DS_sans_clique_Temps],"&lt;&gt;0")</f>
        <v>58</v>
      </c>
    </row>
    <row r="1056" spans="37:39" x14ac:dyDescent="0.25">
      <c r="AK1056">
        <v>105.4</v>
      </c>
      <c r="AL1056">
        <f>COUNTIFS(Graphes[DS_Temps],"&lt;="&amp;$AK1056,Graphes[DS_Temps],"&lt;&gt;0")</f>
        <v>58</v>
      </c>
      <c r="AM1056">
        <f>COUNTIFS(Graphes[DS_sans_clique_Temps],"&lt;="&amp;$AK1056,Graphes[DS_sans_clique_Temps],"&lt;&gt;0")</f>
        <v>58</v>
      </c>
    </row>
    <row r="1057" spans="37:39" x14ac:dyDescent="0.25">
      <c r="AK1057">
        <v>105.5</v>
      </c>
      <c r="AL1057">
        <f>COUNTIFS(Graphes[DS_Temps],"&lt;="&amp;$AK1057,Graphes[DS_Temps],"&lt;&gt;0")</f>
        <v>58</v>
      </c>
      <c r="AM1057">
        <f>COUNTIFS(Graphes[DS_sans_clique_Temps],"&lt;="&amp;$AK1057,Graphes[DS_sans_clique_Temps],"&lt;&gt;0")</f>
        <v>58</v>
      </c>
    </row>
    <row r="1058" spans="37:39" x14ac:dyDescent="0.25">
      <c r="AK1058">
        <v>105.6</v>
      </c>
      <c r="AL1058">
        <f>COUNTIFS(Graphes[DS_Temps],"&lt;="&amp;$AK1058,Graphes[DS_Temps],"&lt;&gt;0")</f>
        <v>58</v>
      </c>
      <c r="AM1058">
        <f>COUNTIFS(Graphes[DS_sans_clique_Temps],"&lt;="&amp;$AK1058,Graphes[DS_sans_clique_Temps],"&lt;&gt;0")</f>
        <v>58</v>
      </c>
    </row>
    <row r="1059" spans="37:39" x14ac:dyDescent="0.25">
      <c r="AK1059">
        <v>105.7</v>
      </c>
      <c r="AL1059">
        <f>COUNTIFS(Graphes[DS_Temps],"&lt;="&amp;$AK1059,Graphes[DS_Temps],"&lt;&gt;0")</f>
        <v>58</v>
      </c>
      <c r="AM1059">
        <f>COUNTIFS(Graphes[DS_sans_clique_Temps],"&lt;="&amp;$AK1059,Graphes[DS_sans_clique_Temps],"&lt;&gt;0")</f>
        <v>58</v>
      </c>
    </row>
    <row r="1060" spans="37:39" x14ac:dyDescent="0.25">
      <c r="AK1060">
        <v>105.8</v>
      </c>
      <c r="AL1060">
        <f>COUNTIFS(Graphes[DS_Temps],"&lt;="&amp;$AK1060,Graphes[DS_Temps],"&lt;&gt;0")</f>
        <v>58</v>
      </c>
      <c r="AM1060">
        <f>COUNTIFS(Graphes[DS_sans_clique_Temps],"&lt;="&amp;$AK1060,Graphes[DS_sans_clique_Temps],"&lt;&gt;0")</f>
        <v>58</v>
      </c>
    </row>
    <row r="1061" spans="37:39" x14ac:dyDescent="0.25">
      <c r="AK1061">
        <v>105.9</v>
      </c>
      <c r="AL1061">
        <f>COUNTIFS(Graphes[DS_Temps],"&lt;="&amp;$AK1061,Graphes[DS_Temps],"&lt;&gt;0")</f>
        <v>58</v>
      </c>
      <c r="AM1061">
        <f>COUNTIFS(Graphes[DS_sans_clique_Temps],"&lt;="&amp;$AK1061,Graphes[DS_sans_clique_Temps],"&lt;&gt;0")</f>
        <v>58</v>
      </c>
    </row>
    <row r="1062" spans="37:39" x14ac:dyDescent="0.25">
      <c r="AK1062">
        <v>106</v>
      </c>
      <c r="AL1062">
        <f>COUNTIFS(Graphes[DS_Temps],"&lt;="&amp;$AK1062,Graphes[DS_Temps],"&lt;&gt;0")</f>
        <v>58</v>
      </c>
      <c r="AM1062">
        <f>COUNTIFS(Graphes[DS_sans_clique_Temps],"&lt;="&amp;$AK1062,Graphes[DS_sans_clique_Temps],"&lt;&gt;0")</f>
        <v>58</v>
      </c>
    </row>
    <row r="1063" spans="37:39" x14ac:dyDescent="0.25">
      <c r="AK1063">
        <v>106.1</v>
      </c>
      <c r="AL1063">
        <f>COUNTIFS(Graphes[DS_Temps],"&lt;="&amp;$AK1063,Graphes[DS_Temps],"&lt;&gt;0")</f>
        <v>58</v>
      </c>
      <c r="AM1063">
        <f>COUNTIFS(Graphes[DS_sans_clique_Temps],"&lt;="&amp;$AK1063,Graphes[DS_sans_clique_Temps],"&lt;&gt;0")</f>
        <v>58</v>
      </c>
    </row>
    <row r="1064" spans="37:39" x14ac:dyDescent="0.25">
      <c r="AK1064">
        <v>106.2</v>
      </c>
      <c r="AL1064">
        <f>COUNTIFS(Graphes[DS_Temps],"&lt;="&amp;$AK1064,Graphes[DS_Temps],"&lt;&gt;0")</f>
        <v>58</v>
      </c>
      <c r="AM1064">
        <f>COUNTIFS(Graphes[DS_sans_clique_Temps],"&lt;="&amp;$AK1064,Graphes[DS_sans_clique_Temps],"&lt;&gt;0")</f>
        <v>58</v>
      </c>
    </row>
    <row r="1065" spans="37:39" x14ac:dyDescent="0.25">
      <c r="AK1065">
        <v>106.3</v>
      </c>
      <c r="AL1065">
        <f>COUNTIFS(Graphes[DS_Temps],"&lt;="&amp;$AK1065,Graphes[DS_Temps],"&lt;&gt;0")</f>
        <v>58</v>
      </c>
      <c r="AM1065">
        <f>COUNTIFS(Graphes[DS_sans_clique_Temps],"&lt;="&amp;$AK1065,Graphes[DS_sans_clique_Temps],"&lt;&gt;0")</f>
        <v>58</v>
      </c>
    </row>
    <row r="1066" spans="37:39" x14ac:dyDescent="0.25">
      <c r="AK1066">
        <v>106.4</v>
      </c>
      <c r="AL1066">
        <f>COUNTIFS(Graphes[DS_Temps],"&lt;="&amp;$AK1066,Graphes[DS_Temps],"&lt;&gt;0")</f>
        <v>58</v>
      </c>
      <c r="AM1066">
        <f>COUNTIFS(Graphes[DS_sans_clique_Temps],"&lt;="&amp;$AK1066,Graphes[DS_sans_clique_Temps],"&lt;&gt;0")</f>
        <v>58</v>
      </c>
    </row>
    <row r="1067" spans="37:39" x14ac:dyDescent="0.25">
      <c r="AK1067">
        <v>106.5</v>
      </c>
      <c r="AL1067">
        <f>COUNTIFS(Graphes[DS_Temps],"&lt;="&amp;$AK1067,Graphes[DS_Temps],"&lt;&gt;0")</f>
        <v>58</v>
      </c>
      <c r="AM1067">
        <f>COUNTIFS(Graphes[DS_sans_clique_Temps],"&lt;="&amp;$AK1067,Graphes[DS_sans_clique_Temps],"&lt;&gt;0")</f>
        <v>58</v>
      </c>
    </row>
    <row r="1068" spans="37:39" x14ac:dyDescent="0.25">
      <c r="AK1068">
        <v>106.6</v>
      </c>
      <c r="AL1068">
        <f>COUNTIFS(Graphes[DS_Temps],"&lt;="&amp;$AK1068,Graphes[DS_Temps],"&lt;&gt;0")</f>
        <v>58</v>
      </c>
      <c r="AM1068">
        <f>COUNTIFS(Graphes[DS_sans_clique_Temps],"&lt;="&amp;$AK1068,Graphes[DS_sans_clique_Temps],"&lt;&gt;0")</f>
        <v>58</v>
      </c>
    </row>
    <row r="1069" spans="37:39" x14ac:dyDescent="0.25">
      <c r="AK1069">
        <v>106.7</v>
      </c>
      <c r="AL1069">
        <f>COUNTIFS(Graphes[DS_Temps],"&lt;="&amp;$AK1069,Graphes[DS_Temps],"&lt;&gt;0")</f>
        <v>58</v>
      </c>
      <c r="AM1069">
        <f>COUNTIFS(Graphes[DS_sans_clique_Temps],"&lt;="&amp;$AK1069,Graphes[DS_sans_clique_Temps],"&lt;&gt;0")</f>
        <v>58</v>
      </c>
    </row>
    <row r="1070" spans="37:39" x14ac:dyDescent="0.25">
      <c r="AK1070">
        <v>106.8</v>
      </c>
      <c r="AL1070">
        <f>COUNTIFS(Graphes[DS_Temps],"&lt;="&amp;$AK1070,Graphes[DS_Temps],"&lt;&gt;0")</f>
        <v>58</v>
      </c>
      <c r="AM1070">
        <f>COUNTIFS(Graphes[DS_sans_clique_Temps],"&lt;="&amp;$AK1070,Graphes[DS_sans_clique_Temps],"&lt;&gt;0")</f>
        <v>58</v>
      </c>
    </row>
    <row r="1071" spans="37:39" x14ac:dyDescent="0.25">
      <c r="AK1071">
        <v>106.9</v>
      </c>
      <c r="AL1071">
        <f>COUNTIFS(Graphes[DS_Temps],"&lt;="&amp;$AK1071,Graphes[DS_Temps],"&lt;&gt;0")</f>
        <v>58</v>
      </c>
      <c r="AM1071">
        <f>COUNTIFS(Graphes[DS_sans_clique_Temps],"&lt;="&amp;$AK1071,Graphes[DS_sans_clique_Temps],"&lt;&gt;0")</f>
        <v>58</v>
      </c>
    </row>
    <row r="1072" spans="37:39" x14ac:dyDescent="0.25">
      <c r="AK1072">
        <v>107</v>
      </c>
      <c r="AL1072">
        <f>COUNTIFS(Graphes[DS_Temps],"&lt;="&amp;$AK1072,Graphes[DS_Temps],"&lt;&gt;0")</f>
        <v>58</v>
      </c>
      <c r="AM1072">
        <f>COUNTIFS(Graphes[DS_sans_clique_Temps],"&lt;="&amp;$AK1072,Graphes[DS_sans_clique_Temps],"&lt;&gt;0")</f>
        <v>58</v>
      </c>
    </row>
    <row r="1073" spans="37:39" x14ac:dyDescent="0.25">
      <c r="AK1073">
        <v>107.1</v>
      </c>
      <c r="AL1073">
        <f>COUNTIFS(Graphes[DS_Temps],"&lt;="&amp;$AK1073,Graphes[DS_Temps],"&lt;&gt;0")</f>
        <v>58</v>
      </c>
      <c r="AM1073">
        <f>COUNTIFS(Graphes[DS_sans_clique_Temps],"&lt;="&amp;$AK1073,Graphes[DS_sans_clique_Temps],"&lt;&gt;0")</f>
        <v>58</v>
      </c>
    </row>
    <row r="1074" spans="37:39" x14ac:dyDescent="0.25">
      <c r="AK1074">
        <v>107.2</v>
      </c>
      <c r="AL1074">
        <f>COUNTIFS(Graphes[DS_Temps],"&lt;="&amp;$AK1074,Graphes[DS_Temps],"&lt;&gt;0")</f>
        <v>58</v>
      </c>
      <c r="AM1074">
        <f>COUNTIFS(Graphes[DS_sans_clique_Temps],"&lt;="&amp;$AK1074,Graphes[DS_sans_clique_Temps],"&lt;&gt;0")</f>
        <v>58</v>
      </c>
    </row>
    <row r="1075" spans="37:39" x14ac:dyDescent="0.25">
      <c r="AK1075">
        <v>107.3</v>
      </c>
      <c r="AL1075">
        <f>COUNTIFS(Graphes[DS_Temps],"&lt;="&amp;$AK1075,Graphes[DS_Temps],"&lt;&gt;0")</f>
        <v>58</v>
      </c>
      <c r="AM1075">
        <f>COUNTIFS(Graphes[DS_sans_clique_Temps],"&lt;="&amp;$AK1075,Graphes[DS_sans_clique_Temps],"&lt;&gt;0")</f>
        <v>58</v>
      </c>
    </row>
    <row r="1076" spans="37:39" x14ac:dyDescent="0.25">
      <c r="AK1076">
        <v>107.4</v>
      </c>
      <c r="AL1076">
        <f>COUNTIFS(Graphes[DS_Temps],"&lt;="&amp;$AK1076,Graphes[DS_Temps],"&lt;&gt;0")</f>
        <v>58</v>
      </c>
      <c r="AM1076">
        <f>COUNTIFS(Graphes[DS_sans_clique_Temps],"&lt;="&amp;$AK1076,Graphes[DS_sans_clique_Temps],"&lt;&gt;0")</f>
        <v>58</v>
      </c>
    </row>
    <row r="1077" spans="37:39" x14ac:dyDescent="0.25">
      <c r="AK1077">
        <v>107.5</v>
      </c>
      <c r="AL1077">
        <f>COUNTIFS(Graphes[DS_Temps],"&lt;="&amp;$AK1077,Graphes[DS_Temps],"&lt;&gt;0")</f>
        <v>58</v>
      </c>
      <c r="AM1077">
        <f>COUNTIFS(Graphes[DS_sans_clique_Temps],"&lt;="&amp;$AK1077,Graphes[DS_sans_clique_Temps],"&lt;&gt;0")</f>
        <v>58</v>
      </c>
    </row>
    <row r="1078" spans="37:39" x14ac:dyDescent="0.25">
      <c r="AK1078">
        <v>107.6</v>
      </c>
      <c r="AL1078">
        <f>COUNTIFS(Graphes[DS_Temps],"&lt;="&amp;$AK1078,Graphes[DS_Temps],"&lt;&gt;0")</f>
        <v>58</v>
      </c>
      <c r="AM1078">
        <f>COUNTIFS(Graphes[DS_sans_clique_Temps],"&lt;="&amp;$AK1078,Graphes[DS_sans_clique_Temps],"&lt;&gt;0")</f>
        <v>58</v>
      </c>
    </row>
    <row r="1079" spans="37:39" x14ac:dyDescent="0.25">
      <c r="AK1079">
        <v>107.7</v>
      </c>
      <c r="AL1079">
        <f>COUNTIFS(Graphes[DS_Temps],"&lt;="&amp;$AK1079,Graphes[DS_Temps],"&lt;&gt;0")</f>
        <v>58</v>
      </c>
      <c r="AM1079">
        <f>COUNTIFS(Graphes[DS_sans_clique_Temps],"&lt;="&amp;$AK1079,Graphes[DS_sans_clique_Temps],"&lt;&gt;0")</f>
        <v>58</v>
      </c>
    </row>
    <row r="1080" spans="37:39" x14ac:dyDescent="0.25">
      <c r="AK1080">
        <v>107.8</v>
      </c>
      <c r="AL1080">
        <f>COUNTIFS(Graphes[DS_Temps],"&lt;="&amp;$AK1080,Graphes[DS_Temps],"&lt;&gt;0")</f>
        <v>58</v>
      </c>
      <c r="AM1080">
        <f>COUNTIFS(Graphes[DS_sans_clique_Temps],"&lt;="&amp;$AK1080,Graphes[DS_sans_clique_Temps],"&lt;&gt;0")</f>
        <v>58</v>
      </c>
    </row>
    <row r="1081" spans="37:39" x14ac:dyDescent="0.25">
      <c r="AK1081">
        <v>107.9</v>
      </c>
      <c r="AL1081">
        <f>COUNTIFS(Graphes[DS_Temps],"&lt;="&amp;$AK1081,Graphes[DS_Temps],"&lt;&gt;0")</f>
        <v>58</v>
      </c>
      <c r="AM1081">
        <f>COUNTIFS(Graphes[DS_sans_clique_Temps],"&lt;="&amp;$AK1081,Graphes[DS_sans_clique_Temps],"&lt;&gt;0")</f>
        <v>58</v>
      </c>
    </row>
    <row r="1082" spans="37:39" x14ac:dyDescent="0.25">
      <c r="AK1082">
        <v>108</v>
      </c>
      <c r="AL1082">
        <f>COUNTIFS(Graphes[DS_Temps],"&lt;="&amp;$AK1082,Graphes[DS_Temps],"&lt;&gt;0")</f>
        <v>58</v>
      </c>
      <c r="AM1082">
        <f>COUNTIFS(Graphes[DS_sans_clique_Temps],"&lt;="&amp;$AK1082,Graphes[DS_sans_clique_Temps],"&lt;&gt;0")</f>
        <v>58</v>
      </c>
    </row>
    <row r="1083" spans="37:39" x14ac:dyDescent="0.25">
      <c r="AK1083">
        <v>108.1</v>
      </c>
      <c r="AL1083">
        <f>COUNTIFS(Graphes[DS_Temps],"&lt;="&amp;$AK1083,Graphes[DS_Temps],"&lt;&gt;0")</f>
        <v>58</v>
      </c>
      <c r="AM1083">
        <f>COUNTIFS(Graphes[DS_sans_clique_Temps],"&lt;="&amp;$AK1083,Graphes[DS_sans_clique_Temps],"&lt;&gt;0")</f>
        <v>58</v>
      </c>
    </row>
    <row r="1084" spans="37:39" x14ac:dyDescent="0.25">
      <c r="AK1084">
        <v>108.2</v>
      </c>
      <c r="AL1084">
        <f>COUNTIFS(Graphes[DS_Temps],"&lt;="&amp;$AK1084,Graphes[DS_Temps],"&lt;&gt;0")</f>
        <v>58</v>
      </c>
      <c r="AM1084">
        <f>COUNTIFS(Graphes[DS_sans_clique_Temps],"&lt;="&amp;$AK1084,Graphes[DS_sans_clique_Temps],"&lt;&gt;0")</f>
        <v>58</v>
      </c>
    </row>
    <row r="1085" spans="37:39" x14ac:dyDescent="0.25">
      <c r="AK1085">
        <v>108.3</v>
      </c>
      <c r="AL1085">
        <f>COUNTIFS(Graphes[DS_Temps],"&lt;="&amp;$AK1085,Graphes[DS_Temps],"&lt;&gt;0")</f>
        <v>58</v>
      </c>
      <c r="AM1085">
        <f>COUNTIFS(Graphes[DS_sans_clique_Temps],"&lt;="&amp;$AK1085,Graphes[DS_sans_clique_Temps],"&lt;&gt;0")</f>
        <v>58</v>
      </c>
    </row>
    <row r="1086" spans="37:39" x14ac:dyDescent="0.25">
      <c r="AK1086">
        <v>108.4</v>
      </c>
      <c r="AL1086">
        <f>COUNTIFS(Graphes[DS_Temps],"&lt;="&amp;$AK1086,Graphes[DS_Temps],"&lt;&gt;0")</f>
        <v>58</v>
      </c>
      <c r="AM1086">
        <f>COUNTIFS(Graphes[DS_sans_clique_Temps],"&lt;="&amp;$AK1086,Graphes[DS_sans_clique_Temps],"&lt;&gt;0")</f>
        <v>58</v>
      </c>
    </row>
    <row r="1087" spans="37:39" x14ac:dyDescent="0.25">
      <c r="AK1087">
        <v>108.5</v>
      </c>
      <c r="AL1087">
        <f>COUNTIFS(Graphes[DS_Temps],"&lt;="&amp;$AK1087,Graphes[DS_Temps],"&lt;&gt;0")</f>
        <v>58</v>
      </c>
      <c r="AM1087">
        <f>COUNTIFS(Graphes[DS_sans_clique_Temps],"&lt;="&amp;$AK1087,Graphes[DS_sans_clique_Temps],"&lt;&gt;0")</f>
        <v>58</v>
      </c>
    </row>
    <row r="1088" spans="37:39" x14ac:dyDescent="0.25">
      <c r="AK1088">
        <v>108.6</v>
      </c>
      <c r="AL1088">
        <f>COUNTIFS(Graphes[DS_Temps],"&lt;="&amp;$AK1088,Graphes[DS_Temps],"&lt;&gt;0")</f>
        <v>58</v>
      </c>
      <c r="AM1088">
        <f>COUNTIFS(Graphes[DS_sans_clique_Temps],"&lt;="&amp;$AK1088,Graphes[DS_sans_clique_Temps],"&lt;&gt;0")</f>
        <v>58</v>
      </c>
    </row>
    <row r="1089" spans="37:39" x14ac:dyDescent="0.25">
      <c r="AK1089">
        <v>108.7</v>
      </c>
      <c r="AL1089">
        <f>COUNTIFS(Graphes[DS_Temps],"&lt;="&amp;$AK1089,Graphes[DS_Temps],"&lt;&gt;0")</f>
        <v>58</v>
      </c>
      <c r="AM1089">
        <f>COUNTIFS(Graphes[DS_sans_clique_Temps],"&lt;="&amp;$AK1089,Graphes[DS_sans_clique_Temps],"&lt;&gt;0")</f>
        <v>58</v>
      </c>
    </row>
    <row r="1090" spans="37:39" x14ac:dyDescent="0.25">
      <c r="AK1090">
        <v>108.8</v>
      </c>
      <c r="AL1090">
        <f>COUNTIFS(Graphes[DS_Temps],"&lt;="&amp;$AK1090,Graphes[DS_Temps],"&lt;&gt;0")</f>
        <v>58</v>
      </c>
      <c r="AM1090">
        <f>COUNTIFS(Graphes[DS_sans_clique_Temps],"&lt;="&amp;$AK1090,Graphes[DS_sans_clique_Temps],"&lt;&gt;0")</f>
        <v>58</v>
      </c>
    </row>
    <row r="1091" spans="37:39" x14ac:dyDescent="0.25">
      <c r="AK1091">
        <v>108.9</v>
      </c>
      <c r="AL1091">
        <f>COUNTIFS(Graphes[DS_Temps],"&lt;="&amp;$AK1091,Graphes[DS_Temps],"&lt;&gt;0")</f>
        <v>58</v>
      </c>
      <c r="AM1091">
        <f>COUNTIFS(Graphes[DS_sans_clique_Temps],"&lt;="&amp;$AK1091,Graphes[DS_sans_clique_Temps],"&lt;&gt;0")</f>
        <v>58</v>
      </c>
    </row>
    <row r="1092" spans="37:39" x14ac:dyDescent="0.25">
      <c r="AK1092">
        <v>109</v>
      </c>
      <c r="AL1092">
        <f>COUNTIFS(Graphes[DS_Temps],"&lt;="&amp;$AK1092,Graphes[DS_Temps],"&lt;&gt;0")</f>
        <v>58</v>
      </c>
      <c r="AM1092">
        <f>COUNTIFS(Graphes[DS_sans_clique_Temps],"&lt;="&amp;$AK1092,Graphes[DS_sans_clique_Temps],"&lt;&gt;0")</f>
        <v>58</v>
      </c>
    </row>
    <row r="1093" spans="37:39" x14ac:dyDescent="0.25">
      <c r="AK1093">
        <v>109.1</v>
      </c>
      <c r="AL1093">
        <f>COUNTIFS(Graphes[DS_Temps],"&lt;="&amp;$AK1093,Graphes[DS_Temps],"&lt;&gt;0")</f>
        <v>58</v>
      </c>
      <c r="AM1093">
        <f>COUNTIFS(Graphes[DS_sans_clique_Temps],"&lt;="&amp;$AK1093,Graphes[DS_sans_clique_Temps],"&lt;&gt;0")</f>
        <v>58</v>
      </c>
    </row>
    <row r="1094" spans="37:39" x14ac:dyDescent="0.25">
      <c r="AK1094">
        <v>109.2</v>
      </c>
      <c r="AL1094">
        <f>COUNTIFS(Graphes[DS_Temps],"&lt;="&amp;$AK1094,Graphes[DS_Temps],"&lt;&gt;0")</f>
        <v>58</v>
      </c>
      <c r="AM1094">
        <f>COUNTIFS(Graphes[DS_sans_clique_Temps],"&lt;="&amp;$AK1094,Graphes[DS_sans_clique_Temps],"&lt;&gt;0")</f>
        <v>58</v>
      </c>
    </row>
    <row r="1095" spans="37:39" x14ac:dyDescent="0.25">
      <c r="AK1095">
        <v>109.3</v>
      </c>
      <c r="AL1095">
        <f>COUNTIFS(Graphes[DS_Temps],"&lt;="&amp;$AK1095,Graphes[DS_Temps],"&lt;&gt;0")</f>
        <v>58</v>
      </c>
      <c r="AM1095">
        <f>COUNTIFS(Graphes[DS_sans_clique_Temps],"&lt;="&amp;$AK1095,Graphes[DS_sans_clique_Temps],"&lt;&gt;0")</f>
        <v>58</v>
      </c>
    </row>
    <row r="1096" spans="37:39" x14ac:dyDescent="0.25">
      <c r="AK1096">
        <v>109.4</v>
      </c>
      <c r="AL1096">
        <f>COUNTIFS(Graphes[DS_Temps],"&lt;="&amp;$AK1096,Graphes[DS_Temps],"&lt;&gt;0")</f>
        <v>58</v>
      </c>
      <c r="AM1096">
        <f>COUNTIFS(Graphes[DS_sans_clique_Temps],"&lt;="&amp;$AK1096,Graphes[DS_sans_clique_Temps],"&lt;&gt;0")</f>
        <v>58</v>
      </c>
    </row>
    <row r="1097" spans="37:39" x14ac:dyDescent="0.25">
      <c r="AK1097">
        <v>109.5</v>
      </c>
      <c r="AL1097">
        <f>COUNTIFS(Graphes[DS_Temps],"&lt;="&amp;$AK1097,Graphes[DS_Temps],"&lt;&gt;0")</f>
        <v>58</v>
      </c>
      <c r="AM1097">
        <f>COUNTIFS(Graphes[DS_sans_clique_Temps],"&lt;="&amp;$AK1097,Graphes[DS_sans_clique_Temps],"&lt;&gt;0")</f>
        <v>58</v>
      </c>
    </row>
    <row r="1098" spans="37:39" x14ac:dyDescent="0.25">
      <c r="AK1098">
        <v>109.6</v>
      </c>
      <c r="AL1098">
        <f>COUNTIFS(Graphes[DS_Temps],"&lt;="&amp;$AK1098,Graphes[DS_Temps],"&lt;&gt;0")</f>
        <v>58</v>
      </c>
      <c r="AM1098">
        <f>COUNTIFS(Graphes[DS_sans_clique_Temps],"&lt;="&amp;$AK1098,Graphes[DS_sans_clique_Temps],"&lt;&gt;0")</f>
        <v>58</v>
      </c>
    </row>
    <row r="1099" spans="37:39" x14ac:dyDescent="0.25">
      <c r="AK1099">
        <v>109.7</v>
      </c>
      <c r="AL1099">
        <f>COUNTIFS(Graphes[DS_Temps],"&lt;="&amp;$AK1099,Graphes[DS_Temps],"&lt;&gt;0")</f>
        <v>58</v>
      </c>
      <c r="AM1099">
        <f>COUNTIFS(Graphes[DS_sans_clique_Temps],"&lt;="&amp;$AK1099,Graphes[DS_sans_clique_Temps],"&lt;&gt;0")</f>
        <v>58</v>
      </c>
    </row>
    <row r="1100" spans="37:39" x14ac:dyDescent="0.25">
      <c r="AK1100">
        <v>109.8</v>
      </c>
      <c r="AL1100">
        <f>COUNTIFS(Graphes[DS_Temps],"&lt;="&amp;$AK1100,Graphes[DS_Temps],"&lt;&gt;0")</f>
        <v>58</v>
      </c>
      <c r="AM1100">
        <f>COUNTIFS(Graphes[DS_sans_clique_Temps],"&lt;="&amp;$AK1100,Graphes[DS_sans_clique_Temps],"&lt;&gt;0")</f>
        <v>58</v>
      </c>
    </row>
    <row r="1101" spans="37:39" x14ac:dyDescent="0.25">
      <c r="AK1101">
        <v>109.9</v>
      </c>
      <c r="AL1101">
        <f>COUNTIFS(Graphes[DS_Temps],"&lt;="&amp;$AK1101,Graphes[DS_Temps],"&lt;&gt;0")</f>
        <v>58</v>
      </c>
      <c r="AM1101">
        <f>COUNTIFS(Graphes[DS_sans_clique_Temps],"&lt;="&amp;$AK1101,Graphes[DS_sans_clique_Temps],"&lt;&gt;0")</f>
        <v>58</v>
      </c>
    </row>
    <row r="1102" spans="37:39" x14ac:dyDescent="0.25">
      <c r="AK1102">
        <v>110</v>
      </c>
      <c r="AL1102">
        <f>COUNTIFS(Graphes[DS_Temps],"&lt;="&amp;$AK1102,Graphes[DS_Temps],"&lt;&gt;0")</f>
        <v>58</v>
      </c>
      <c r="AM1102">
        <f>COUNTIFS(Graphes[DS_sans_clique_Temps],"&lt;="&amp;$AK1102,Graphes[DS_sans_clique_Temps],"&lt;&gt;0")</f>
        <v>58</v>
      </c>
    </row>
    <row r="1103" spans="37:39" x14ac:dyDescent="0.25">
      <c r="AK1103">
        <v>110.1</v>
      </c>
      <c r="AL1103">
        <f>COUNTIFS(Graphes[DS_Temps],"&lt;="&amp;$AK1103,Graphes[DS_Temps],"&lt;&gt;0")</f>
        <v>58</v>
      </c>
      <c r="AM1103">
        <f>COUNTIFS(Graphes[DS_sans_clique_Temps],"&lt;="&amp;$AK1103,Graphes[DS_sans_clique_Temps],"&lt;&gt;0")</f>
        <v>58</v>
      </c>
    </row>
    <row r="1104" spans="37:39" x14ac:dyDescent="0.25">
      <c r="AK1104">
        <v>110.2</v>
      </c>
      <c r="AL1104">
        <f>COUNTIFS(Graphes[DS_Temps],"&lt;="&amp;$AK1104,Graphes[DS_Temps],"&lt;&gt;0")</f>
        <v>58</v>
      </c>
      <c r="AM1104">
        <f>COUNTIFS(Graphes[DS_sans_clique_Temps],"&lt;="&amp;$AK1104,Graphes[DS_sans_clique_Temps],"&lt;&gt;0")</f>
        <v>58</v>
      </c>
    </row>
    <row r="1105" spans="37:39" x14ac:dyDescent="0.25">
      <c r="AK1105">
        <v>110.3</v>
      </c>
      <c r="AL1105">
        <f>COUNTIFS(Graphes[DS_Temps],"&lt;="&amp;$AK1105,Graphes[DS_Temps],"&lt;&gt;0")</f>
        <v>58</v>
      </c>
      <c r="AM1105">
        <f>COUNTIFS(Graphes[DS_sans_clique_Temps],"&lt;="&amp;$AK1105,Graphes[DS_sans_clique_Temps],"&lt;&gt;0")</f>
        <v>58</v>
      </c>
    </row>
    <row r="1106" spans="37:39" x14ac:dyDescent="0.25">
      <c r="AK1106">
        <v>110.4</v>
      </c>
      <c r="AL1106">
        <f>COUNTIFS(Graphes[DS_Temps],"&lt;="&amp;$AK1106,Graphes[DS_Temps],"&lt;&gt;0")</f>
        <v>58</v>
      </c>
      <c r="AM1106">
        <f>COUNTIFS(Graphes[DS_sans_clique_Temps],"&lt;="&amp;$AK1106,Graphes[DS_sans_clique_Temps],"&lt;&gt;0")</f>
        <v>58</v>
      </c>
    </row>
    <row r="1107" spans="37:39" x14ac:dyDescent="0.25">
      <c r="AK1107">
        <v>110.5</v>
      </c>
      <c r="AL1107">
        <f>COUNTIFS(Graphes[DS_Temps],"&lt;="&amp;$AK1107,Graphes[DS_Temps],"&lt;&gt;0")</f>
        <v>58</v>
      </c>
      <c r="AM1107">
        <f>COUNTIFS(Graphes[DS_sans_clique_Temps],"&lt;="&amp;$AK1107,Graphes[DS_sans_clique_Temps],"&lt;&gt;0")</f>
        <v>58</v>
      </c>
    </row>
    <row r="1108" spans="37:39" x14ac:dyDescent="0.25">
      <c r="AK1108">
        <v>110.6</v>
      </c>
      <c r="AL1108">
        <f>COUNTIFS(Graphes[DS_Temps],"&lt;="&amp;$AK1108,Graphes[DS_Temps],"&lt;&gt;0")</f>
        <v>58</v>
      </c>
      <c r="AM1108">
        <f>COUNTIFS(Graphes[DS_sans_clique_Temps],"&lt;="&amp;$AK1108,Graphes[DS_sans_clique_Temps],"&lt;&gt;0")</f>
        <v>58</v>
      </c>
    </row>
    <row r="1109" spans="37:39" x14ac:dyDescent="0.25">
      <c r="AK1109">
        <v>110.7</v>
      </c>
      <c r="AL1109">
        <f>COUNTIFS(Graphes[DS_Temps],"&lt;="&amp;$AK1109,Graphes[DS_Temps],"&lt;&gt;0")</f>
        <v>58</v>
      </c>
      <c r="AM1109">
        <f>COUNTIFS(Graphes[DS_sans_clique_Temps],"&lt;="&amp;$AK1109,Graphes[DS_sans_clique_Temps],"&lt;&gt;0")</f>
        <v>58</v>
      </c>
    </row>
    <row r="1110" spans="37:39" x14ac:dyDescent="0.25">
      <c r="AK1110">
        <v>110.8</v>
      </c>
      <c r="AL1110">
        <f>COUNTIFS(Graphes[DS_Temps],"&lt;="&amp;$AK1110,Graphes[DS_Temps],"&lt;&gt;0")</f>
        <v>58</v>
      </c>
      <c r="AM1110">
        <f>COUNTIFS(Graphes[DS_sans_clique_Temps],"&lt;="&amp;$AK1110,Graphes[DS_sans_clique_Temps],"&lt;&gt;0")</f>
        <v>58</v>
      </c>
    </row>
    <row r="1111" spans="37:39" x14ac:dyDescent="0.25">
      <c r="AK1111">
        <v>110.9</v>
      </c>
      <c r="AL1111">
        <f>COUNTIFS(Graphes[DS_Temps],"&lt;="&amp;$AK1111,Graphes[DS_Temps],"&lt;&gt;0")</f>
        <v>58</v>
      </c>
      <c r="AM1111">
        <f>COUNTIFS(Graphes[DS_sans_clique_Temps],"&lt;="&amp;$AK1111,Graphes[DS_sans_clique_Temps],"&lt;&gt;0")</f>
        <v>58</v>
      </c>
    </row>
    <row r="1112" spans="37:39" x14ac:dyDescent="0.25">
      <c r="AK1112">
        <v>111</v>
      </c>
      <c r="AL1112">
        <f>COUNTIFS(Graphes[DS_Temps],"&lt;="&amp;$AK1112,Graphes[DS_Temps],"&lt;&gt;0")</f>
        <v>58</v>
      </c>
      <c r="AM1112">
        <f>COUNTIFS(Graphes[DS_sans_clique_Temps],"&lt;="&amp;$AK1112,Graphes[DS_sans_clique_Temps],"&lt;&gt;0")</f>
        <v>58</v>
      </c>
    </row>
    <row r="1113" spans="37:39" x14ac:dyDescent="0.25">
      <c r="AK1113">
        <v>111.1</v>
      </c>
      <c r="AL1113">
        <f>COUNTIFS(Graphes[DS_Temps],"&lt;="&amp;$AK1113,Graphes[DS_Temps],"&lt;&gt;0")</f>
        <v>58</v>
      </c>
      <c r="AM1113">
        <f>COUNTIFS(Graphes[DS_sans_clique_Temps],"&lt;="&amp;$AK1113,Graphes[DS_sans_clique_Temps],"&lt;&gt;0")</f>
        <v>58</v>
      </c>
    </row>
    <row r="1114" spans="37:39" x14ac:dyDescent="0.25">
      <c r="AK1114">
        <v>111.2</v>
      </c>
      <c r="AL1114">
        <f>COUNTIFS(Graphes[DS_Temps],"&lt;="&amp;$AK1114,Graphes[DS_Temps],"&lt;&gt;0")</f>
        <v>58</v>
      </c>
      <c r="AM1114">
        <f>COUNTIFS(Graphes[DS_sans_clique_Temps],"&lt;="&amp;$AK1114,Graphes[DS_sans_clique_Temps],"&lt;&gt;0")</f>
        <v>58</v>
      </c>
    </row>
    <row r="1115" spans="37:39" x14ac:dyDescent="0.25">
      <c r="AK1115">
        <v>111.3</v>
      </c>
      <c r="AL1115">
        <f>COUNTIFS(Graphes[DS_Temps],"&lt;="&amp;$AK1115,Graphes[DS_Temps],"&lt;&gt;0")</f>
        <v>58</v>
      </c>
      <c r="AM1115">
        <f>COUNTIFS(Graphes[DS_sans_clique_Temps],"&lt;="&amp;$AK1115,Graphes[DS_sans_clique_Temps],"&lt;&gt;0")</f>
        <v>58</v>
      </c>
    </row>
    <row r="1116" spans="37:39" x14ac:dyDescent="0.25">
      <c r="AK1116">
        <v>111.4</v>
      </c>
      <c r="AL1116">
        <f>COUNTIFS(Graphes[DS_Temps],"&lt;="&amp;$AK1116,Graphes[DS_Temps],"&lt;&gt;0")</f>
        <v>58</v>
      </c>
      <c r="AM1116">
        <f>COUNTIFS(Graphes[DS_sans_clique_Temps],"&lt;="&amp;$AK1116,Graphes[DS_sans_clique_Temps],"&lt;&gt;0")</f>
        <v>58</v>
      </c>
    </row>
    <row r="1117" spans="37:39" x14ac:dyDescent="0.25">
      <c r="AK1117">
        <v>111.5</v>
      </c>
      <c r="AL1117">
        <f>COUNTIFS(Graphes[DS_Temps],"&lt;="&amp;$AK1117,Graphes[DS_Temps],"&lt;&gt;0")</f>
        <v>58</v>
      </c>
      <c r="AM1117">
        <f>COUNTIFS(Graphes[DS_sans_clique_Temps],"&lt;="&amp;$AK1117,Graphes[DS_sans_clique_Temps],"&lt;&gt;0")</f>
        <v>58</v>
      </c>
    </row>
    <row r="1118" spans="37:39" x14ac:dyDescent="0.25">
      <c r="AK1118">
        <v>111.6</v>
      </c>
      <c r="AL1118">
        <f>COUNTIFS(Graphes[DS_Temps],"&lt;="&amp;$AK1118,Graphes[DS_Temps],"&lt;&gt;0")</f>
        <v>58</v>
      </c>
      <c r="AM1118">
        <f>COUNTIFS(Graphes[DS_sans_clique_Temps],"&lt;="&amp;$AK1118,Graphes[DS_sans_clique_Temps],"&lt;&gt;0")</f>
        <v>58</v>
      </c>
    </row>
    <row r="1119" spans="37:39" x14ac:dyDescent="0.25">
      <c r="AK1119">
        <v>111.7</v>
      </c>
      <c r="AL1119">
        <f>COUNTIFS(Graphes[DS_Temps],"&lt;="&amp;$AK1119,Graphes[DS_Temps],"&lt;&gt;0")</f>
        <v>58</v>
      </c>
      <c r="AM1119">
        <f>COUNTIFS(Graphes[DS_sans_clique_Temps],"&lt;="&amp;$AK1119,Graphes[DS_sans_clique_Temps],"&lt;&gt;0")</f>
        <v>58</v>
      </c>
    </row>
    <row r="1120" spans="37:39" x14ac:dyDescent="0.25">
      <c r="AK1120">
        <v>111.8</v>
      </c>
      <c r="AL1120">
        <f>COUNTIFS(Graphes[DS_Temps],"&lt;="&amp;$AK1120,Graphes[DS_Temps],"&lt;&gt;0")</f>
        <v>58</v>
      </c>
      <c r="AM1120">
        <f>COUNTIFS(Graphes[DS_sans_clique_Temps],"&lt;="&amp;$AK1120,Graphes[DS_sans_clique_Temps],"&lt;&gt;0")</f>
        <v>58</v>
      </c>
    </row>
    <row r="1121" spans="37:39" x14ac:dyDescent="0.25">
      <c r="AK1121">
        <v>111.9</v>
      </c>
      <c r="AL1121">
        <f>COUNTIFS(Graphes[DS_Temps],"&lt;="&amp;$AK1121,Graphes[DS_Temps],"&lt;&gt;0")</f>
        <v>58</v>
      </c>
      <c r="AM1121">
        <f>COUNTIFS(Graphes[DS_sans_clique_Temps],"&lt;="&amp;$AK1121,Graphes[DS_sans_clique_Temps],"&lt;&gt;0")</f>
        <v>58</v>
      </c>
    </row>
    <row r="1122" spans="37:39" x14ac:dyDescent="0.25">
      <c r="AK1122">
        <v>112</v>
      </c>
      <c r="AL1122">
        <f>COUNTIFS(Graphes[DS_Temps],"&lt;="&amp;$AK1122,Graphes[DS_Temps],"&lt;&gt;0")</f>
        <v>58</v>
      </c>
      <c r="AM1122">
        <f>COUNTIFS(Graphes[DS_sans_clique_Temps],"&lt;="&amp;$AK1122,Graphes[DS_sans_clique_Temps],"&lt;&gt;0")</f>
        <v>58</v>
      </c>
    </row>
    <row r="1123" spans="37:39" x14ac:dyDescent="0.25">
      <c r="AK1123">
        <v>112.1</v>
      </c>
      <c r="AL1123">
        <f>COUNTIFS(Graphes[DS_Temps],"&lt;="&amp;$AK1123,Graphes[DS_Temps],"&lt;&gt;0")</f>
        <v>58</v>
      </c>
      <c r="AM1123">
        <f>COUNTIFS(Graphes[DS_sans_clique_Temps],"&lt;="&amp;$AK1123,Graphes[DS_sans_clique_Temps],"&lt;&gt;0")</f>
        <v>58</v>
      </c>
    </row>
    <row r="1124" spans="37:39" x14ac:dyDescent="0.25">
      <c r="AK1124">
        <v>112.2</v>
      </c>
      <c r="AL1124">
        <f>COUNTIFS(Graphes[DS_Temps],"&lt;="&amp;$AK1124,Graphes[DS_Temps],"&lt;&gt;0")</f>
        <v>58</v>
      </c>
      <c r="AM1124">
        <f>COUNTIFS(Graphes[DS_sans_clique_Temps],"&lt;="&amp;$AK1124,Graphes[DS_sans_clique_Temps],"&lt;&gt;0")</f>
        <v>58</v>
      </c>
    </row>
    <row r="1125" spans="37:39" x14ac:dyDescent="0.25">
      <c r="AK1125">
        <v>112.3</v>
      </c>
      <c r="AL1125">
        <f>COUNTIFS(Graphes[DS_Temps],"&lt;="&amp;$AK1125,Graphes[DS_Temps],"&lt;&gt;0")</f>
        <v>58</v>
      </c>
      <c r="AM1125">
        <f>COUNTIFS(Graphes[DS_sans_clique_Temps],"&lt;="&amp;$AK1125,Graphes[DS_sans_clique_Temps],"&lt;&gt;0")</f>
        <v>58</v>
      </c>
    </row>
    <row r="1126" spans="37:39" x14ac:dyDescent="0.25">
      <c r="AK1126">
        <v>112.4</v>
      </c>
      <c r="AL1126">
        <f>COUNTIFS(Graphes[DS_Temps],"&lt;="&amp;$AK1126,Graphes[DS_Temps],"&lt;&gt;0")</f>
        <v>58</v>
      </c>
      <c r="AM1126">
        <f>COUNTIFS(Graphes[DS_sans_clique_Temps],"&lt;="&amp;$AK1126,Graphes[DS_sans_clique_Temps],"&lt;&gt;0")</f>
        <v>58</v>
      </c>
    </row>
    <row r="1127" spans="37:39" x14ac:dyDescent="0.25">
      <c r="AK1127">
        <v>112.5</v>
      </c>
      <c r="AL1127">
        <f>COUNTIFS(Graphes[DS_Temps],"&lt;="&amp;$AK1127,Graphes[DS_Temps],"&lt;&gt;0")</f>
        <v>58</v>
      </c>
      <c r="AM1127">
        <f>COUNTIFS(Graphes[DS_sans_clique_Temps],"&lt;="&amp;$AK1127,Graphes[DS_sans_clique_Temps],"&lt;&gt;0")</f>
        <v>58</v>
      </c>
    </row>
    <row r="1128" spans="37:39" x14ac:dyDescent="0.25">
      <c r="AK1128">
        <v>112.6</v>
      </c>
      <c r="AL1128">
        <f>COUNTIFS(Graphes[DS_Temps],"&lt;="&amp;$AK1128,Graphes[DS_Temps],"&lt;&gt;0")</f>
        <v>58</v>
      </c>
      <c r="AM1128">
        <f>COUNTIFS(Graphes[DS_sans_clique_Temps],"&lt;="&amp;$AK1128,Graphes[DS_sans_clique_Temps],"&lt;&gt;0")</f>
        <v>58</v>
      </c>
    </row>
    <row r="1129" spans="37:39" x14ac:dyDescent="0.25">
      <c r="AK1129">
        <v>112.7</v>
      </c>
      <c r="AL1129">
        <f>COUNTIFS(Graphes[DS_Temps],"&lt;="&amp;$AK1129,Graphes[DS_Temps],"&lt;&gt;0")</f>
        <v>58</v>
      </c>
      <c r="AM1129">
        <f>COUNTIFS(Graphes[DS_sans_clique_Temps],"&lt;="&amp;$AK1129,Graphes[DS_sans_clique_Temps],"&lt;&gt;0")</f>
        <v>58</v>
      </c>
    </row>
    <row r="1130" spans="37:39" x14ac:dyDescent="0.25">
      <c r="AK1130">
        <v>112.8</v>
      </c>
      <c r="AL1130">
        <f>COUNTIFS(Graphes[DS_Temps],"&lt;="&amp;$AK1130,Graphes[DS_Temps],"&lt;&gt;0")</f>
        <v>58</v>
      </c>
      <c r="AM1130">
        <f>COUNTIFS(Graphes[DS_sans_clique_Temps],"&lt;="&amp;$AK1130,Graphes[DS_sans_clique_Temps],"&lt;&gt;0")</f>
        <v>58</v>
      </c>
    </row>
    <row r="1131" spans="37:39" x14ac:dyDescent="0.25">
      <c r="AK1131">
        <v>112.9</v>
      </c>
      <c r="AL1131">
        <f>COUNTIFS(Graphes[DS_Temps],"&lt;="&amp;$AK1131,Graphes[DS_Temps],"&lt;&gt;0")</f>
        <v>58</v>
      </c>
      <c r="AM1131">
        <f>COUNTIFS(Graphes[DS_sans_clique_Temps],"&lt;="&amp;$AK1131,Graphes[DS_sans_clique_Temps],"&lt;&gt;0")</f>
        <v>58</v>
      </c>
    </row>
    <row r="1132" spans="37:39" x14ac:dyDescent="0.25">
      <c r="AK1132">
        <v>113</v>
      </c>
      <c r="AL1132">
        <f>COUNTIFS(Graphes[DS_Temps],"&lt;="&amp;$AK1132,Graphes[DS_Temps],"&lt;&gt;0")</f>
        <v>58</v>
      </c>
      <c r="AM1132">
        <f>COUNTIFS(Graphes[DS_sans_clique_Temps],"&lt;="&amp;$AK1132,Graphes[DS_sans_clique_Temps],"&lt;&gt;0")</f>
        <v>58</v>
      </c>
    </row>
    <row r="1133" spans="37:39" x14ac:dyDescent="0.25">
      <c r="AK1133">
        <v>113.1</v>
      </c>
      <c r="AL1133">
        <f>COUNTIFS(Graphes[DS_Temps],"&lt;="&amp;$AK1133,Graphes[DS_Temps],"&lt;&gt;0")</f>
        <v>58</v>
      </c>
      <c r="AM1133">
        <f>COUNTIFS(Graphes[DS_sans_clique_Temps],"&lt;="&amp;$AK1133,Graphes[DS_sans_clique_Temps],"&lt;&gt;0")</f>
        <v>58</v>
      </c>
    </row>
    <row r="1134" spans="37:39" x14ac:dyDescent="0.25">
      <c r="AK1134">
        <v>113.2</v>
      </c>
      <c r="AL1134">
        <f>COUNTIFS(Graphes[DS_Temps],"&lt;="&amp;$AK1134,Graphes[DS_Temps],"&lt;&gt;0")</f>
        <v>58</v>
      </c>
      <c r="AM1134">
        <f>COUNTIFS(Graphes[DS_sans_clique_Temps],"&lt;="&amp;$AK1134,Graphes[DS_sans_clique_Temps],"&lt;&gt;0")</f>
        <v>58</v>
      </c>
    </row>
    <row r="1135" spans="37:39" x14ac:dyDescent="0.25">
      <c r="AK1135">
        <v>113.3</v>
      </c>
      <c r="AL1135">
        <f>COUNTIFS(Graphes[DS_Temps],"&lt;="&amp;$AK1135,Graphes[DS_Temps],"&lt;&gt;0")</f>
        <v>58</v>
      </c>
      <c r="AM1135">
        <f>COUNTIFS(Graphes[DS_sans_clique_Temps],"&lt;="&amp;$AK1135,Graphes[DS_sans_clique_Temps],"&lt;&gt;0")</f>
        <v>58</v>
      </c>
    </row>
    <row r="1136" spans="37:39" x14ac:dyDescent="0.25">
      <c r="AK1136">
        <v>113.4</v>
      </c>
      <c r="AL1136">
        <f>COUNTIFS(Graphes[DS_Temps],"&lt;="&amp;$AK1136,Graphes[DS_Temps],"&lt;&gt;0")</f>
        <v>58</v>
      </c>
      <c r="AM1136">
        <f>COUNTIFS(Graphes[DS_sans_clique_Temps],"&lt;="&amp;$AK1136,Graphes[DS_sans_clique_Temps],"&lt;&gt;0")</f>
        <v>58</v>
      </c>
    </row>
    <row r="1137" spans="37:39" x14ac:dyDescent="0.25">
      <c r="AK1137">
        <v>113.5</v>
      </c>
      <c r="AL1137">
        <f>COUNTIFS(Graphes[DS_Temps],"&lt;="&amp;$AK1137,Graphes[DS_Temps],"&lt;&gt;0")</f>
        <v>58</v>
      </c>
      <c r="AM1137">
        <f>COUNTIFS(Graphes[DS_sans_clique_Temps],"&lt;="&amp;$AK1137,Graphes[DS_sans_clique_Temps],"&lt;&gt;0")</f>
        <v>58</v>
      </c>
    </row>
    <row r="1138" spans="37:39" x14ac:dyDescent="0.25">
      <c r="AK1138">
        <v>113.6</v>
      </c>
      <c r="AL1138">
        <f>COUNTIFS(Graphes[DS_Temps],"&lt;="&amp;$AK1138,Graphes[DS_Temps],"&lt;&gt;0")</f>
        <v>58</v>
      </c>
      <c r="AM1138">
        <f>COUNTIFS(Graphes[DS_sans_clique_Temps],"&lt;="&amp;$AK1138,Graphes[DS_sans_clique_Temps],"&lt;&gt;0")</f>
        <v>58</v>
      </c>
    </row>
    <row r="1139" spans="37:39" x14ac:dyDescent="0.25">
      <c r="AK1139">
        <v>113.7</v>
      </c>
      <c r="AL1139">
        <f>COUNTIFS(Graphes[DS_Temps],"&lt;="&amp;$AK1139,Graphes[DS_Temps],"&lt;&gt;0")</f>
        <v>58</v>
      </c>
      <c r="AM1139">
        <f>COUNTIFS(Graphes[DS_sans_clique_Temps],"&lt;="&amp;$AK1139,Graphes[DS_sans_clique_Temps],"&lt;&gt;0")</f>
        <v>58</v>
      </c>
    </row>
    <row r="1140" spans="37:39" x14ac:dyDescent="0.25">
      <c r="AK1140">
        <v>113.8</v>
      </c>
      <c r="AL1140">
        <f>COUNTIFS(Graphes[DS_Temps],"&lt;="&amp;$AK1140,Graphes[DS_Temps],"&lt;&gt;0")</f>
        <v>58</v>
      </c>
      <c r="AM1140">
        <f>COUNTIFS(Graphes[DS_sans_clique_Temps],"&lt;="&amp;$AK1140,Graphes[DS_sans_clique_Temps],"&lt;&gt;0")</f>
        <v>58</v>
      </c>
    </row>
    <row r="1141" spans="37:39" x14ac:dyDescent="0.25">
      <c r="AK1141">
        <v>113.9</v>
      </c>
      <c r="AL1141">
        <f>COUNTIFS(Graphes[DS_Temps],"&lt;="&amp;$AK1141,Graphes[DS_Temps],"&lt;&gt;0")</f>
        <v>58</v>
      </c>
      <c r="AM1141">
        <f>COUNTIFS(Graphes[DS_sans_clique_Temps],"&lt;="&amp;$AK1141,Graphes[DS_sans_clique_Temps],"&lt;&gt;0")</f>
        <v>58</v>
      </c>
    </row>
    <row r="1142" spans="37:39" x14ac:dyDescent="0.25">
      <c r="AK1142">
        <v>114</v>
      </c>
      <c r="AL1142">
        <f>COUNTIFS(Graphes[DS_Temps],"&lt;="&amp;$AK1142,Graphes[DS_Temps],"&lt;&gt;0")</f>
        <v>58</v>
      </c>
      <c r="AM1142">
        <f>COUNTIFS(Graphes[DS_sans_clique_Temps],"&lt;="&amp;$AK1142,Graphes[DS_sans_clique_Temps],"&lt;&gt;0")</f>
        <v>58</v>
      </c>
    </row>
    <row r="1143" spans="37:39" x14ac:dyDescent="0.25">
      <c r="AK1143">
        <v>114.1</v>
      </c>
      <c r="AL1143">
        <f>COUNTIFS(Graphes[DS_Temps],"&lt;="&amp;$AK1143,Graphes[DS_Temps],"&lt;&gt;0")</f>
        <v>58</v>
      </c>
      <c r="AM1143">
        <f>COUNTIFS(Graphes[DS_sans_clique_Temps],"&lt;="&amp;$AK1143,Graphes[DS_sans_clique_Temps],"&lt;&gt;0")</f>
        <v>58</v>
      </c>
    </row>
    <row r="1144" spans="37:39" x14ac:dyDescent="0.25">
      <c r="AK1144">
        <v>114.2</v>
      </c>
      <c r="AL1144">
        <f>COUNTIFS(Graphes[DS_Temps],"&lt;="&amp;$AK1144,Graphes[DS_Temps],"&lt;&gt;0")</f>
        <v>58</v>
      </c>
      <c r="AM1144">
        <f>COUNTIFS(Graphes[DS_sans_clique_Temps],"&lt;="&amp;$AK1144,Graphes[DS_sans_clique_Temps],"&lt;&gt;0")</f>
        <v>58</v>
      </c>
    </row>
    <row r="1145" spans="37:39" x14ac:dyDescent="0.25">
      <c r="AK1145">
        <v>114.3</v>
      </c>
      <c r="AL1145">
        <f>COUNTIFS(Graphes[DS_Temps],"&lt;="&amp;$AK1145,Graphes[DS_Temps],"&lt;&gt;0")</f>
        <v>58</v>
      </c>
      <c r="AM1145">
        <f>COUNTIFS(Graphes[DS_sans_clique_Temps],"&lt;="&amp;$AK1145,Graphes[DS_sans_clique_Temps],"&lt;&gt;0")</f>
        <v>58</v>
      </c>
    </row>
    <row r="1146" spans="37:39" x14ac:dyDescent="0.25">
      <c r="AK1146">
        <v>114.4</v>
      </c>
      <c r="AL1146">
        <f>COUNTIFS(Graphes[DS_Temps],"&lt;="&amp;$AK1146,Graphes[DS_Temps],"&lt;&gt;0")</f>
        <v>58</v>
      </c>
      <c r="AM1146">
        <f>COUNTIFS(Graphes[DS_sans_clique_Temps],"&lt;="&amp;$AK1146,Graphes[DS_sans_clique_Temps],"&lt;&gt;0")</f>
        <v>58</v>
      </c>
    </row>
    <row r="1147" spans="37:39" x14ac:dyDescent="0.25">
      <c r="AK1147">
        <v>114.5</v>
      </c>
      <c r="AL1147">
        <f>COUNTIFS(Graphes[DS_Temps],"&lt;="&amp;$AK1147,Graphes[DS_Temps],"&lt;&gt;0")</f>
        <v>58</v>
      </c>
      <c r="AM1147">
        <f>COUNTIFS(Graphes[DS_sans_clique_Temps],"&lt;="&amp;$AK1147,Graphes[DS_sans_clique_Temps],"&lt;&gt;0")</f>
        <v>58</v>
      </c>
    </row>
    <row r="1148" spans="37:39" x14ac:dyDescent="0.25">
      <c r="AK1148">
        <v>114.6</v>
      </c>
      <c r="AL1148">
        <f>COUNTIFS(Graphes[DS_Temps],"&lt;="&amp;$AK1148,Graphes[DS_Temps],"&lt;&gt;0")</f>
        <v>58</v>
      </c>
      <c r="AM1148">
        <f>COUNTIFS(Graphes[DS_sans_clique_Temps],"&lt;="&amp;$AK1148,Graphes[DS_sans_clique_Temps],"&lt;&gt;0")</f>
        <v>58</v>
      </c>
    </row>
    <row r="1149" spans="37:39" x14ac:dyDescent="0.25">
      <c r="AK1149">
        <v>114.7</v>
      </c>
      <c r="AL1149">
        <f>COUNTIFS(Graphes[DS_Temps],"&lt;="&amp;$AK1149,Graphes[DS_Temps],"&lt;&gt;0")</f>
        <v>58</v>
      </c>
      <c r="AM1149">
        <f>COUNTIFS(Graphes[DS_sans_clique_Temps],"&lt;="&amp;$AK1149,Graphes[DS_sans_clique_Temps],"&lt;&gt;0")</f>
        <v>58</v>
      </c>
    </row>
    <row r="1150" spans="37:39" x14ac:dyDescent="0.25">
      <c r="AK1150">
        <v>114.8</v>
      </c>
      <c r="AL1150">
        <f>COUNTIFS(Graphes[DS_Temps],"&lt;="&amp;$AK1150,Graphes[DS_Temps],"&lt;&gt;0")</f>
        <v>58</v>
      </c>
      <c r="AM1150">
        <f>COUNTIFS(Graphes[DS_sans_clique_Temps],"&lt;="&amp;$AK1150,Graphes[DS_sans_clique_Temps],"&lt;&gt;0")</f>
        <v>58</v>
      </c>
    </row>
    <row r="1151" spans="37:39" x14ac:dyDescent="0.25">
      <c r="AK1151">
        <v>114.9</v>
      </c>
      <c r="AL1151">
        <f>COUNTIFS(Graphes[DS_Temps],"&lt;="&amp;$AK1151,Graphes[DS_Temps],"&lt;&gt;0")</f>
        <v>58</v>
      </c>
      <c r="AM1151">
        <f>COUNTIFS(Graphes[DS_sans_clique_Temps],"&lt;="&amp;$AK1151,Graphes[DS_sans_clique_Temps],"&lt;&gt;0")</f>
        <v>58</v>
      </c>
    </row>
    <row r="1152" spans="37:39" x14ac:dyDescent="0.25">
      <c r="AK1152">
        <v>115</v>
      </c>
      <c r="AL1152">
        <f>COUNTIFS(Graphes[DS_Temps],"&lt;="&amp;$AK1152,Graphes[DS_Temps],"&lt;&gt;0")</f>
        <v>58</v>
      </c>
      <c r="AM1152">
        <f>COUNTIFS(Graphes[DS_sans_clique_Temps],"&lt;="&amp;$AK1152,Graphes[DS_sans_clique_Temps],"&lt;&gt;0")</f>
        <v>58</v>
      </c>
    </row>
    <row r="1153" spans="37:39" x14ac:dyDescent="0.25">
      <c r="AK1153">
        <v>115.1</v>
      </c>
      <c r="AL1153">
        <f>COUNTIFS(Graphes[DS_Temps],"&lt;="&amp;$AK1153,Graphes[DS_Temps],"&lt;&gt;0")</f>
        <v>58</v>
      </c>
      <c r="AM1153">
        <f>COUNTIFS(Graphes[DS_sans_clique_Temps],"&lt;="&amp;$AK1153,Graphes[DS_sans_clique_Temps],"&lt;&gt;0")</f>
        <v>58</v>
      </c>
    </row>
    <row r="1154" spans="37:39" x14ac:dyDescent="0.25">
      <c r="AK1154">
        <v>115.2</v>
      </c>
      <c r="AL1154">
        <f>COUNTIFS(Graphes[DS_Temps],"&lt;="&amp;$AK1154,Graphes[DS_Temps],"&lt;&gt;0")</f>
        <v>58</v>
      </c>
      <c r="AM1154">
        <f>COUNTIFS(Graphes[DS_sans_clique_Temps],"&lt;="&amp;$AK1154,Graphes[DS_sans_clique_Temps],"&lt;&gt;0")</f>
        <v>58</v>
      </c>
    </row>
    <row r="1155" spans="37:39" x14ac:dyDescent="0.25">
      <c r="AK1155">
        <v>115.3</v>
      </c>
      <c r="AL1155">
        <f>COUNTIFS(Graphes[DS_Temps],"&lt;="&amp;$AK1155,Graphes[DS_Temps],"&lt;&gt;0")</f>
        <v>58</v>
      </c>
      <c r="AM1155">
        <f>COUNTIFS(Graphes[DS_sans_clique_Temps],"&lt;="&amp;$AK1155,Graphes[DS_sans_clique_Temps],"&lt;&gt;0")</f>
        <v>58</v>
      </c>
    </row>
    <row r="1156" spans="37:39" x14ac:dyDescent="0.25">
      <c r="AK1156">
        <v>115.4</v>
      </c>
      <c r="AL1156">
        <f>COUNTIFS(Graphes[DS_Temps],"&lt;="&amp;$AK1156,Graphes[DS_Temps],"&lt;&gt;0")</f>
        <v>58</v>
      </c>
      <c r="AM1156">
        <f>COUNTIFS(Graphes[DS_sans_clique_Temps],"&lt;="&amp;$AK1156,Graphes[DS_sans_clique_Temps],"&lt;&gt;0")</f>
        <v>58</v>
      </c>
    </row>
    <row r="1157" spans="37:39" x14ac:dyDescent="0.25">
      <c r="AK1157">
        <v>115.5</v>
      </c>
      <c r="AL1157">
        <f>COUNTIFS(Graphes[DS_Temps],"&lt;="&amp;$AK1157,Graphes[DS_Temps],"&lt;&gt;0")</f>
        <v>58</v>
      </c>
      <c r="AM1157">
        <f>COUNTIFS(Graphes[DS_sans_clique_Temps],"&lt;="&amp;$AK1157,Graphes[DS_sans_clique_Temps],"&lt;&gt;0")</f>
        <v>58</v>
      </c>
    </row>
    <row r="1158" spans="37:39" x14ac:dyDescent="0.25">
      <c r="AK1158">
        <v>115.6</v>
      </c>
      <c r="AL1158">
        <f>COUNTIFS(Graphes[DS_Temps],"&lt;="&amp;$AK1158,Graphes[DS_Temps],"&lt;&gt;0")</f>
        <v>58</v>
      </c>
      <c r="AM1158">
        <f>COUNTIFS(Graphes[DS_sans_clique_Temps],"&lt;="&amp;$AK1158,Graphes[DS_sans_clique_Temps],"&lt;&gt;0")</f>
        <v>58</v>
      </c>
    </row>
    <row r="1159" spans="37:39" x14ac:dyDescent="0.25">
      <c r="AK1159">
        <v>115.7</v>
      </c>
      <c r="AL1159">
        <f>COUNTIFS(Graphes[DS_Temps],"&lt;="&amp;$AK1159,Graphes[DS_Temps],"&lt;&gt;0")</f>
        <v>58</v>
      </c>
      <c r="AM1159">
        <f>COUNTIFS(Graphes[DS_sans_clique_Temps],"&lt;="&amp;$AK1159,Graphes[DS_sans_clique_Temps],"&lt;&gt;0")</f>
        <v>58</v>
      </c>
    </row>
    <row r="1160" spans="37:39" x14ac:dyDescent="0.25">
      <c r="AK1160">
        <v>115.8</v>
      </c>
      <c r="AL1160">
        <f>COUNTIFS(Graphes[DS_Temps],"&lt;="&amp;$AK1160,Graphes[DS_Temps],"&lt;&gt;0")</f>
        <v>58</v>
      </c>
      <c r="AM1160">
        <f>COUNTIFS(Graphes[DS_sans_clique_Temps],"&lt;="&amp;$AK1160,Graphes[DS_sans_clique_Temps],"&lt;&gt;0")</f>
        <v>58</v>
      </c>
    </row>
    <row r="1161" spans="37:39" x14ac:dyDescent="0.25">
      <c r="AK1161">
        <v>115.9</v>
      </c>
      <c r="AL1161">
        <f>COUNTIFS(Graphes[DS_Temps],"&lt;="&amp;$AK1161,Graphes[DS_Temps],"&lt;&gt;0")</f>
        <v>58</v>
      </c>
      <c r="AM1161">
        <f>COUNTIFS(Graphes[DS_sans_clique_Temps],"&lt;="&amp;$AK1161,Graphes[DS_sans_clique_Temps],"&lt;&gt;0")</f>
        <v>58</v>
      </c>
    </row>
    <row r="1162" spans="37:39" x14ac:dyDescent="0.25">
      <c r="AK1162">
        <v>116</v>
      </c>
      <c r="AL1162">
        <f>COUNTIFS(Graphes[DS_Temps],"&lt;="&amp;$AK1162,Graphes[DS_Temps],"&lt;&gt;0")</f>
        <v>58</v>
      </c>
      <c r="AM1162">
        <f>COUNTIFS(Graphes[DS_sans_clique_Temps],"&lt;="&amp;$AK1162,Graphes[DS_sans_clique_Temps],"&lt;&gt;0")</f>
        <v>58</v>
      </c>
    </row>
    <row r="1163" spans="37:39" x14ac:dyDescent="0.25">
      <c r="AK1163">
        <v>116.1</v>
      </c>
      <c r="AL1163">
        <f>COUNTIFS(Graphes[DS_Temps],"&lt;="&amp;$AK1163,Graphes[DS_Temps],"&lt;&gt;0")</f>
        <v>58</v>
      </c>
      <c r="AM1163">
        <f>COUNTIFS(Graphes[DS_sans_clique_Temps],"&lt;="&amp;$AK1163,Graphes[DS_sans_clique_Temps],"&lt;&gt;0")</f>
        <v>58</v>
      </c>
    </row>
    <row r="1164" spans="37:39" x14ac:dyDescent="0.25">
      <c r="AK1164">
        <v>116.2</v>
      </c>
      <c r="AL1164">
        <f>COUNTIFS(Graphes[DS_Temps],"&lt;="&amp;$AK1164,Graphes[DS_Temps],"&lt;&gt;0")</f>
        <v>58</v>
      </c>
      <c r="AM1164">
        <f>COUNTIFS(Graphes[DS_sans_clique_Temps],"&lt;="&amp;$AK1164,Graphes[DS_sans_clique_Temps],"&lt;&gt;0")</f>
        <v>58</v>
      </c>
    </row>
    <row r="1165" spans="37:39" x14ac:dyDescent="0.25">
      <c r="AK1165">
        <v>116.3</v>
      </c>
      <c r="AL1165">
        <f>COUNTIFS(Graphes[DS_Temps],"&lt;="&amp;$AK1165,Graphes[DS_Temps],"&lt;&gt;0")</f>
        <v>58</v>
      </c>
      <c r="AM1165">
        <f>COUNTIFS(Graphes[DS_sans_clique_Temps],"&lt;="&amp;$AK1165,Graphes[DS_sans_clique_Temps],"&lt;&gt;0")</f>
        <v>58</v>
      </c>
    </row>
    <row r="1166" spans="37:39" x14ac:dyDescent="0.25">
      <c r="AK1166">
        <v>116.4</v>
      </c>
      <c r="AL1166">
        <f>COUNTIFS(Graphes[DS_Temps],"&lt;="&amp;$AK1166,Graphes[DS_Temps],"&lt;&gt;0")</f>
        <v>58</v>
      </c>
      <c r="AM1166">
        <f>COUNTIFS(Graphes[DS_sans_clique_Temps],"&lt;="&amp;$AK1166,Graphes[DS_sans_clique_Temps],"&lt;&gt;0")</f>
        <v>58</v>
      </c>
    </row>
    <row r="1167" spans="37:39" x14ac:dyDescent="0.25">
      <c r="AK1167">
        <v>116.5</v>
      </c>
      <c r="AL1167">
        <f>COUNTIFS(Graphes[DS_Temps],"&lt;="&amp;$AK1167,Graphes[DS_Temps],"&lt;&gt;0")</f>
        <v>58</v>
      </c>
      <c r="AM1167">
        <f>COUNTIFS(Graphes[DS_sans_clique_Temps],"&lt;="&amp;$AK1167,Graphes[DS_sans_clique_Temps],"&lt;&gt;0")</f>
        <v>58</v>
      </c>
    </row>
    <row r="1168" spans="37:39" x14ac:dyDescent="0.25">
      <c r="AK1168">
        <v>116.6</v>
      </c>
      <c r="AL1168">
        <f>COUNTIFS(Graphes[DS_Temps],"&lt;="&amp;$AK1168,Graphes[DS_Temps],"&lt;&gt;0")</f>
        <v>58</v>
      </c>
      <c r="AM1168">
        <f>COUNTIFS(Graphes[DS_sans_clique_Temps],"&lt;="&amp;$AK1168,Graphes[DS_sans_clique_Temps],"&lt;&gt;0")</f>
        <v>58</v>
      </c>
    </row>
    <row r="1169" spans="37:39" x14ac:dyDescent="0.25">
      <c r="AK1169">
        <v>116.7</v>
      </c>
      <c r="AL1169">
        <f>COUNTIFS(Graphes[DS_Temps],"&lt;="&amp;$AK1169,Graphes[DS_Temps],"&lt;&gt;0")</f>
        <v>58</v>
      </c>
      <c r="AM1169">
        <f>COUNTIFS(Graphes[DS_sans_clique_Temps],"&lt;="&amp;$AK1169,Graphes[DS_sans_clique_Temps],"&lt;&gt;0")</f>
        <v>58</v>
      </c>
    </row>
    <row r="1170" spans="37:39" x14ac:dyDescent="0.25">
      <c r="AK1170">
        <v>116.8</v>
      </c>
      <c r="AL1170">
        <f>COUNTIFS(Graphes[DS_Temps],"&lt;="&amp;$AK1170,Graphes[DS_Temps],"&lt;&gt;0")</f>
        <v>58</v>
      </c>
      <c r="AM1170">
        <f>COUNTIFS(Graphes[DS_sans_clique_Temps],"&lt;="&amp;$AK1170,Graphes[DS_sans_clique_Temps],"&lt;&gt;0")</f>
        <v>58</v>
      </c>
    </row>
    <row r="1171" spans="37:39" x14ac:dyDescent="0.25">
      <c r="AK1171">
        <v>116.9</v>
      </c>
      <c r="AL1171">
        <f>COUNTIFS(Graphes[DS_Temps],"&lt;="&amp;$AK1171,Graphes[DS_Temps],"&lt;&gt;0")</f>
        <v>58</v>
      </c>
      <c r="AM1171">
        <f>COUNTIFS(Graphes[DS_sans_clique_Temps],"&lt;="&amp;$AK1171,Graphes[DS_sans_clique_Temps],"&lt;&gt;0")</f>
        <v>58</v>
      </c>
    </row>
    <row r="1172" spans="37:39" x14ac:dyDescent="0.25">
      <c r="AK1172">
        <v>117</v>
      </c>
      <c r="AL1172">
        <f>COUNTIFS(Graphes[DS_Temps],"&lt;="&amp;$AK1172,Graphes[DS_Temps],"&lt;&gt;0")</f>
        <v>58</v>
      </c>
      <c r="AM1172">
        <f>COUNTIFS(Graphes[DS_sans_clique_Temps],"&lt;="&amp;$AK1172,Graphes[DS_sans_clique_Temps],"&lt;&gt;0")</f>
        <v>58</v>
      </c>
    </row>
    <row r="1173" spans="37:39" x14ac:dyDescent="0.25">
      <c r="AK1173">
        <v>117.1</v>
      </c>
      <c r="AL1173">
        <f>COUNTIFS(Graphes[DS_Temps],"&lt;="&amp;$AK1173,Graphes[DS_Temps],"&lt;&gt;0")</f>
        <v>58</v>
      </c>
      <c r="AM1173">
        <f>COUNTIFS(Graphes[DS_sans_clique_Temps],"&lt;="&amp;$AK1173,Graphes[DS_sans_clique_Temps],"&lt;&gt;0")</f>
        <v>58</v>
      </c>
    </row>
    <row r="1174" spans="37:39" x14ac:dyDescent="0.25">
      <c r="AK1174">
        <v>117.2</v>
      </c>
      <c r="AL1174">
        <f>COUNTIFS(Graphes[DS_Temps],"&lt;="&amp;$AK1174,Graphes[DS_Temps],"&lt;&gt;0")</f>
        <v>58</v>
      </c>
      <c r="AM1174">
        <f>COUNTIFS(Graphes[DS_sans_clique_Temps],"&lt;="&amp;$AK1174,Graphes[DS_sans_clique_Temps],"&lt;&gt;0")</f>
        <v>58</v>
      </c>
    </row>
    <row r="1175" spans="37:39" x14ac:dyDescent="0.25">
      <c r="AK1175">
        <v>117.3</v>
      </c>
      <c r="AL1175">
        <f>COUNTIFS(Graphes[DS_Temps],"&lt;="&amp;$AK1175,Graphes[DS_Temps],"&lt;&gt;0")</f>
        <v>58</v>
      </c>
      <c r="AM1175">
        <f>COUNTIFS(Graphes[DS_sans_clique_Temps],"&lt;="&amp;$AK1175,Graphes[DS_sans_clique_Temps],"&lt;&gt;0")</f>
        <v>58</v>
      </c>
    </row>
    <row r="1176" spans="37:39" x14ac:dyDescent="0.25">
      <c r="AK1176">
        <v>117.4</v>
      </c>
      <c r="AL1176">
        <f>COUNTIFS(Graphes[DS_Temps],"&lt;="&amp;$AK1176,Graphes[DS_Temps],"&lt;&gt;0")</f>
        <v>58</v>
      </c>
      <c r="AM1176">
        <f>COUNTIFS(Graphes[DS_sans_clique_Temps],"&lt;="&amp;$AK1176,Graphes[DS_sans_clique_Temps],"&lt;&gt;0")</f>
        <v>58</v>
      </c>
    </row>
    <row r="1177" spans="37:39" x14ac:dyDescent="0.25">
      <c r="AK1177">
        <v>117.5</v>
      </c>
      <c r="AL1177">
        <f>COUNTIFS(Graphes[DS_Temps],"&lt;="&amp;$AK1177,Graphes[DS_Temps],"&lt;&gt;0")</f>
        <v>58</v>
      </c>
      <c r="AM1177">
        <f>COUNTIFS(Graphes[DS_sans_clique_Temps],"&lt;="&amp;$AK1177,Graphes[DS_sans_clique_Temps],"&lt;&gt;0")</f>
        <v>58</v>
      </c>
    </row>
    <row r="1178" spans="37:39" x14ac:dyDescent="0.25">
      <c r="AK1178">
        <v>117.6</v>
      </c>
      <c r="AL1178">
        <f>COUNTIFS(Graphes[DS_Temps],"&lt;="&amp;$AK1178,Graphes[DS_Temps],"&lt;&gt;0")</f>
        <v>58</v>
      </c>
      <c r="AM1178">
        <f>COUNTIFS(Graphes[DS_sans_clique_Temps],"&lt;="&amp;$AK1178,Graphes[DS_sans_clique_Temps],"&lt;&gt;0")</f>
        <v>58</v>
      </c>
    </row>
    <row r="1179" spans="37:39" x14ac:dyDescent="0.25">
      <c r="AK1179">
        <v>117.7</v>
      </c>
      <c r="AL1179">
        <f>COUNTIFS(Graphes[DS_Temps],"&lt;="&amp;$AK1179,Graphes[DS_Temps],"&lt;&gt;0")</f>
        <v>58</v>
      </c>
      <c r="AM1179">
        <f>COUNTIFS(Graphes[DS_sans_clique_Temps],"&lt;="&amp;$AK1179,Graphes[DS_sans_clique_Temps],"&lt;&gt;0")</f>
        <v>58</v>
      </c>
    </row>
    <row r="1180" spans="37:39" x14ac:dyDescent="0.25">
      <c r="AK1180">
        <v>117.8</v>
      </c>
      <c r="AL1180">
        <f>COUNTIFS(Graphes[DS_Temps],"&lt;="&amp;$AK1180,Graphes[DS_Temps],"&lt;&gt;0")</f>
        <v>58</v>
      </c>
      <c r="AM1180">
        <f>COUNTIFS(Graphes[DS_sans_clique_Temps],"&lt;="&amp;$AK1180,Graphes[DS_sans_clique_Temps],"&lt;&gt;0")</f>
        <v>58</v>
      </c>
    </row>
    <row r="1181" spans="37:39" x14ac:dyDescent="0.25">
      <c r="AK1181">
        <v>117.9</v>
      </c>
      <c r="AL1181">
        <f>COUNTIFS(Graphes[DS_Temps],"&lt;="&amp;$AK1181,Graphes[DS_Temps],"&lt;&gt;0")</f>
        <v>58</v>
      </c>
      <c r="AM1181">
        <f>COUNTIFS(Graphes[DS_sans_clique_Temps],"&lt;="&amp;$AK1181,Graphes[DS_sans_clique_Temps],"&lt;&gt;0")</f>
        <v>58</v>
      </c>
    </row>
    <row r="1182" spans="37:39" x14ac:dyDescent="0.25">
      <c r="AK1182">
        <v>118</v>
      </c>
      <c r="AL1182">
        <f>COUNTIFS(Graphes[DS_Temps],"&lt;="&amp;$AK1182,Graphes[DS_Temps],"&lt;&gt;0")</f>
        <v>58</v>
      </c>
      <c r="AM1182">
        <f>COUNTIFS(Graphes[DS_sans_clique_Temps],"&lt;="&amp;$AK1182,Graphes[DS_sans_clique_Temps],"&lt;&gt;0")</f>
        <v>58</v>
      </c>
    </row>
    <row r="1183" spans="37:39" x14ac:dyDescent="0.25">
      <c r="AK1183">
        <v>118.1</v>
      </c>
      <c r="AL1183">
        <f>COUNTIFS(Graphes[DS_Temps],"&lt;="&amp;$AK1183,Graphes[DS_Temps],"&lt;&gt;0")</f>
        <v>58</v>
      </c>
      <c r="AM1183">
        <f>COUNTIFS(Graphes[DS_sans_clique_Temps],"&lt;="&amp;$AK1183,Graphes[DS_sans_clique_Temps],"&lt;&gt;0")</f>
        <v>58</v>
      </c>
    </row>
    <row r="1184" spans="37:39" x14ac:dyDescent="0.25">
      <c r="AK1184">
        <v>118.2</v>
      </c>
      <c r="AL1184">
        <f>COUNTIFS(Graphes[DS_Temps],"&lt;="&amp;$AK1184,Graphes[DS_Temps],"&lt;&gt;0")</f>
        <v>58</v>
      </c>
      <c r="AM1184">
        <f>COUNTIFS(Graphes[DS_sans_clique_Temps],"&lt;="&amp;$AK1184,Graphes[DS_sans_clique_Temps],"&lt;&gt;0")</f>
        <v>58</v>
      </c>
    </row>
    <row r="1185" spans="37:39" x14ac:dyDescent="0.25">
      <c r="AK1185">
        <v>118.3</v>
      </c>
      <c r="AL1185">
        <f>COUNTIFS(Graphes[DS_Temps],"&lt;="&amp;$AK1185,Graphes[DS_Temps],"&lt;&gt;0")</f>
        <v>58</v>
      </c>
      <c r="AM1185">
        <f>COUNTIFS(Graphes[DS_sans_clique_Temps],"&lt;="&amp;$AK1185,Graphes[DS_sans_clique_Temps],"&lt;&gt;0")</f>
        <v>58</v>
      </c>
    </row>
    <row r="1186" spans="37:39" x14ac:dyDescent="0.25">
      <c r="AK1186">
        <v>118.4</v>
      </c>
      <c r="AL1186">
        <f>COUNTIFS(Graphes[DS_Temps],"&lt;="&amp;$AK1186,Graphes[DS_Temps],"&lt;&gt;0")</f>
        <v>58</v>
      </c>
      <c r="AM1186">
        <f>COUNTIFS(Graphes[DS_sans_clique_Temps],"&lt;="&amp;$AK1186,Graphes[DS_sans_clique_Temps],"&lt;&gt;0")</f>
        <v>58</v>
      </c>
    </row>
    <row r="1187" spans="37:39" x14ac:dyDescent="0.25">
      <c r="AK1187">
        <v>118.5</v>
      </c>
      <c r="AL1187">
        <f>COUNTIFS(Graphes[DS_Temps],"&lt;="&amp;$AK1187,Graphes[DS_Temps],"&lt;&gt;0")</f>
        <v>58</v>
      </c>
      <c r="AM1187">
        <f>COUNTIFS(Graphes[DS_sans_clique_Temps],"&lt;="&amp;$AK1187,Graphes[DS_sans_clique_Temps],"&lt;&gt;0")</f>
        <v>58</v>
      </c>
    </row>
    <row r="1188" spans="37:39" x14ac:dyDescent="0.25">
      <c r="AK1188">
        <v>118.6</v>
      </c>
      <c r="AL1188">
        <f>COUNTIFS(Graphes[DS_Temps],"&lt;="&amp;$AK1188,Graphes[DS_Temps],"&lt;&gt;0")</f>
        <v>58</v>
      </c>
      <c r="AM1188">
        <f>COUNTIFS(Graphes[DS_sans_clique_Temps],"&lt;="&amp;$AK1188,Graphes[DS_sans_clique_Temps],"&lt;&gt;0")</f>
        <v>58</v>
      </c>
    </row>
    <row r="1189" spans="37:39" x14ac:dyDescent="0.25">
      <c r="AK1189">
        <v>118.7</v>
      </c>
      <c r="AL1189">
        <f>COUNTIFS(Graphes[DS_Temps],"&lt;="&amp;$AK1189,Graphes[DS_Temps],"&lt;&gt;0")</f>
        <v>58</v>
      </c>
      <c r="AM1189">
        <f>COUNTIFS(Graphes[DS_sans_clique_Temps],"&lt;="&amp;$AK1189,Graphes[DS_sans_clique_Temps],"&lt;&gt;0")</f>
        <v>58</v>
      </c>
    </row>
    <row r="1190" spans="37:39" x14ac:dyDescent="0.25">
      <c r="AK1190">
        <v>118.8</v>
      </c>
      <c r="AL1190">
        <f>COUNTIFS(Graphes[DS_Temps],"&lt;="&amp;$AK1190,Graphes[DS_Temps],"&lt;&gt;0")</f>
        <v>58</v>
      </c>
      <c r="AM1190">
        <f>COUNTIFS(Graphes[DS_sans_clique_Temps],"&lt;="&amp;$AK1190,Graphes[DS_sans_clique_Temps],"&lt;&gt;0")</f>
        <v>58</v>
      </c>
    </row>
    <row r="1191" spans="37:39" x14ac:dyDescent="0.25">
      <c r="AK1191">
        <v>118.9</v>
      </c>
      <c r="AL1191">
        <f>COUNTIFS(Graphes[DS_Temps],"&lt;="&amp;$AK1191,Graphes[DS_Temps],"&lt;&gt;0")</f>
        <v>58</v>
      </c>
      <c r="AM1191">
        <f>COUNTIFS(Graphes[DS_sans_clique_Temps],"&lt;="&amp;$AK1191,Graphes[DS_sans_clique_Temps],"&lt;&gt;0")</f>
        <v>58</v>
      </c>
    </row>
    <row r="1192" spans="37:39" x14ac:dyDescent="0.25">
      <c r="AK1192">
        <v>119</v>
      </c>
      <c r="AL1192">
        <f>COUNTIFS(Graphes[DS_Temps],"&lt;="&amp;$AK1192,Graphes[DS_Temps],"&lt;&gt;0")</f>
        <v>58</v>
      </c>
      <c r="AM1192">
        <f>COUNTIFS(Graphes[DS_sans_clique_Temps],"&lt;="&amp;$AK1192,Graphes[DS_sans_clique_Temps],"&lt;&gt;0")</f>
        <v>58</v>
      </c>
    </row>
    <row r="1193" spans="37:39" x14ac:dyDescent="0.25">
      <c r="AK1193">
        <v>119.1</v>
      </c>
      <c r="AL1193">
        <f>COUNTIFS(Graphes[DS_Temps],"&lt;="&amp;$AK1193,Graphes[DS_Temps],"&lt;&gt;0")</f>
        <v>58</v>
      </c>
      <c r="AM1193">
        <f>COUNTIFS(Graphes[DS_sans_clique_Temps],"&lt;="&amp;$AK1193,Graphes[DS_sans_clique_Temps],"&lt;&gt;0")</f>
        <v>58</v>
      </c>
    </row>
    <row r="1194" spans="37:39" x14ac:dyDescent="0.25">
      <c r="AK1194">
        <v>119.2</v>
      </c>
      <c r="AL1194">
        <f>COUNTIFS(Graphes[DS_Temps],"&lt;="&amp;$AK1194,Graphes[DS_Temps],"&lt;&gt;0")</f>
        <v>58</v>
      </c>
      <c r="AM1194">
        <f>COUNTIFS(Graphes[DS_sans_clique_Temps],"&lt;="&amp;$AK1194,Graphes[DS_sans_clique_Temps],"&lt;&gt;0")</f>
        <v>58</v>
      </c>
    </row>
    <row r="1195" spans="37:39" x14ac:dyDescent="0.25">
      <c r="AK1195">
        <v>119.3</v>
      </c>
      <c r="AL1195">
        <f>COUNTIFS(Graphes[DS_Temps],"&lt;="&amp;$AK1195,Graphes[DS_Temps],"&lt;&gt;0")</f>
        <v>58</v>
      </c>
      <c r="AM1195">
        <f>COUNTIFS(Graphes[DS_sans_clique_Temps],"&lt;="&amp;$AK1195,Graphes[DS_sans_clique_Temps],"&lt;&gt;0")</f>
        <v>58</v>
      </c>
    </row>
    <row r="1196" spans="37:39" x14ac:dyDescent="0.25">
      <c r="AK1196">
        <v>119.4</v>
      </c>
      <c r="AL1196">
        <f>COUNTIFS(Graphes[DS_Temps],"&lt;="&amp;$AK1196,Graphes[DS_Temps],"&lt;&gt;0")</f>
        <v>58</v>
      </c>
      <c r="AM1196">
        <f>COUNTIFS(Graphes[DS_sans_clique_Temps],"&lt;="&amp;$AK1196,Graphes[DS_sans_clique_Temps],"&lt;&gt;0")</f>
        <v>58</v>
      </c>
    </row>
    <row r="1197" spans="37:39" x14ac:dyDescent="0.25">
      <c r="AK1197">
        <v>119.5</v>
      </c>
      <c r="AL1197">
        <f>COUNTIFS(Graphes[DS_Temps],"&lt;="&amp;$AK1197,Graphes[DS_Temps],"&lt;&gt;0")</f>
        <v>58</v>
      </c>
      <c r="AM1197">
        <f>COUNTIFS(Graphes[DS_sans_clique_Temps],"&lt;="&amp;$AK1197,Graphes[DS_sans_clique_Temps],"&lt;&gt;0")</f>
        <v>58</v>
      </c>
    </row>
    <row r="1198" spans="37:39" x14ac:dyDescent="0.25">
      <c r="AK1198">
        <v>119.6</v>
      </c>
      <c r="AL1198">
        <f>COUNTIFS(Graphes[DS_Temps],"&lt;="&amp;$AK1198,Graphes[DS_Temps],"&lt;&gt;0")</f>
        <v>58</v>
      </c>
      <c r="AM1198">
        <f>COUNTIFS(Graphes[DS_sans_clique_Temps],"&lt;="&amp;$AK1198,Graphes[DS_sans_clique_Temps],"&lt;&gt;0")</f>
        <v>58</v>
      </c>
    </row>
    <row r="1199" spans="37:39" x14ac:dyDescent="0.25">
      <c r="AK1199">
        <v>119.7</v>
      </c>
      <c r="AL1199">
        <f>COUNTIFS(Graphes[DS_Temps],"&lt;="&amp;$AK1199,Graphes[DS_Temps],"&lt;&gt;0")</f>
        <v>58</v>
      </c>
      <c r="AM1199">
        <f>COUNTIFS(Graphes[DS_sans_clique_Temps],"&lt;="&amp;$AK1199,Graphes[DS_sans_clique_Temps],"&lt;&gt;0")</f>
        <v>58</v>
      </c>
    </row>
    <row r="1200" spans="37:39" x14ac:dyDescent="0.25">
      <c r="AK1200">
        <v>119.8</v>
      </c>
      <c r="AL1200">
        <f>COUNTIFS(Graphes[DS_Temps],"&lt;="&amp;$AK1200,Graphes[DS_Temps],"&lt;&gt;0")</f>
        <v>58</v>
      </c>
      <c r="AM1200">
        <f>COUNTIFS(Graphes[DS_sans_clique_Temps],"&lt;="&amp;$AK1200,Graphes[DS_sans_clique_Temps],"&lt;&gt;0")</f>
        <v>58</v>
      </c>
    </row>
    <row r="1201" spans="37:39" x14ac:dyDescent="0.25">
      <c r="AK1201">
        <v>119.9</v>
      </c>
      <c r="AL1201">
        <f>COUNTIFS(Graphes[DS_Temps],"&lt;="&amp;$AK1201,Graphes[DS_Temps],"&lt;&gt;0")</f>
        <v>58</v>
      </c>
      <c r="AM1201">
        <f>COUNTIFS(Graphes[DS_sans_clique_Temps],"&lt;="&amp;$AK1201,Graphes[DS_sans_clique_Temps],"&lt;&gt;0")</f>
        <v>58</v>
      </c>
    </row>
    <row r="1202" spans="37:39" x14ac:dyDescent="0.25">
      <c r="AK1202">
        <v>120</v>
      </c>
      <c r="AL1202">
        <f>COUNTIFS(Graphes[DS_Temps],"&lt;="&amp;$AK1202,Graphes[DS_Temps],"&lt;&gt;0")</f>
        <v>58</v>
      </c>
      <c r="AM1202">
        <f>COUNTIFS(Graphes[DS_sans_clique_Temps],"&lt;="&amp;$AK1202,Graphes[DS_sans_clique_Temps],"&lt;&gt;0")</f>
        <v>58</v>
      </c>
    </row>
    <row r="1203" spans="37:39" x14ac:dyDescent="0.25">
      <c r="AK1203">
        <v>120.1</v>
      </c>
      <c r="AL1203">
        <f>COUNTIFS(Graphes[DS_Temps],"&lt;="&amp;$AK1203,Graphes[DS_Temps],"&lt;&gt;0")</f>
        <v>58</v>
      </c>
      <c r="AM1203">
        <f>COUNTIFS(Graphes[DS_sans_clique_Temps],"&lt;="&amp;$AK1203,Graphes[DS_sans_clique_Temps],"&lt;&gt;0")</f>
        <v>58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16329-3D6F-44E3-8259-8205FA9F8C53}">
  <dimension ref="A1"/>
  <sheetViews>
    <sheetView tabSelected="1" topLeftCell="A34" workbookViewId="0"/>
  </sheetViews>
  <sheetFormatPr baseColWidth="10" defaultColWidth="11.5703125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7F087-DF52-41B4-ABA4-84A83EFD82BA}">
  <dimension ref="A1:AU8"/>
  <sheetViews>
    <sheetView workbookViewId="0"/>
  </sheetViews>
  <sheetFormatPr baseColWidth="10" defaultColWidth="11.5703125" defaultRowHeight="15" x14ac:dyDescent="0.25"/>
  <sheetData>
    <row r="1" spans="1:47" x14ac:dyDescent="0.25">
      <c r="A1" t="s">
        <v>131</v>
      </c>
    </row>
    <row r="3" spans="1:47" x14ac:dyDescent="0.25">
      <c r="A3" t="s">
        <v>31</v>
      </c>
      <c r="B3">
        <v>50</v>
      </c>
      <c r="C3">
        <v>14.708020210266101</v>
      </c>
      <c r="D3">
        <v>142</v>
      </c>
      <c r="E3">
        <v>4860</v>
      </c>
      <c r="F3">
        <v>8</v>
      </c>
      <c r="G3">
        <v>85</v>
      </c>
      <c r="H3">
        <v>24</v>
      </c>
      <c r="I3" s="5" t="e">
        <f>(Graphes[[#This Row],[DS_Solution]]-Graphes[[#This Row],[Opt]])/Graphes[[#This Row],[Opt]]</f>
        <v>#VALUE!</v>
      </c>
      <c r="J3">
        <v>0.25601315498352001</v>
      </c>
      <c r="K3">
        <v>201</v>
      </c>
      <c r="L3">
        <v>33</v>
      </c>
      <c r="M3">
        <v>0.12574720382690399</v>
      </c>
      <c r="N3">
        <v>0</v>
      </c>
      <c r="O3">
        <v>0.116295337677001</v>
      </c>
      <c r="P3">
        <v>85</v>
      </c>
      <c r="Q3" s="5" t="e">
        <f>(Graphes[[#This Row],[FC_alea_Solution]]-Graphes[[#This Row],[Opt]])/Graphes[[#This Row],[Opt]]</f>
        <v>#VALUE!</v>
      </c>
      <c r="R3">
        <v>4.95607233047485</v>
      </c>
      <c r="S3">
        <v>140</v>
      </c>
      <c r="T3">
        <v>5</v>
      </c>
      <c r="U3">
        <v>4.5543193817138601</v>
      </c>
      <c r="V3">
        <v>0</v>
      </c>
      <c r="W3">
        <v>0.10481381416320799</v>
      </c>
      <c r="X3">
        <v>85</v>
      </c>
      <c r="Y3" s="5" t="e">
        <f>(Graphes[[#This Row],[FC_AC_alea_Solution]]-Graphes[[#This Row],[Opt]])/Graphes[[#This Row],[Opt]]</f>
        <v>#VALUE!</v>
      </c>
      <c r="Z3">
        <v>19.345694780349699</v>
      </c>
      <c r="AA3">
        <v>135</v>
      </c>
      <c r="AB3">
        <v>0</v>
      </c>
      <c r="AC3">
        <v>5.0369184017181396</v>
      </c>
      <c r="AD3">
        <v>13.925006866455</v>
      </c>
      <c r="AE3">
        <v>0.107295751571655</v>
      </c>
      <c r="AF3">
        <v>24</v>
      </c>
      <c r="AG3" s="5" t="e">
        <f>(Graphes[[#This Row],[FC_AC_Solution]]-Graphes[[#This Row],[Opt]])/Graphes[[#This Row],[Opt]]</f>
        <v>#VALUE!</v>
      </c>
      <c r="AH3">
        <v>21.105851173400801</v>
      </c>
      <c r="AI3">
        <v>135</v>
      </c>
      <c r="AJ3">
        <v>0</v>
      </c>
      <c r="AK3">
        <v>0.33187532424926702</v>
      </c>
      <c r="AL3">
        <v>20.339811086654599</v>
      </c>
      <c r="AM3">
        <v>0.407721757888793</v>
      </c>
      <c r="AN3">
        <v>24</v>
      </c>
      <c r="AO3" s="5" t="e">
        <f>(Graphes[[#This Row],[FC_Solution]]-Graphes[[#This Row],[Opt]])/Graphes[[#This Row],[Opt]]</f>
        <v>#VALUE!</v>
      </c>
      <c r="AP3">
        <v>0.18714404106140101</v>
      </c>
      <c r="AQ3">
        <v>201</v>
      </c>
      <c r="AR3">
        <v>33</v>
      </c>
      <c r="AS3">
        <v>9.0324878692626898E-2</v>
      </c>
      <c r="AT3">
        <v>0</v>
      </c>
      <c r="AU3">
        <v>8.7834835052490207E-2</v>
      </c>
    </row>
    <row r="4" spans="1:47" x14ac:dyDescent="0.25">
      <c r="A4" t="s">
        <v>32</v>
      </c>
      <c r="B4">
        <v>30</v>
      </c>
      <c r="C4">
        <v>10.9371931552886</v>
      </c>
      <c r="D4">
        <v>107</v>
      </c>
      <c r="E4">
        <v>2760</v>
      </c>
      <c r="F4">
        <v>8</v>
      </c>
      <c r="G4">
        <v>66</v>
      </c>
      <c r="H4">
        <v>20</v>
      </c>
      <c r="I4" s="5" t="e">
        <f>(Graphes[[#This Row],[DS_Solution]]-Graphes[[#This Row],[Opt]])/Graphes[[#This Row],[Opt]]</f>
        <v>#VALUE!</v>
      </c>
      <c r="J4">
        <v>0.109291553497314</v>
      </c>
      <c r="K4">
        <v>200</v>
      </c>
      <c r="L4">
        <v>50</v>
      </c>
      <c r="M4">
        <v>5.33869266510009E-2</v>
      </c>
      <c r="N4">
        <v>0</v>
      </c>
      <c r="O4">
        <v>4.8918724060058497E-2</v>
      </c>
      <c r="P4">
        <v>66</v>
      </c>
      <c r="Q4" s="5" t="e">
        <f>(Graphes[[#This Row],[FC_alea_Solution]]-Graphes[[#This Row],[Opt]])/Graphes[[#This Row],[Opt]]</f>
        <v>#VALUE!</v>
      </c>
      <c r="R4">
        <v>2.9189488887786799</v>
      </c>
      <c r="S4">
        <v>113</v>
      </c>
      <c r="T4">
        <v>13</v>
      </c>
      <c r="U4">
        <v>2.3280701637268</v>
      </c>
      <c r="V4">
        <v>0</v>
      </c>
      <c r="W4">
        <v>6.3878774642944294E-2</v>
      </c>
      <c r="X4">
        <v>66</v>
      </c>
      <c r="Y4" s="5" t="e">
        <f>(Graphes[[#This Row],[FC_AC_alea_Solution]]-Graphes[[#This Row],[Opt]])/Graphes[[#This Row],[Opt]]</f>
        <v>#VALUE!</v>
      </c>
      <c r="Z4">
        <v>8.8082427978515607</v>
      </c>
      <c r="AA4">
        <v>100</v>
      </c>
      <c r="AB4">
        <v>0</v>
      </c>
      <c r="AC4">
        <v>1.91436195373535</v>
      </c>
      <c r="AD4">
        <v>6.7501547336578298</v>
      </c>
      <c r="AE4">
        <v>4.9900770187377902E-2</v>
      </c>
      <c r="AF4">
        <v>19</v>
      </c>
      <c r="AG4" s="5" t="e">
        <f>(Graphes[[#This Row],[FC_AC_Solution]]-Graphes[[#This Row],[Opt]])/Graphes[[#This Row],[Opt]]</f>
        <v>#VALUE!</v>
      </c>
      <c r="AH4">
        <v>6.5690057277679399</v>
      </c>
      <c r="AI4">
        <v>100</v>
      </c>
      <c r="AJ4">
        <v>0</v>
      </c>
      <c r="AK4">
        <v>3.9443731307983398E-2</v>
      </c>
      <c r="AL4">
        <v>6.4756774902343697</v>
      </c>
      <c r="AM4">
        <v>4.68976497650146E-2</v>
      </c>
      <c r="AN4">
        <v>20</v>
      </c>
      <c r="AO4" s="5" t="e">
        <f>(Graphes[[#This Row],[FC_Solution]]-Graphes[[#This Row],[Opt]])/Graphes[[#This Row],[Opt]]</f>
        <v>#VALUE!</v>
      </c>
      <c r="AP4">
        <v>0.565923452377319</v>
      </c>
      <c r="AQ4">
        <v>200</v>
      </c>
      <c r="AR4">
        <v>50</v>
      </c>
      <c r="AS4">
        <v>0.36431956291198703</v>
      </c>
      <c r="AT4">
        <v>0</v>
      </c>
      <c r="AU4">
        <v>0.17216181755065901</v>
      </c>
    </row>
    <row r="5" spans="1:47" x14ac:dyDescent="0.25">
      <c r="A5" t="s">
        <v>33</v>
      </c>
      <c r="B5">
        <v>76</v>
      </c>
      <c r="C5">
        <v>0.41071915626525801</v>
      </c>
      <c r="D5">
        <v>38</v>
      </c>
      <c r="E5">
        <v>300</v>
      </c>
      <c r="F5">
        <v>6</v>
      </c>
      <c r="G5">
        <v>22</v>
      </c>
      <c r="H5">
        <v>7</v>
      </c>
      <c r="I5" s="5">
        <f>(Graphes[[#This Row],[DS_Solution]]-Graphes[[#This Row],[Opt]])/Graphes[[#This Row],[Opt]]</f>
        <v>0</v>
      </c>
      <c r="J5">
        <v>1.34737491607666E-2</v>
      </c>
      <c r="K5">
        <v>41</v>
      </c>
      <c r="L5">
        <v>4</v>
      </c>
      <c r="M5">
        <v>7.4868202209472604E-3</v>
      </c>
      <c r="N5">
        <v>0</v>
      </c>
      <c r="O5">
        <v>2.9935836791992101E-3</v>
      </c>
      <c r="P5">
        <v>21</v>
      </c>
      <c r="Q5" s="5">
        <f>(Graphes[[#This Row],[FC_alea_Solution]]-Graphes[[#This Row],[Opt]])/Graphes[[#This Row],[Opt]]</f>
        <v>5.5454545454545459</v>
      </c>
      <c r="R5">
        <v>7.13653564453125E-2</v>
      </c>
      <c r="S5">
        <v>38</v>
      </c>
      <c r="T5">
        <v>5</v>
      </c>
      <c r="U5">
        <v>6.1382293701171799E-2</v>
      </c>
      <c r="V5">
        <v>0</v>
      </c>
      <c r="W5">
        <v>6.9870948791503898E-3</v>
      </c>
      <c r="X5">
        <v>22</v>
      </c>
      <c r="Y5" s="5">
        <f>(Graphes[[#This Row],[FC_AC_alea_Solution]]-Graphes[[#This Row],[Opt]])/Graphes[[#This Row],[Opt]]</f>
        <v>5.5454545454545459</v>
      </c>
      <c r="Z5">
        <v>0.22706723213195801</v>
      </c>
      <c r="AA5">
        <v>33</v>
      </c>
      <c r="AB5">
        <v>0</v>
      </c>
      <c r="AC5">
        <v>5.8393239974975503E-2</v>
      </c>
      <c r="AD5">
        <v>0.16218948364257799</v>
      </c>
      <c r="AE5">
        <v>3.4911632537841701E-3</v>
      </c>
      <c r="AF5">
        <v>9</v>
      </c>
      <c r="AG5" s="5">
        <f>(Graphes[[#This Row],[FC_AC_Solution]]-Graphes[[#This Row],[Opt]])/Graphes[[#This Row],[Opt]]</f>
        <v>0</v>
      </c>
      <c r="AH5">
        <v>0.21608996391296301</v>
      </c>
      <c r="AI5">
        <v>33</v>
      </c>
      <c r="AJ5">
        <v>0</v>
      </c>
      <c r="AK5">
        <v>4.9920082092285104E-3</v>
      </c>
      <c r="AL5">
        <v>0.206104755401611</v>
      </c>
      <c r="AM5">
        <v>3.9947032928466797E-3</v>
      </c>
      <c r="AN5">
        <v>7</v>
      </c>
      <c r="AO5" s="5">
        <f>(Graphes[[#This Row],[FC_Solution]]-Graphes[[#This Row],[Opt]])/Graphes[[#This Row],[Opt]]</f>
        <v>0</v>
      </c>
      <c r="AP5">
        <v>2.9942750930786102E-2</v>
      </c>
      <c r="AQ5">
        <v>41</v>
      </c>
      <c r="AR5">
        <v>4</v>
      </c>
      <c r="AS5">
        <v>7.9843997955322196E-3</v>
      </c>
      <c r="AT5">
        <v>0</v>
      </c>
      <c r="AU5">
        <v>2.1459341049194301E-2</v>
      </c>
    </row>
    <row r="6" spans="1:47" x14ac:dyDescent="0.25">
      <c r="A6" t="s">
        <v>34</v>
      </c>
      <c r="B6">
        <v>20</v>
      </c>
      <c r="C6">
        <v>1.34735107421875E-2</v>
      </c>
      <c r="D6">
        <v>13</v>
      </c>
      <c r="E6">
        <v>33</v>
      </c>
      <c r="F6">
        <v>4</v>
      </c>
      <c r="G6">
        <v>10</v>
      </c>
      <c r="H6">
        <v>5</v>
      </c>
      <c r="I6" s="5">
        <f>(Graphes[[#This Row],[DS_Solution]]-Graphes[[#This Row],[Opt]])/Graphes[[#This Row],[Opt]]</f>
        <v>0</v>
      </c>
      <c r="J6">
        <v>1.4970302581787101E-3</v>
      </c>
      <c r="K6">
        <v>22</v>
      </c>
      <c r="L6">
        <v>6</v>
      </c>
      <c r="M6">
        <v>9.9802017211913997E-4</v>
      </c>
      <c r="N6">
        <v>0</v>
      </c>
      <c r="O6">
        <v>4.9901008605956999E-4</v>
      </c>
      <c r="P6">
        <v>9</v>
      </c>
      <c r="Q6" s="5">
        <f>(Graphes[[#This Row],[FC_alea_Solution]]-Graphes[[#This Row],[Opt]])/Graphes[[#This Row],[Opt]]</f>
        <v>6.4545454545454541</v>
      </c>
      <c r="R6">
        <v>4.49132919311523E-3</v>
      </c>
      <c r="S6">
        <v>14</v>
      </c>
      <c r="T6">
        <v>4</v>
      </c>
      <c r="U6">
        <v>3.4933090209960898E-3</v>
      </c>
      <c r="V6">
        <v>0</v>
      </c>
      <c r="W6">
        <v>9.9802017211913997E-4</v>
      </c>
      <c r="X6">
        <v>10</v>
      </c>
      <c r="Y6" s="5">
        <f>(Graphes[[#This Row],[FC_AC_alea_Solution]]-Graphes[[#This Row],[Opt]])/Graphes[[#This Row],[Opt]]</f>
        <v>6.4545454545454541</v>
      </c>
      <c r="Z6">
        <v>3.9927959442138602E-3</v>
      </c>
      <c r="AA6">
        <v>10</v>
      </c>
      <c r="AB6">
        <v>0</v>
      </c>
      <c r="AC6">
        <v>9.9706649780273394E-4</v>
      </c>
      <c r="AD6">
        <v>2.4967193603515599E-3</v>
      </c>
      <c r="AE6">
        <v>0</v>
      </c>
      <c r="AF6">
        <v>5</v>
      </c>
      <c r="AG6" s="5">
        <f>(Graphes[[#This Row],[FC_AC_Solution]]-Graphes[[#This Row],[Opt]])/Graphes[[#This Row],[Opt]]</f>
        <v>0</v>
      </c>
      <c r="AH6">
        <v>2.99310684204101E-3</v>
      </c>
      <c r="AI6">
        <v>10</v>
      </c>
      <c r="AJ6">
        <v>0</v>
      </c>
      <c r="AK6">
        <v>0</v>
      </c>
      <c r="AL6">
        <v>2.4945735931396402E-3</v>
      </c>
      <c r="AM6">
        <v>4.9853324890136697E-4</v>
      </c>
      <c r="AN6">
        <v>5</v>
      </c>
      <c r="AO6" s="5">
        <f>(Graphes[[#This Row],[FC_Solution]]-Graphes[[#This Row],[Opt]])/Graphes[[#This Row],[Opt]]</f>
        <v>0</v>
      </c>
      <c r="AP6">
        <v>1.99651718139648E-3</v>
      </c>
      <c r="AQ6">
        <v>22</v>
      </c>
      <c r="AR6">
        <v>6</v>
      </c>
      <c r="AS6">
        <v>1.4967918395996001E-3</v>
      </c>
      <c r="AT6">
        <v>0</v>
      </c>
      <c r="AU6">
        <v>0</v>
      </c>
    </row>
    <row r="7" spans="1:47" x14ac:dyDescent="0.25">
      <c r="A7" t="s">
        <v>35</v>
      </c>
      <c r="B7">
        <v>26</v>
      </c>
      <c r="C7">
        <v>0.50753450393676702</v>
      </c>
      <c r="D7">
        <v>38</v>
      </c>
      <c r="E7">
        <v>328</v>
      </c>
      <c r="F7">
        <v>6</v>
      </c>
      <c r="G7">
        <v>24</v>
      </c>
      <c r="H7">
        <v>10</v>
      </c>
      <c r="I7" s="5" t="e">
        <f>(Graphes[[#This Row],[DS_Solution]]-Graphes[[#This Row],[Opt]])/Graphes[[#This Row],[Opt]]</f>
        <v>#VALUE!</v>
      </c>
      <c r="J7">
        <v>2.8445959091186499E-2</v>
      </c>
      <c r="K7">
        <v>59</v>
      </c>
      <c r="L7">
        <v>13</v>
      </c>
      <c r="M7">
        <v>6.4866542816162101E-3</v>
      </c>
      <c r="N7">
        <v>0</v>
      </c>
      <c r="O7">
        <v>2.0960807800292899E-2</v>
      </c>
      <c r="P7">
        <v>24</v>
      </c>
      <c r="Q7" s="5" t="e">
        <f>(Graphes[[#This Row],[FC_alea_Solution]]-Graphes[[#This Row],[Opt]])/Graphes[[#This Row],[Opt]]</f>
        <v>#VALUE!</v>
      </c>
      <c r="R7">
        <v>7.3859214782714802E-2</v>
      </c>
      <c r="S7">
        <v>37</v>
      </c>
      <c r="T7">
        <v>4</v>
      </c>
      <c r="U7">
        <v>6.5374851226806599E-2</v>
      </c>
      <c r="V7">
        <v>0</v>
      </c>
      <c r="W7">
        <v>3.4933090209960898E-3</v>
      </c>
      <c r="X7">
        <v>24</v>
      </c>
      <c r="Y7" s="5" t="e">
        <f>(Graphes[[#This Row],[FC_AC_alea_Solution]]-Graphes[[#This Row],[Opt]])/Graphes[[#This Row],[Opt]]</f>
        <v>#VALUE!</v>
      </c>
      <c r="Z7">
        <v>0.34384679794311501</v>
      </c>
      <c r="AA7">
        <v>33</v>
      </c>
      <c r="AB7">
        <v>0</v>
      </c>
      <c r="AC7">
        <v>4.3920516967773403E-2</v>
      </c>
      <c r="AD7">
        <v>0.28196120262145902</v>
      </c>
      <c r="AE7">
        <v>1.1476278305053701E-2</v>
      </c>
      <c r="AF7">
        <v>9</v>
      </c>
      <c r="AG7" s="5" t="e">
        <f>(Graphes[[#This Row],[FC_AC_Solution]]-Graphes[[#This Row],[Opt]])/Graphes[[#This Row],[Opt]]</f>
        <v>#VALUE!</v>
      </c>
      <c r="AH7">
        <v>0.24303674697875899</v>
      </c>
      <c r="AI7">
        <v>33</v>
      </c>
      <c r="AJ7">
        <v>0</v>
      </c>
      <c r="AK7">
        <v>3.9923191070556597E-3</v>
      </c>
      <c r="AL7">
        <v>0.23305249214172299</v>
      </c>
      <c r="AM7">
        <v>3.9956569671630799E-3</v>
      </c>
      <c r="AN7">
        <v>10</v>
      </c>
      <c r="AO7" s="5" t="e">
        <f>(Graphes[[#This Row],[FC_Solution]]-Graphes[[#This Row],[Opt]])/Graphes[[#This Row],[Opt]]</f>
        <v>#VALUE!</v>
      </c>
      <c r="AP7">
        <v>3.5931110382080002E-2</v>
      </c>
      <c r="AQ7">
        <v>59</v>
      </c>
      <c r="AR7">
        <v>13</v>
      </c>
      <c r="AS7">
        <v>2.64530181884765E-2</v>
      </c>
      <c r="AT7">
        <v>0</v>
      </c>
      <c r="AU7">
        <v>8.4805488586425695E-3</v>
      </c>
    </row>
    <row r="8" spans="1:47" x14ac:dyDescent="0.25">
      <c r="A8" t="s">
        <v>36</v>
      </c>
      <c r="B8">
        <v>28</v>
      </c>
      <c r="C8">
        <v>1.4972925186157201E-2</v>
      </c>
      <c r="D8">
        <v>15</v>
      </c>
      <c r="E8">
        <v>38</v>
      </c>
      <c r="F8">
        <v>4</v>
      </c>
      <c r="G8">
        <v>11</v>
      </c>
      <c r="H8">
        <v>5</v>
      </c>
      <c r="I8" s="5" t="e">
        <f>(Graphes[[#This Row],[DS_Solution]]-Graphes[[#This Row],[Opt]])/Graphes[[#This Row],[Opt]]</f>
        <v>#VALUE!</v>
      </c>
      <c r="J8">
        <v>1.49774551391601E-3</v>
      </c>
      <c r="K8">
        <v>18</v>
      </c>
      <c r="L8">
        <v>3</v>
      </c>
      <c r="M8">
        <v>9.987354278564451E-4</v>
      </c>
      <c r="N8">
        <v>0</v>
      </c>
      <c r="O8">
        <v>0</v>
      </c>
      <c r="P8">
        <v>11</v>
      </c>
      <c r="Q8" s="5" t="e">
        <f>(Graphes[[#This Row],[FC_alea_Solution]]-Graphes[[#This Row],[Opt]])/Graphes[[#This Row],[Opt]]</f>
        <v>#VALUE!</v>
      </c>
      <c r="R8">
        <v>1.9960403442382799E-3</v>
      </c>
      <c r="S8">
        <v>12</v>
      </c>
      <c r="T8">
        <v>0</v>
      </c>
      <c r="U8">
        <v>1.4975070953369099E-3</v>
      </c>
      <c r="V8">
        <v>0</v>
      </c>
      <c r="W8">
        <v>0</v>
      </c>
      <c r="X8">
        <v>11</v>
      </c>
      <c r="Y8" s="5" t="e">
        <f>(Graphes[[#This Row],[FC_AC_alea_Solution]]-Graphes[[#This Row],[Opt]])/Graphes[[#This Row],[Opt]]</f>
        <v>#VALUE!</v>
      </c>
      <c r="Z8">
        <v>4.9905776977539002E-3</v>
      </c>
      <c r="AA8">
        <v>12</v>
      </c>
      <c r="AB8">
        <v>0</v>
      </c>
      <c r="AC8">
        <v>2.49600410461425E-3</v>
      </c>
      <c r="AD8">
        <v>1.4965534210205E-3</v>
      </c>
      <c r="AE8">
        <v>0</v>
      </c>
      <c r="AF8">
        <v>5</v>
      </c>
      <c r="AG8" s="5" t="e">
        <f>(Graphes[[#This Row],[FC_AC_Solution]]-Graphes[[#This Row],[Opt]])/Graphes[[#This Row],[Opt]]</f>
        <v>#VALUE!</v>
      </c>
      <c r="AH8">
        <v>9.9811553955078108E-3</v>
      </c>
      <c r="AI8">
        <v>12</v>
      </c>
      <c r="AJ8">
        <v>0</v>
      </c>
      <c r="AK8">
        <v>0</v>
      </c>
      <c r="AL8">
        <v>9.9811553955078108E-3</v>
      </c>
      <c r="AM8">
        <v>0</v>
      </c>
      <c r="AN8">
        <v>5</v>
      </c>
      <c r="AO8" s="5" t="e">
        <f>(Graphes[[#This Row],[FC_Solution]]-Graphes[[#This Row],[Opt]])/Graphes[[#This Row],[Opt]]</f>
        <v>#VALUE!</v>
      </c>
      <c r="AP8">
        <v>9.9658966064453103E-4</v>
      </c>
      <c r="AQ8">
        <v>18</v>
      </c>
      <c r="AR8">
        <v>3</v>
      </c>
      <c r="AS8">
        <v>9.9658966064453103E-4</v>
      </c>
      <c r="AT8">
        <v>0</v>
      </c>
      <c r="AU8">
        <v>0</v>
      </c>
    </row>
  </sheetData>
  <conditionalFormatting sqref="I3:I8">
    <cfRule type="cellIs" dxfId="10" priority="5" operator="lessThan">
      <formula>0</formula>
    </cfRule>
  </conditionalFormatting>
  <conditionalFormatting sqref="Q3:Q8">
    <cfRule type="cellIs" dxfId="9" priority="4" operator="lessThan">
      <formula>0</formula>
    </cfRule>
  </conditionalFormatting>
  <conditionalFormatting sqref="Y3:Y8">
    <cfRule type="cellIs" dxfId="8" priority="3" operator="lessThan">
      <formula>0</formula>
    </cfRule>
  </conditionalFormatting>
  <conditionalFormatting sqref="AG3:AG8">
    <cfRule type="cellIs" dxfId="7" priority="2" operator="lessThan">
      <formula>0</formula>
    </cfRule>
  </conditionalFormatting>
  <conditionalFormatting sqref="AO3:AO8">
    <cfRule type="cellIs" dxfId="6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C5575-0C53-4759-AF14-53204A66E178}">
  <dimension ref="A1:AA74"/>
  <sheetViews>
    <sheetView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B9" sqref="B9"/>
    </sheetView>
  </sheetViews>
  <sheetFormatPr baseColWidth="10" defaultRowHeight="15" x14ac:dyDescent="0.25"/>
  <cols>
    <col min="1" max="1" width="13.28515625" customWidth="1"/>
    <col min="2" max="27" width="8" customWidth="1"/>
  </cols>
  <sheetData>
    <row r="1" spans="1:27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</row>
    <row r="2" spans="1:27" x14ac:dyDescent="0.25">
      <c r="G2" s="8" t="s">
        <v>14</v>
      </c>
      <c r="N2" s="8" t="s">
        <v>6</v>
      </c>
      <c r="U2" s="8" t="s">
        <v>17</v>
      </c>
    </row>
    <row r="3" spans="1:27" x14ac:dyDescent="0.25">
      <c r="A3" t="s">
        <v>7</v>
      </c>
      <c r="E3" t="s">
        <v>18</v>
      </c>
      <c r="G3" t="s">
        <v>12</v>
      </c>
      <c r="H3" t="s">
        <v>390</v>
      </c>
      <c r="I3" t="s">
        <v>5</v>
      </c>
      <c r="J3" t="s">
        <v>391</v>
      </c>
      <c r="K3" t="s">
        <v>392</v>
      </c>
      <c r="M3" t="s">
        <v>393</v>
      </c>
      <c r="N3" t="s">
        <v>12</v>
      </c>
      <c r="O3" t="s">
        <v>390</v>
      </c>
      <c r="P3" t="s">
        <v>5</v>
      </c>
      <c r="Q3" t="s">
        <v>391</v>
      </c>
      <c r="R3" t="s">
        <v>392</v>
      </c>
      <c r="T3" t="s">
        <v>393</v>
      </c>
      <c r="U3" t="s">
        <v>12</v>
      </c>
      <c r="V3" t="s">
        <v>390</v>
      </c>
      <c r="W3" t="s">
        <v>5</v>
      </c>
      <c r="X3" t="s">
        <v>391</v>
      </c>
      <c r="Y3" t="s">
        <v>392</v>
      </c>
      <c r="AA3" t="s">
        <v>393</v>
      </c>
    </row>
    <row r="4" spans="1:27" x14ac:dyDescent="0.25">
      <c r="A4" t="s">
        <v>7</v>
      </c>
      <c r="B4" t="s">
        <v>411</v>
      </c>
      <c r="C4" t="s">
        <v>412</v>
      </c>
      <c r="D4" t="s">
        <v>413</v>
      </c>
      <c r="E4" t="s">
        <v>18</v>
      </c>
      <c r="F4" t="s">
        <v>416</v>
      </c>
      <c r="G4" t="s">
        <v>88</v>
      </c>
      <c r="H4" t="s">
        <v>396</v>
      </c>
      <c r="I4" t="s">
        <v>89</v>
      </c>
      <c r="J4" t="s">
        <v>397</v>
      </c>
      <c r="K4" t="s">
        <v>398</v>
      </c>
      <c r="L4" t="s">
        <v>408</v>
      </c>
      <c r="M4" t="s">
        <v>399</v>
      </c>
      <c r="N4" t="s">
        <v>116</v>
      </c>
      <c r="O4" t="s">
        <v>400</v>
      </c>
      <c r="P4" t="s">
        <v>117</v>
      </c>
      <c r="Q4" t="s">
        <v>401</v>
      </c>
      <c r="R4" t="s">
        <v>402</v>
      </c>
      <c r="S4" t="s">
        <v>409</v>
      </c>
      <c r="T4" t="s">
        <v>403</v>
      </c>
      <c r="U4" t="s">
        <v>109</v>
      </c>
      <c r="V4" t="s">
        <v>404</v>
      </c>
      <c r="W4" t="s">
        <v>110</v>
      </c>
      <c r="X4" t="s">
        <v>405</v>
      </c>
      <c r="Y4" t="s">
        <v>406</v>
      </c>
      <c r="Z4" t="s">
        <v>410</v>
      </c>
      <c r="AA4" t="s">
        <v>407</v>
      </c>
    </row>
    <row r="5" spans="1:27" x14ac:dyDescent="0.25">
      <c r="A5" t="s">
        <v>20</v>
      </c>
      <c r="B5">
        <v>896</v>
      </c>
      <c r="C5">
        <v>72</v>
      </c>
      <c r="D5">
        <f>Opti[[#This Row],[nb contraintes]]*Opti[[#This Row],[domaine max]]*Opti[[#This Row],[domaine max]]</f>
        <v>4644864</v>
      </c>
      <c r="E5">
        <v>11</v>
      </c>
      <c r="F5">
        <v>10</v>
      </c>
      <c r="G5">
        <v>11</v>
      </c>
      <c r="H5" t="b">
        <v>0</v>
      </c>
      <c r="I5">
        <v>605.29032397270203</v>
      </c>
      <c r="J5">
        <v>2</v>
      </c>
      <c r="K5" t="s">
        <v>215</v>
      </c>
      <c r="L5">
        <v>600.91414427757195</v>
      </c>
      <c r="M5" t="s">
        <v>145</v>
      </c>
      <c r="N5">
        <v>11</v>
      </c>
      <c r="O5" t="b">
        <v>0</v>
      </c>
      <c r="P5">
        <v>604.965272426605</v>
      </c>
      <c r="Q5">
        <v>2</v>
      </c>
      <c r="R5" t="s">
        <v>216</v>
      </c>
      <c r="S5">
        <v>600.00135254859902</v>
      </c>
      <c r="T5" t="s">
        <v>145</v>
      </c>
      <c r="U5">
        <v>11</v>
      </c>
      <c r="V5" t="b">
        <v>1</v>
      </c>
      <c r="W5">
        <v>4.5376820564270002</v>
      </c>
      <c r="X5">
        <v>2</v>
      </c>
      <c r="Y5" t="s">
        <v>217</v>
      </c>
      <c r="Z5">
        <v>2.5950193405151301E-2</v>
      </c>
      <c r="AA5" t="s">
        <v>145</v>
      </c>
    </row>
    <row r="6" spans="1:27" x14ac:dyDescent="0.25">
      <c r="A6" t="s">
        <v>21</v>
      </c>
      <c r="B6">
        <v>722</v>
      </c>
      <c r="C6">
        <v>83</v>
      </c>
      <c r="D6">
        <f>Opti[[#This Row],[nb contraintes]]*Opti[[#This Row],[domaine max]]*Opti[[#This Row],[domaine max]]</f>
        <v>4973858</v>
      </c>
      <c r="E6">
        <v>11</v>
      </c>
      <c r="F6">
        <v>10</v>
      </c>
      <c r="G6">
        <v>11</v>
      </c>
      <c r="H6" t="b">
        <v>0</v>
      </c>
      <c r="I6">
        <v>601.517085313797</v>
      </c>
      <c r="J6">
        <v>2</v>
      </c>
      <c r="K6" t="s">
        <v>218</v>
      </c>
      <c r="L6">
        <v>600.13222146034195</v>
      </c>
      <c r="M6" t="s">
        <v>145</v>
      </c>
      <c r="N6">
        <v>11</v>
      </c>
      <c r="O6" t="b">
        <v>0</v>
      </c>
      <c r="P6">
        <v>601.515860319137</v>
      </c>
      <c r="Q6">
        <v>2</v>
      </c>
      <c r="R6" t="s">
        <v>219</v>
      </c>
      <c r="S6">
        <v>600.00024318695</v>
      </c>
      <c r="T6" t="s">
        <v>145</v>
      </c>
      <c r="U6">
        <v>11</v>
      </c>
      <c r="V6" t="b">
        <v>1</v>
      </c>
      <c r="W6">
        <v>1.7637927532196001</v>
      </c>
      <c r="X6">
        <v>2</v>
      </c>
      <c r="Y6" t="s">
        <v>220</v>
      </c>
      <c r="Z6">
        <v>2.3956298828125E-2</v>
      </c>
      <c r="AA6" t="s">
        <v>145</v>
      </c>
    </row>
    <row r="7" spans="1:27" x14ac:dyDescent="0.25">
      <c r="A7" t="s">
        <v>22</v>
      </c>
      <c r="B7">
        <v>796</v>
      </c>
      <c r="C7">
        <v>22</v>
      </c>
      <c r="D7">
        <f>Opti[[#This Row],[nb contraintes]]*Opti[[#This Row],[domaine max]]*Opti[[#This Row],[domaine max]]</f>
        <v>385264</v>
      </c>
      <c r="E7" t="s">
        <v>19</v>
      </c>
      <c r="F7">
        <v>3</v>
      </c>
      <c r="G7">
        <v>6</v>
      </c>
      <c r="H7" t="b">
        <v>0</v>
      </c>
      <c r="I7">
        <v>607.27101325988701</v>
      </c>
      <c r="J7">
        <v>3</v>
      </c>
      <c r="K7" t="s">
        <v>221</v>
      </c>
      <c r="L7">
        <v>600.04132962226799</v>
      </c>
      <c r="M7" t="s">
        <v>146</v>
      </c>
      <c r="N7">
        <v>6</v>
      </c>
      <c r="O7" t="b">
        <v>0</v>
      </c>
      <c r="P7">
        <v>607.26046729087795</v>
      </c>
      <c r="Q7">
        <v>3</v>
      </c>
      <c r="R7" t="s">
        <v>222</v>
      </c>
      <c r="S7">
        <v>600.00893783569302</v>
      </c>
      <c r="T7" t="s">
        <v>146</v>
      </c>
      <c r="U7">
        <v>6</v>
      </c>
      <c r="V7" t="b">
        <v>0</v>
      </c>
      <c r="W7">
        <v>608.01256251335099</v>
      </c>
      <c r="X7">
        <v>3</v>
      </c>
      <c r="Y7" t="s">
        <v>223</v>
      </c>
      <c r="Z7">
        <v>600.035534381866</v>
      </c>
      <c r="AA7" t="s">
        <v>146</v>
      </c>
    </row>
    <row r="8" spans="1:27" x14ac:dyDescent="0.25">
      <c r="A8" t="s">
        <v>23</v>
      </c>
      <c r="B8">
        <v>1820</v>
      </c>
      <c r="C8">
        <v>55</v>
      </c>
      <c r="D8">
        <f>Opti[[#This Row],[nb contraintes]]*Opti[[#This Row],[domaine max]]*Opti[[#This Row],[domaine max]]</f>
        <v>5505500</v>
      </c>
      <c r="E8" t="s">
        <v>19</v>
      </c>
      <c r="F8">
        <v>7</v>
      </c>
      <c r="G8">
        <v>15</v>
      </c>
      <c r="H8" t="b">
        <v>0</v>
      </c>
      <c r="I8">
        <v>679.90907883644104</v>
      </c>
      <c r="J8">
        <v>5</v>
      </c>
      <c r="K8" t="s">
        <v>224</v>
      </c>
      <c r="L8">
        <v>600.20346665382306</v>
      </c>
      <c r="M8" t="s">
        <v>147</v>
      </c>
      <c r="N8">
        <v>15</v>
      </c>
      <c r="O8" t="b">
        <v>0</v>
      </c>
      <c r="P8">
        <v>662.05057835578896</v>
      </c>
      <c r="Q8">
        <v>5</v>
      </c>
      <c r="R8" t="s">
        <v>225</v>
      </c>
      <c r="S8">
        <v>600.05048632621697</v>
      </c>
      <c r="T8" t="s">
        <v>147</v>
      </c>
      <c r="U8">
        <v>15</v>
      </c>
      <c r="V8" t="b">
        <v>0</v>
      </c>
      <c r="W8">
        <v>615.08220434188797</v>
      </c>
      <c r="X8">
        <v>4</v>
      </c>
      <c r="Y8" t="s">
        <v>226</v>
      </c>
      <c r="Z8">
        <v>600.00324225425697</v>
      </c>
      <c r="AA8" t="s">
        <v>200</v>
      </c>
    </row>
    <row r="9" spans="1:27" x14ac:dyDescent="0.25">
      <c r="A9" t="s">
        <v>24</v>
      </c>
      <c r="B9">
        <v>730</v>
      </c>
      <c r="C9">
        <v>24</v>
      </c>
      <c r="D9">
        <f>Opti[[#This Row],[nb contraintes]]*Opti[[#This Row],[domaine max]]*Opti[[#This Row],[domaine max]]</f>
        <v>420480</v>
      </c>
      <c r="E9" t="s">
        <v>19</v>
      </c>
      <c r="F9">
        <v>4</v>
      </c>
      <c r="G9">
        <v>5</v>
      </c>
      <c r="H9" t="b">
        <v>1</v>
      </c>
      <c r="I9">
        <v>56.118303537368703</v>
      </c>
      <c r="J9">
        <v>4</v>
      </c>
      <c r="K9" t="s">
        <v>227</v>
      </c>
      <c r="L9">
        <v>1.1538045406341499</v>
      </c>
      <c r="M9" t="s">
        <v>148</v>
      </c>
      <c r="N9">
        <v>6</v>
      </c>
      <c r="O9" t="b">
        <v>0</v>
      </c>
      <c r="P9">
        <v>601.94846129417397</v>
      </c>
      <c r="Q9">
        <v>3</v>
      </c>
      <c r="R9" t="s">
        <v>228</v>
      </c>
      <c r="S9">
        <v>600.00044918060303</v>
      </c>
      <c r="T9" t="s">
        <v>146</v>
      </c>
      <c r="U9">
        <v>5</v>
      </c>
      <c r="V9" t="b">
        <v>1</v>
      </c>
      <c r="W9">
        <v>3.5442082881927401</v>
      </c>
      <c r="X9">
        <v>3</v>
      </c>
      <c r="Y9" t="s">
        <v>229</v>
      </c>
      <c r="Z9">
        <v>1.4471530914306601E-2</v>
      </c>
      <c r="AA9" t="s">
        <v>201</v>
      </c>
    </row>
    <row r="10" spans="1:27" x14ac:dyDescent="0.25">
      <c r="A10" t="s">
        <v>25</v>
      </c>
      <c r="B10">
        <v>75</v>
      </c>
      <c r="C10">
        <v>14</v>
      </c>
      <c r="D10">
        <f>Opti[[#This Row],[nb contraintes]]*Opti[[#This Row],[domaine max]]*Opti[[#This Row],[domaine max]]</f>
        <v>14700</v>
      </c>
      <c r="E10" t="s">
        <v>19</v>
      </c>
      <c r="F10">
        <v>5</v>
      </c>
      <c r="G10">
        <v>6</v>
      </c>
      <c r="H10" t="b">
        <v>1</v>
      </c>
      <c r="I10">
        <v>0.10679578781127901</v>
      </c>
      <c r="J10">
        <v>3</v>
      </c>
      <c r="K10" t="s">
        <v>230</v>
      </c>
      <c r="L10">
        <v>2.4938583374023398E-3</v>
      </c>
      <c r="M10" t="s">
        <v>146</v>
      </c>
      <c r="N10">
        <v>6</v>
      </c>
      <c r="O10" t="b">
        <v>1</v>
      </c>
      <c r="P10">
        <v>0.14073300361633301</v>
      </c>
      <c r="Q10">
        <v>3</v>
      </c>
      <c r="R10" t="s">
        <v>231</v>
      </c>
      <c r="S10">
        <v>2.4938583374023398E-3</v>
      </c>
      <c r="T10" t="s">
        <v>146</v>
      </c>
      <c r="U10">
        <v>6</v>
      </c>
      <c r="V10" t="b">
        <v>1</v>
      </c>
      <c r="W10">
        <v>5.38983345031738E-2</v>
      </c>
      <c r="X10">
        <v>2</v>
      </c>
      <c r="Y10" t="s">
        <v>232</v>
      </c>
      <c r="Z10">
        <v>1.4970302581787101E-3</v>
      </c>
      <c r="AA10" t="s">
        <v>175</v>
      </c>
    </row>
    <row r="11" spans="1:27" x14ac:dyDescent="0.25">
      <c r="A11" t="s">
        <v>26</v>
      </c>
      <c r="B11">
        <v>6555</v>
      </c>
      <c r="C11">
        <v>121</v>
      </c>
      <c r="D11">
        <f>Opti[[#This Row],[nb contraintes]]*Opti[[#This Row],[domaine max]]*Opti[[#This Row],[domaine max]]</f>
        <v>95971755</v>
      </c>
      <c r="E11" t="s">
        <v>19</v>
      </c>
      <c r="F11">
        <v>29</v>
      </c>
      <c r="G11">
        <v>52</v>
      </c>
      <c r="H11" t="b">
        <v>0</v>
      </c>
      <c r="I11">
        <v>1054.1786506175899</v>
      </c>
      <c r="J11">
        <v>8</v>
      </c>
      <c r="K11" t="s">
        <v>233</v>
      </c>
      <c r="L11">
        <v>604.158576726913</v>
      </c>
      <c r="M11" t="s">
        <v>149</v>
      </c>
      <c r="N11">
        <v>58</v>
      </c>
      <c r="O11" t="b">
        <v>0</v>
      </c>
      <c r="P11">
        <v>628.76625776290803</v>
      </c>
      <c r="Q11">
        <v>2</v>
      </c>
      <c r="R11" t="s">
        <v>234</v>
      </c>
      <c r="S11">
        <v>600.00144743919304</v>
      </c>
      <c r="T11" t="s">
        <v>189</v>
      </c>
      <c r="U11">
        <v>52</v>
      </c>
      <c r="V11" t="b">
        <v>0</v>
      </c>
      <c r="W11">
        <v>681.60247182846001</v>
      </c>
      <c r="X11">
        <v>4</v>
      </c>
      <c r="Y11" t="s">
        <v>235</v>
      </c>
      <c r="Z11">
        <v>600.00054216384797</v>
      </c>
      <c r="AA11" t="s">
        <v>202</v>
      </c>
    </row>
    <row r="12" spans="1:27" x14ac:dyDescent="0.25">
      <c r="A12" t="s">
        <v>27</v>
      </c>
      <c r="B12">
        <v>1210</v>
      </c>
      <c r="C12">
        <v>27</v>
      </c>
      <c r="D12">
        <f>Opti[[#This Row],[nb contraintes]]*Opti[[#This Row],[domaine max]]*Opti[[#This Row],[domaine max]]</f>
        <v>882090</v>
      </c>
      <c r="E12" t="s">
        <v>19</v>
      </c>
      <c r="F12">
        <v>4</v>
      </c>
      <c r="G12">
        <v>7</v>
      </c>
      <c r="H12" t="b">
        <v>0</v>
      </c>
      <c r="I12">
        <v>603.436458349227</v>
      </c>
      <c r="J12">
        <v>3</v>
      </c>
      <c r="K12" t="s">
        <v>236</v>
      </c>
      <c r="L12">
        <v>600.07521581649701</v>
      </c>
      <c r="M12" t="s">
        <v>150</v>
      </c>
      <c r="N12">
        <v>7</v>
      </c>
      <c r="O12" t="b">
        <v>0</v>
      </c>
      <c r="P12">
        <v>603.20886945724396</v>
      </c>
      <c r="Q12">
        <v>3</v>
      </c>
      <c r="R12" t="s">
        <v>237</v>
      </c>
      <c r="S12">
        <v>600.00058674812306</v>
      </c>
      <c r="T12" t="s">
        <v>150</v>
      </c>
      <c r="U12">
        <v>7</v>
      </c>
      <c r="V12" t="b">
        <v>0</v>
      </c>
      <c r="W12">
        <v>603.49942994117703</v>
      </c>
      <c r="X12">
        <v>3</v>
      </c>
      <c r="Y12" t="s">
        <v>238</v>
      </c>
      <c r="Z12">
        <v>600.00122094154301</v>
      </c>
      <c r="AA12" t="s">
        <v>150</v>
      </c>
    </row>
    <row r="13" spans="1:27" x14ac:dyDescent="0.25">
      <c r="A13" t="s">
        <v>28</v>
      </c>
      <c r="B13">
        <v>876</v>
      </c>
      <c r="C13">
        <v>39</v>
      </c>
      <c r="D13">
        <f>Opti[[#This Row],[nb contraintes]]*Opti[[#This Row],[domaine max]]*Opti[[#This Row],[domaine max]]</f>
        <v>1332396</v>
      </c>
      <c r="E13" t="s">
        <v>19</v>
      </c>
      <c r="F13">
        <v>7</v>
      </c>
      <c r="G13">
        <v>11</v>
      </c>
      <c r="H13" t="b">
        <v>0</v>
      </c>
      <c r="I13">
        <v>744.74345231056202</v>
      </c>
      <c r="J13">
        <v>5</v>
      </c>
      <c r="K13" t="s">
        <v>239</v>
      </c>
      <c r="L13">
        <v>600.02403354644696</v>
      </c>
      <c r="M13" t="s">
        <v>151</v>
      </c>
      <c r="N13">
        <v>11</v>
      </c>
      <c r="O13" t="b">
        <v>0</v>
      </c>
      <c r="P13">
        <v>826.19354176521301</v>
      </c>
      <c r="Q13">
        <v>5</v>
      </c>
      <c r="R13" t="s">
        <v>240</v>
      </c>
      <c r="S13">
        <v>600.00082445144596</v>
      </c>
      <c r="T13" t="s">
        <v>151</v>
      </c>
      <c r="U13">
        <v>12</v>
      </c>
      <c r="V13" t="b">
        <v>0</v>
      </c>
      <c r="W13">
        <v>603.78336572647095</v>
      </c>
      <c r="X13">
        <v>4</v>
      </c>
      <c r="Y13" t="s">
        <v>241</v>
      </c>
      <c r="Z13">
        <v>600.00405144691399</v>
      </c>
      <c r="AA13" t="s">
        <v>152</v>
      </c>
    </row>
    <row r="14" spans="1:27" x14ac:dyDescent="0.25">
      <c r="A14" t="s">
        <v>29</v>
      </c>
      <c r="B14">
        <v>1475</v>
      </c>
      <c r="C14">
        <v>31</v>
      </c>
      <c r="D14">
        <f>Opti[[#This Row],[nb contraintes]]*Opti[[#This Row],[domaine max]]*Opti[[#This Row],[domaine max]]</f>
        <v>1417475</v>
      </c>
      <c r="E14" t="s">
        <v>19</v>
      </c>
      <c r="F14">
        <v>4</v>
      </c>
      <c r="G14">
        <v>7</v>
      </c>
      <c r="H14" t="b">
        <v>0</v>
      </c>
      <c r="I14">
        <v>612.28070926666203</v>
      </c>
      <c r="J14">
        <v>3</v>
      </c>
      <c r="K14" t="s">
        <v>242</v>
      </c>
      <c r="L14">
        <v>600.09275841712895</v>
      </c>
      <c r="M14" t="s">
        <v>150</v>
      </c>
      <c r="N14">
        <v>8</v>
      </c>
      <c r="O14" t="b">
        <v>0</v>
      </c>
      <c r="P14">
        <v>604.10048556327797</v>
      </c>
      <c r="Q14">
        <v>2</v>
      </c>
      <c r="R14" t="s">
        <v>243</v>
      </c>
      <c r="S14">
        <v>600.00375723838795</v>
      </c>
      <c r="T14" t="s">
        <v>167</v>
      </c>
      <c r="U14">
        <v>7</v>
      </c>
      <c r="V14" t="b">
        <v>0</v>
      </c>
      <c r="W14">
        <v>606.28128075599602</v>
      </c>
      <c r="X14">
        <v>3</v>
      </c>
      <c r="Y14" t="s">
        <v>244</v>
      </c>
      <c r="Z14">
        <v>600.002039909362</v>
      </c>
      <c r="AA14" t="s">
        <v>150</v>
      </c>
    </row>
    <row r="15" spans="1:27" x14ac:dyDescent="0.25">
      <c r="A15" t="s">
        <v>30</v>
      </c>
      <c r="B15">
        <v>407</v>
      </c>
      <c r="C15">
        <v>31</v>
      </c>
      <c r="D15">
        <f>Opti[[#This Row],[nb contraintes]]*Opti[[#This Row],[domaine max]]*Opti[[#This Row],[domaine max]]</f>
        <v>391127</v>
      </c>
      <c r="E15" t="s">
        <v>19</v>
      </c>
      <c r="F15">
        <v>13</v>
      </c>
      <c r="G15">
        <v>13</v>
      </c>
      <c r="H15" t="b">
        <v>1</v>
      </c>
      <c r="I15">
        <v>2.3011806011199898</v>
      </c>
      <c r="J15">
        <v>3</v>
      </c>
      <c r="K15" t="s">
        <v>248</v>
      </c>
      <c r="L15">
        <v>0.65375375747680597</v>
      </c>
      <c r="M15" t="s">
        <v>153</v>
      </c>
      <c r="N15">
        <v>13</v>
      </c>
      <c r="O15" t="b">
        <v>0</v>
      </c>
      <c r="P15">
        <v>2.4501996040344198</v>
      </c>
      <c r="Q15">
        <v>3</v>
      </c>
      <c r="R15" t="s">
        <v>249</v>
      </c>
      <c r="S15">
        <v>0.747933149337768</v>
      </c>
      <c r="T15" t="s">
        <v>153</v>
      </c>
      <c r="U15">
        <v>13</v>
      </c>
      <c r="V15" t="b">
        <v>1</v>
      </c>
      <c r="W15">
        <v>1.0589864253997801</v>
      </c>
      <c r="X15">
        <v>1</v>
      </c>
      <c r="Y15" t="s">
        <v>250</v>
      </c>
      <c r="Z15">
        <v>0.918753862380981</v>
      </c>
      <c r="AA15" t="s">
        <v>203</v>
      </c>
    </row>
    <row r="16" spans="1:27" x14ac:dyDescent="0.25">
      <c r="A16" t="s">
        <v>79</v>
      </c>
      <c r="B16">
        <v>10708</v>
      </c>
      <c r="C16">
        <v>253</v>
      </c>
      <c r="D16">
        <f>Opti[[#This Row],[nb contraintes]]*Opti[[#This Row],[domaine max]]*Opti[[#This Row],[domaine max]]</f>
        <v>685408372</v>
      </c>
      <c r="E16">
        <v>65</v>
      </c>
      <c r="F16">
        <v>44</v>
      </c>
      <c r="G16">
        <v>65</v>
      </c>
      <c r="H16" t="b">
        <v>0</v>
      </c>
      <c r="I16">
        <v>836.15085029602005</v>
      </c>
      <c r="J16">
        <v>2</v>
      </c>
      <c r="K16" t="s">
        <v>251</v>
      </c>
      <c r="L16">
        <v>644.87157058715798</v>
      </c>
      <c r="M16" t="s">
        <v>154</v>
      </c>
      <c r="N16">
        <v>65</v>
      </c>
      <c r="O16" t="b">
        <v>0</v>
      </c>
      <c r="P16">
        <v>830.67090463638306</v>
      </c>
      <c r="Q16">
        <v>2</v>
      </c>
      <c r="R16" t="s">
        <v>252</v>
      </c>
      <c r="S16">
        <v>600.290383338928</v>
      </c>
      <c r="T16" t="s">
        <v>154</v>
      </c>
      <c r="U16">
        <v>65</v>
      </c>
      <c r="V16" t="b">
        <v>0</v>
      </c>
      <c r="W16">
        <v>864.303785324096</v>
      </c>
      <c r="X16">
        <v>2</v>
      </c>
      <c r="Y16" t="s">
        <v>253</v>
      </c>
      <c r="Z16">
        <v>600.00917315483002</v>
      </c>
      <c r="AA16" t="s">
        <v>154</v>
      </c>
    </row>
    <row r="17" spans="1:27" x14ac:dyDescent="0.25">
      <c r="A17" t="s">
        <v>37</v>
      </c>
      <c r="B17">
        <v>8340</v>
      </c>
      <c r="C17">
        <v>347</v>
      </c>
      <c r="D17">
        <f>Opti[[#This Row],[nb contraintes]]*Opti[[#This Row],[domaine max]]*Opti[[#This Row],[domaine max]]</f>
        <v>1004211060</v>
      </c>
      <c r="E17">
        <v>30</v>
      </c>
      <c r="F17">
        <v>27</v>
      </c>
      <c r="G17">
        <v>33</v>
      </c>
      <c r="H17" t="b">
        <v>0</v>
      </c>
      <c r="I17">
        <v>1036.43744039535</v>
      </c>
      <c r="J17">
        <v>2</v>
      </c>
      <c r="K17" t="s">
        <v>254</v>
      </c>
      <c r="L17">
        <v>600.28947067260697</v>
      </c>
      <c r="M17" t="s">
        <v>155</v>
      </c>
      <c r="N17">
        <v>33</v>
      </c>
      <c r="O17" t="b">
        <v>0</v>
      </c>
      <c r="P17">
        <v>906.61167764663696</v>
      </c>
      <c r="Q17">
        <v>2</v>
      </c>
      <c r="R17" t="s">
        <v>255</v>
      </c>
      <c r="S17">
        <v>600.00128197669903</v>
      </c>
      <c r="T17" t="s">
        <v>155</v>
      </c>
      <c r="U17">
        <v>30</v>
      </c>
      <c r="V17" t="b">
        <v>0</v>
      </c>
      <c r="W17">
        <v>1196.9288547039</v>
      </c>
      <c r="X17">
        <v>2</v>
      </c>
      <c r="Y17" t="s">
        <v>256</v>
      </c>
      <c r="Z17">
        <v>600.00300908088605</v>
      </c>
      <c r="AA17" t="s">
        <v>188</v>
      </c>
    </row>
    <row r="18" spans="1:27" x14ac:dyDescent="0.25">
      <c r="A18" t="s">
        <v>38</v>
      </c>
      <c r="B18">
        <v>8363</v>
      </c>
      <c r="C18">
        <v>347</v>
      </c>
      <c r="D18">
        <f>Opti[[#This Row],[nb contraintes]]*Opti[[#This Row],[domaine max]]*Opti[[#This Row],[domaine max]]</f>
        <v>1006980467</v>
      </c>
      <c r="E18">
        <v>30</v>
      </c>
      <c r="F18">
        <v>26</v>
      </c>
      <c r="G18">
        <v>32</v>
      </c>
      <c r="H18" t="b">
        <v>0</v>
      </c>
      <c r="I18">
        <v>1004.87040710449</v>
      </c>
      <c r="J18">
        <v>2</v>
      </c>
      <c r="K18" t="s">
        <v>257</v>
      </c>
      <c r="L18">
        <v>600.24803709983803</v>
      </c>
      <c r="M18" t="s">
        <v>156</v>
      </c>
      <c r="N18">
        <v>32</v>
      </c>
      <c r="O18" t="b">
        <v>0</v>
      </c>
      <c r="P18">
        <v>1024.6774404048899</v>
      </c>
      <c r="Q18">
        <v>2</v>
      </c>
      <c r="R18" t="s">
        <v>258</v>
      </c>
      <c r="S18">
        <v>600.00243091583195</v>
      </c>
      <c r="T18" t="s">
        <v>156</v>
      </c>
      <c r="U18">
        <v>30</v>
      </c>
      <c r="V18" t="b">
        <v>0</v>
      </c>
      <c r="W18">
        <v>1191.0833458900399</v>
      </c>
      <c r="X18">
        <v>2</v>
      </c>
      <c r="Y18" t="s">
        <v>259</v>
      </c>
      <c r="Z18">
        <v>600.00302171707096</v>
      </c>
      <c r="AA18" t="s">
        <v>188</v>
      </c>
    </row>
    <row r="19" spans="1:27" x14ac:dyDescent="0.25">
      <c r="A19" t="s">
        <v>39</v>
      </c>
      <c r="B19">
        <v>1204</v>
      </c>
      <c r="C19">
        <v>14</v>
      </c>
      <c r="D19">
        <f>Opti[[#This Row],[nb contraintes]]*Opti[[#This Row],[domaine max]]*Opti[[#This Row],[domaine max]]</f>
        <v>235984</v>
      </c>
      <c r="E19">
        <v>9</v>
      </c>
      <c r="F19">
        <v>9</v>
      </c>
      <c r="G19">
        <v>9</v>
      </c>
      <c r="H19" t="b">
        <v>1</v>
      </c>
      <c r="I19">
        <v>0.78102946281433105</v>
      </c>
      <c r="J19">
        <v>1</v>
      </c>
      <c r="K19" t="s">
        <v>260</v>
      </c>
      <c r="L19">
        <v>3.2437086105346603E-2</v>
      </c>
      <c r="M19" t="s">
        <v>157</v>
      </c>
      <c r="N19">
        <v>9</v>
      </c>
      <c r="O19" t="b">
        <v>1</v>
      </c>
      <c r="P19">
        <v>0.74707770347595204</v>
      </c>
      <c r="Q19">
        <v>1</v>
      </c>
      <c r="R19" t="s">
        <v>261</v>
      </c>
      <c r="S19">
        <v>2.79467105865478E-2</v>
      </c>
      <c r="T19" t="s">
        <v>157</v>
      </c>
      <c r="U19">
        <v>9</v>
      </c>
      <c r="V19" t="b">
        <v>1</v>
      </c>
      <c r="W19">
        <v>0.94795131683349598</v>
      </c>
      <c r="X19">
        <v>1</v>
      </c>
      <c r="Y19" t="s">
        <v>262</v>
      </c>
      <c r="Z19">
        <v>0.13798761367797799</v>
      </c>
      <c r="AA19" t="s">
        <v>157</v>
      </c>
    </row>
    <row r="20" spans="1:27" x14ac:dyDescent="0.25">
      <c r="A20" t="s">
        <v>40</v>
      </c>
      <c r="B20">
        <v>3146</v>
      </c>
      <c r="C20">
        <v>100</v>
      </c>
      <c r="D20">
        <f>Opti[[#This Row],[nb contraintes]]*Opti[[#This Row],[domaine max]]*Opti[[#This Row],[domaine max]]</f>
        <v>31460000</v>
      </c>
      <c r="E20">
        <v>13</v>
      </c>
      <c r="F20">
        <v>11</v>
      </c>
      <c r="G20">
        <v>13</v>
      </c>
      <c r="H20" t="b">
        <v>0</v>
      </c>
      <c r="I20">
        <v>776.24188446998596</v>
      </c>
      <c r="J20">
        <v>2</v>
      </c>
      <c r="K20" t="s">
        <v>263</v>
      </c>
      <c r="L20">
        <v>600.80558609962395</v>
      </c>
      <c r="M20" t="s">
        <v>158</v>
      </c>
      <c r="N20">
        <v>13</v>
      </c>
      <c r="O20" t="b">
        <v>0</v>
      </c>
      <c r="P20">
        <v>773.84920072555497</v>
      </c>
      <c r="Q20">
        <v>2</v>
      </c>
      <c r="R20" t="s">
        <v>264</v>
      </c>
      <c r="S20">
        <v>600.00274729728699</v>
      </c>
      <c r="T20" t="s">
        <v>158</v>
      </c>
      <c r="U20">
        <v>13</v>
      </c>
      <c r="V20" t="b">
        <v>0</v>
      </c>
      <c r="W20">
        <v>776.98597002029396</v>
      </c>
      <c r="X20">
        <v>2</v>
      </c>
      <c r="Y20" t="s">
        <v>265</v>
      </c>
      <c r="Z20">
        <v>600.00388216972306</v>
      </c>
      <c r="AA20" t="s">
        <v>158</v>
      </c>
    </row>
    <row r="21" spans="1:27" x14ac:dyDescent="0.25">
      <c r="A21" t="s">
        <v>41</v>
      </c>
      <c r="B21">
        <v>530</v>
      </c>
      <c r="C21">
        <v>54</v>
      </c>
      <c r="D21">
        <f>Opti[[#This Row],[nb contraintes]]*Opti[[#This Row],[domaine max]]*Opti[[#This Row],[domaine max]]</f>
        <v>1545480</v>
      </c>
      <c r="E21">
        <v>11</v>
      </c>
      <c r="F21">
        <v>9</v>
      </c>
      <c r="G21">
        <v>11</v>
      </c>
      <c r="H21" t="b">
        <v>1</v>
      </c>
      <c r="I21">
        <v>1.7052574157714799</v>
      </c>
      <c r="J21">
        <v>2</v>
      </c>
      <c r="K21" t="s">
        <v>266</v>
      </c>
      <c r="L21">
        <v>0.90428185462951605</v>
      </c>
      <c r="M21" t="s">
        <v>145</v>
      </c>
      <c r="N21">
        <v>11</v>
      </c>
      <c r="O21" t="b">
        <v>1</v>
      </c>
      <c r="P21">
        <v>1.5213658809661801</v>
      </c>
      <c r="Q21">
        <v>2</v>
      </c>
      <c r="R21" t="s">
        <v>267</v>
      </c>
      <c r="S21">
        <v>0.78700375556945801</v>
      </c>
      <c r="T21" t="s">
        <v>145</v>
      </c>
      <c r="U21">
        <v>11</v>
      </c>
      <c r="V21" t="b">
        <v>1</v>
      </c>
      <c r="W21">
        <v>0.88581538200378396</v>
      </c>
      <c r="X21">
        <v>2</v>
      </c>
      <c r="Y21" t="s">
        <v>268</v>
      </c>
      <c r="Z21">
        <v>1.3972759246826101E-2</v>
      </c>
      <c r="AA21" t="s">
        <v>145</v>
      </c>
    </row>
    <row r="22" spans="1:27" x14ac:dyDescent="0.25">
      <c r="A22" t="s">
        <v>42</v>
      </c>
      <c r="B22">
        <v>418</v>
      </c>
      <c r="C22">
        <v>37</v>
      </c>
      <c r="D22">
        <f>Opti[[#This Row],[nb contraintes]]*Opti[[#This Row],[domaine max]]*Opti[[#This Row],[domaine max]]</f>
        <v>572242</v>
      </c>
      <c r="E22">
        <v>10</v>
      </c>
      <c r="F22">
        <v>10</v>
      </c>
      <c r="G22">
        <v>10</v>
      </c>
      <c r="H22" t="b">
        <v>1</v>
      </c>
      <c r="I22">
        <v>2.40810894966125</v>
      </c>
      <c r="J22">
        <v>2</v>
      </c>
      <c r="K22" t="s">
        <v>269</v>
      </c>
      <c r="L22">
        <v>1.91754150390625</v>
      </c>
      <c r="M22" t="s">
        <v>159</v>
      </c>
      <c r="N22">
        <v>11</v>
      </c>
      <c r="O22" t="b">
        <v>0</v>
      </c>
      <c r="P22">
        <v>600.47679376602105</v>
      </c>
      <c r="Q22">
        <v>2</v>
      </c>
      <c r="R22" t="s">
        <v>270</v>
      </c>
      <c r="S22">
        <v>600.00024342536904</v>
      </c>
      <c r="T22" t="s">
        <v>145</v>
      </c>
      <c r="U22">
        <v>10</v>
      </c>
      <c r="V22" t="b">
        <v>1</v>
      </c>
      <c r="W22">
        <v>0.39375281333923301</v>
      </c>
      <c r="X22">
        <v>1</v>
      </c>
      <c r="Y22" t="s">
        <v>271</v>
      </c>
      <c r="Z22">
        <v>9.2826128005981404E-2</v>
      </c>
      <c r="AA22" t="s">
        <v>204</v>
      </c>
    </row>
    <row r="23" spans="1:27" x14ac:dyDescent="0.25">
      <c r="A23" t="s">
        <v>43</v>
      </c>
      <c r="B23">
        <v>8063</v>
      </c>
      <c r="C23">
        <v>100</v>
      </c>
      <c r="D23">
        <f>Opti[[#This Row],[nb contraintes]]*Opti[[#This Row],[domaine max]]*Opti[[#This Row],[domaine max]]</f>
        <v>80630000</v>
      </c>
      <c r="E23">
        <v>15</v>
      </c>
      <c r="F23">
        <v>15</v>
      </c>
      <c r="G23">
        <v>16</v>
      </c>
      <c r="H23" t="b">
        <v>0</v>
      </c>
      <c r="I23">
        <v>1080.81753230094</v>
      </c>
      <c r="J23">
        <v>3</v>
      </c>
      <c r="K23" t="s">
        <v>272</v>
      </c>
      <c r="L23">
        <v>600.79695272445599</v>
      </c>
      <c r="M23" t="s">
        <v>160</v>
      </c>
      <c r="N23">
        <v>16</v>
      </c>
      <c r="O23" t="b">
        <v>0</v>
      </c>
      <c r="P23">
        <v>748.57755064964294</v>
      </c>
      <c r="Q23">
        <v>3</v>
      </c>
      <c r="R23" t="s">
        <v>273</v>
      </c>
      <c r="S23">
        <v>600.00499057769696</v>
      </c>
      <c r="T23" t="s">
        <v>160</v>
      </c>
      <c r="U23">
        <v>16</v>
      </c>
      <c r="V23" t="b">
        <v>0</v>
      </c>
      <c r="W23">
        <v>667.10752081870999</v>
      </c>
      <c r="X23">
        <v>2</v>
      </c>
      <c r="Y23" t="s">
        <v>274</v>
      </c>
      <c r="Z23">
        <v>600.00360202789295</v>
      </c>
      <c r="AA23" t="s">
        <v>205</v>
      </c>
    </row>
    <row r="24" spans="1:27" x14ac:dyDescent="0.25">
      <c r="A24" t="s">
        <v>44</v>
      </c>
      <c r="B24">
        <v>8064</v>
      </c>
      <c r="C24">
        <v>95</v>
      </c>
      <c r="D24">
        <f>Opti[[#This Row],[nb contraintes]]*Opti[[#This Row],[domaine max]]*Opti[[#This Row],[domaine max]]</f>
        <v>72777600</v>
      </c>
      <c r="E24">
        <v>15</v>
      </c>
      <c r="F24">
        <v>15</v>
      </c>
      <c r="G24">
        <v>16</v>
      </c>
      <c r="H24" t="b">
        <v>0</v>
      </c>
      <c r="I24">
        <v>689.16479563713006</v>
      </c>
      <c r="J24">
        <v>3</v>
      </c>
      <c r="K24" t="s">
        <v>275</v>
      </c>
      <c r="L24">
        <v>600.74620985984802</v>
      </c>
      <c r="M24" t="s">
        <v>160</v>
      </c>
      <c r="N24">
        <v>17</v>
      </c>
      <c r="O24" t="b">
        <v>0</v>
      </c>
      <c r="P24">
        <v>654.903282165527</v>
      </c>
      <c r="Q24">
        <v>2</v>
      </c>
      <c r="R24" t="s">
        <v>276</v>
      </c>
      <c r="S24">
        <v>600.00732374191205</v>
      </c>
      <c r="T24" t="s">
        <v>191</v>
      </c>
      <c r="U24">
        <v>17</v>
      </c>
      <c r="V24" t="b">
        <v>0</v>
      </c>
      <c r="W24">
        <v>665.76544904708805</v>
      </c>
      <c r="X24">
        <v>2</v>
      </c>
      <c r="Y24" t="s">
        <v>277</v>
      </c>
      <c r="Z24">
        <v>600.00588393211297</v>
      </c>
      <c r="AA24" t="s">
        <v>191</v>
      </c>
    </row>
    <row r="25" spans="1:27" x14ac:dyDescent="0.25">
      <c r="A25" t="s">
        <v>45</v>
      </c>
      <c r="B25">
        <v>7984</v>
      </c>
      <c r="C25">
        <v>129</v>
      </c>
      <c r="D25">
        <f>Opti[[#This Row],[nb contraintes]]*Opti[[#This Row],[domaine max]]*Opti[[#This Row],[domaine max]]</f>
        <v>132861744</v>
      </c>
      <c r="E25">
        <v>25</v>
      </c>
      <c r="F25">
        <v>24</v>
      </c>
      <c r="G25">
        <v>25</v>
      </c>
      <c r="H25" t="b">
        <v>0</v>
      </c>
      <c r="I25">
        <v>675.55255055427494</v>
      </c>
      <c r="J25">
        <v>2</v>
      </c>
      <c r="K25" t="s">
        <v>278</v>
      </c>
      <c r="L25">
        <v>601.82484602928105</v>
      </c>
      <c r="M25" t="s">
        <v>161</v>
      </c>
      <c r="N25">
        <v>25</v>
      </c>
      <c r="O25" t="b">
        <v>0</v>
      </c>
      <c r="P25">
        <v>667.99399805068902</v>
      </c>
      <c r="Q25">
        <v>2</v>
      </c>
      <c r="R25" t="s">
        <v>279</v>
      </c>
      <c r="S25">
        <v>600.06738114356995</v>
      </c>
      <c r="T25" t="s">
        <v>161</v>
      </c>
      <c r="U25">
        <v>25</v>
      </c>
      <c r="V25" t="b">
        <v>1</v>
      </c>
      <c r="W25">
        <v>93.123447418212805</v>
      </c>
      <c r="X25">
        <v>2</v>
      </c>
      <c r="Y25" t="s">
        <v>280</v>
      </c>
      <c r="Z25">
        <v>0.42369389533996499</v>
      </c>
      <c r="AA25" t="s">
        <v>161</v>
      </c>
    </row>
    <row r="26" spans="1:27" x14ac:dyDescent="0.25">
      <c r="A26" t="s">
        <v>46</v>
      </c>
      <c r="B26">
        <v>8010</v>
      </c>
      <c r="C26">
        <v>112</v>
      </c>
      <c r="D26">
        <f>Opti[[#This Row],[nb contraintes]]*Opti[[#This Row],[domaine max]]*Opti[[#This Row],[domaine max]]</f>
        <v>100477440</v>
      </c>
      <c r="E26">
        <v>25</v>
      </c>
      <c r="F26">
        <v>23</v>
      </c>
      <c r="G26">
        <v>25</v>
      </c>
      <c r="H26" t="b">
        <v>0</v>
      </c>
      <c r="I26">
        <v>662.54610657691899</v>
      </c>
      <c r="J26">
        <v>2</v>
      </c>
      <c r="K26" t="s">
        <v>281</v>
      </c>
      <c r="L26">
        <v>601.09294509887695</v>
      </c>
      <c r="M26" t="s">
        <v>161</v>
      </c>
      <c r="N26">
        <v>25</v>
      </c>
      <c r="O26" t="b">
        <v>0</v>
      </c>
      <c r="P26">
        <v>656.50779819488503</v>
      </c>
      <c r="Q26">
        <v>2</v>
      </c>
      <c r="R26" t="s">
        <v>282</v>
      </c>
      <c r="S26">
        <v>600.00185394287098</v>
      </c>
      <c r="T26" t="s">
        <v>161</v>
      </c>
      <c r="U26">
        <v>25</v>
      </c>
      <c r="V26" t="b">
        <v>1</v>
      </c>
      <c r="W26">
        <v>74.867129087448106</v>
      </c>
      <c r="X26">
        <v>2</v>
      </c>
      <c r="Y26" t="s">
        <v>283</v>
      </c>
      <c r="Z26">
        <v>0.450643301010131</v>
      </c>
      <c r="AA26" t="s">
        <v>161</v>
      </c>
    </row>
    <row r="27" spans="1:27" x14ac:dyDescent="0.25">
      <c r="A27" t="s">
        <v>47</v>
      </c>
      <c r="B27">
        <v>5704</v>
      </c>
      <c r="C27">
        <v>43</v>
      </c>
      <c r="D27">
        <f>Opti[[#This Row],[nb contraintes]]*Opti[[#This Row],[domaine max]]*Opti[[#This Row],[domaine max]]</f>
        <v>10546696</v>
      </c>
      <c r="E27">
        <v>5</v>
      </c>
      <c r="F27">
        <v>5</v>
      </c>
      <c r="G27">
        <v>9</v>
      </c>
      <c r="H27" t="b">
        <v>0</v>
      </c>
      <c r="I27">
        <v>1160.67034101486</v>
      </c>
      <c r="J27">
        <v>3</v>
      </c>
      <c r="K27" t="s">
        <v>284</v>
      </c>
      <c r="L27">
        <v>600.29022860527004</v>
      </c>
      <c r="M27" t="s">
        <v>162</v>
      </c>
      <c r="N27">
        <v>10</v>
      </c>
      <c r="O27" t="b">
        <v>0</v>
      </c>
      <c r="P27">
        <v>644.73108410835198</v>
      </c>
      <c r="Q27">
        <v>2</v>
      </c>
      <c r="R27" t="s">
        <v>285</v>
      </c>
      <c r="S27">
        <v>600.03478670120205</v>
      </c>
      <c r="T27" t="s">
        <v>192</v>
      </c>
      <c r="U27">
        <v>9</v>
      </c>
      <c r="V27" t="b">
        <v>0</v>
      </c>
      <c r="W27">
        <v>677.56862592697098</v>
      </c>
      <c r="X27">
        <v>3</v>
      </c>
      <c r="Y27" t="s">
        <v>286</v>
      </c>
      <c r="Z27">
        <v>600.00587916374195</v>
      </c>
      <c r="AA27" t="s">
        <v>162</v>
      </c>
    </row>
    <row r="28" spans="1:27" x14ac:dyDescent="0.25">
      <c r="A28" t="s">
        <v>48</v>
      </c>
      <c r="B28">
        <v>5724</v>
      </c>
      <c r="C28">
        <v>43</v>
      </c>
      <c r="D28">
        <f>Opti[[#This Row],[nb contraintes]]*Opti[[#This Row],[domaine max]]*Opti[[#This Row],[domaine max]]</f>
        <v>10583676</v>
      </c>
      <c r="E28">
        <v>5</v>
      </c>
      <c r="F28">
        <v>5</v>
      </c>
      <c r="G28">
        <v>9</v>
      </c>
      <c r="H28" t="b">
        <v>0</v>
      </c>
      <c r="I28">
        <v>735.17482233047394</v>
      </c>
      <c r="J28">
        <v>3</v>
      </c>
      <c r="K28" t="s">
        <v>287</v>
      </c>
      <c r="L28">
        <v>600.27779865264802</v>
      </c>
      <c r="M28" t="s">
        <v>162</v>
      </c>
      <c r="N28">
        <v>10</v>
      </c>
      <c r="O28" t="b">
        <v>0</v>
      </c>
      <c r="P28">
        <v>645.41963028907696</v>
      </c>
      <c r="Q28">
        <v>2</v>
      </c>
      <c r="R28" t="s">
        <v>288</v>
      </c>
      <c r="S28">
        <v>600.00604081153801</v>
      </c>
      <c r="T28" t="s">
        <v>192</v>
      </c>
      <c r="U28">
        <v>9</v>
      </c>
      <c r="V28" t="b">
        <v>0</v>
      </c>
      <c r="W28">
        <v>669.94925379753101</v>
      </c>
      <c r="X28">
        <v>3</v>
      </c>
      <c r="Y28" t="s">
        <v>289</v>
      </c>
      <c r="Z28">
        <v>600.004887342453</v>
      </c>
      <c r="AA28" t="s">
        <v>162</v>
      </c>
    </row>
    <row r="29" spans="1:27" x14ac:dyDescent="0.25">
      <c r="A29" t="s">
        <v>80</v>
      </c>
      <c r="B29">
        <v>9793</v>
      </c>
      <c r="C29">
        <v>67</v>
      </c>
      <c r="D29">
        <f>Opti[[#This Row],[nb contraintes]]*Opti[[#This Row],[domaine max]]*Opti[[#This Row],[domaine max]]</f>
        <v>43960777</v>
      </c>
      <c r="E29">
        <v>5</v>
      </c>
      <c r="F29">
        <v>5</v>
      </c>
      <c r="G29">
        <v>10</v>
      </c>
      <c r="H29" t="b">
        <v>0</v>
      </c>
      <c r="I29">
        <v>1126.185683012</v>
      </c>
      <c r="J29">
        <v>3</v>
      </c>
      <c r="K29" t="s">
        <v>290</v>
      </c>
      <c r="L29">
        <v>600.20188379287697</v>
      </c>
      <c r="M29" t="s">
        <v>163</v>
      </c>
      <c r="N29">
        <v>11</v>
      </c>
      <c r="O29" t="b">
        <v>0</v>
      </c>
      <c r="P29">
        <v>646.31720995903004</v>
      </c>
      <c r="Q29">
        <v>2</v>
      </c>
      <c r="R29" t="s">
        <v>291</v>
      </c>
      <c r="S29">
        <v>600.00523543357804</v>
      </c>
      <c r="T29" t="s">
        <v>145</v>
      </c>
      <c r="U29">
        <v>11</v>
      </c>
      <c r="V29" t="b">
        <v>0</v>
      </c>
      <c r="W29">
        <v>671.79309129714898</v>
      </c>
      <c r="X29">
        <v>3</v>
      </c>
      <c r="Y29" t="s">
        <v>292</v>
      </c>
      <c r="Z29">
        <v>600.00573396682705</v>
      </c>
      <c r="AA29" t="s">
        <v>206</v>
      </c>
    </row>
    <row r="30" spans="1:27" x14ac:dyDescent="0.25">
      <c r="A30" t="s">
        <v>81</v>
      </c>
      <c r="B30">
        <v>9747</v>
      </c>
      <c r="C30">
        <v>69</v>
      </c>
      <c r="D30">
        <f>Opti[[#This Row],[nb contraintes]]*Opti[[#This Row],[domaine max]]*Opti[[#This Row],[domaine max]]</f>
        <v>46405467</v>
      </c>
      <c r="E30">
        <v>5</v>
      </c>
      <c r="F30">
        <v>5</v>
      </c>
      <c r="G30">
        <v>11</v>
      </c>
      <c r="H30" t="b">
        <v>0</v>
      </c>
      <c r="I30">
        <v>1168.21879053115</v>
      </c>
      <c r="J30">
        <v>4</v>
      </c>
      <c r="K30" t="s">
        <v>293</v>
      </c>
      <c r="L30">
        <v>600.70428371429398</v>
      </c>
      <c r="M30" t="s">
        <v>164</v>
      </c>
      <c r="N30">
        <v>12</v>
      </c>
      <c r="O30" t="b">
        <v>0</v>
      </c>
      <c r="P30">
        <v>661.08198380470196</v>
      </c>
      <c r="Q30">
        <v>3</v>
      </c>
      <c r="R30" t="s">
        <v>294</v>
      </c>
      <c r="S30">
        <v>600.036569595336</v>
      </c>
      <c r="T30" t="s">
        <v>193</v>
      </c>
      <c r="U30">
        <v>5</v>
      </c>
      <c r="V30" t="b">
        <v>1</v>
      </c>
      <c r="W30">
        <v>270.96568799018797</v>
      </c>
      <c r="X30">
        <v>6</v>
      </c>
      <c r="Y30" t="s">
        <v>295</v>
      </c>
      <c r="Z30">
        <v>0.44627714157104398</v>
      </c>
      <c r="AA30" t="s">
        <v>207</v>
      </c>
    </row>
    <row r="31" spans="1:27" x14ac:dyDescent="0.25">
      <c r="A31" t="s">
        <v>49</v>
      </c>
      <c r="B31">
        <v>5242</v>
      </c>
      <c r="C31">
        <v>87</v>
      </c>
      <c r="D31">
        <f>Opti[[#This Row],[nb contraintes]]*Opti[[#This Row],[domaine max]]*Opti[[#This Row],[domaine max]]</f>
        <v>39676698</v>
      </c>
      <c r="E31">
        <v>42</v>
      </c>
      <c r="F31">
        <v>35</v>
      </c>
      <c r="G31">
        <v>44</v>
      </c>
      <c r="H31" t="b">
        <v>0</v>
      </c>
      <c r="I31">
        <v>706.53885531425396</v>
      </c>
      <c r="J31">
        <v>3</v>
      </c>
      <c r="K31" t="s">
        <v>296</v>
      </c>
      <c r="L31">
        <v>603.44219565391495</v>
      </c>
      <c r="M31" t="s">
        <v>165</v>
      </c>
      <c r="N31">
        <v>44</v>
      </c>
      <c r="O31" t="b">
        <v>0</v>
      </c>
      <c r="P31">
        <v>632.62874960899296</v>
      </c>
      <c r="Q31">
        <v>3</v>
      </c>
      <c r="R31" t="s">
        <v>297</v>
      </c>
      <c r="S31">
        <v>600.00078296661297</v>
      </c>
      <c r="T31" t="s">
        <v>165</v>
      </c>
      <c r="U31">
        <v>42</v>
      </c>
      <c r="V31" t="b">
        <v>1</v>
      </c>
      <c r="W31">
        <v>60.039407253265303</v>
      </c>
      <c r="X31">
        <v>2</v>
      </c>
      <c r="Y31" t="s">
        <v>298</v>
      </c>
      <c r="Z31">
        <v>38.7822649478912</v>
      </c>
      <c r="AA31" t="s">
        <v>208</v>
      </c>
    </row>
    <row r="32" spans="1:27" x14ac:dyDescent="0.25">
      <c r="A32" t="s">
        <v>50</v>
      </c>
      <c r="B32">
        <v>6364</v>
      </c>
      <c r="C32">
        <v>107</v>
      </c>
      <c r="D32">
        <f>Opti[[#This Row],[nb contraintes]]*Opti[[#This Row],[domaine max]]*Opti[[#This Row],[domaine max]]</f>
        <v>72861436</v>
      </c>
      <c r="E32">
        <v>73</v>
      </c>
      <c r="F32">
        <v>64</v>
      </c>
      <c r="G32">
        <v>73</v>
      </c>
      <c r="H32" t="b">
        <v>0</v>
      </c>
      <c r="I32">
        <v>624.27041363716103</v>
      </c>
      <c r="J32">
        <v>2</v>
      </c>
      <c r="K32" t="s">
        <v>299</v>
      </c>
      <c r="L32">
        <v>600.67033243179299</v>
      </c>
      <c r="M32" t="s">
        <v>166</v>
      </c>
      <c r="N32">
        <v>73</v>
      </c>
      <c r="O32" t="b">
        <v>0</v>
      </c>
      <c r="P32">
        <v>621.42853665351799</v>
      </c>
      <c r="Q32">
        <v>2</v>
      </c>
      <c r="R32" t="s">
        <v>300</v>
      </c>
      <c r="S32">
        <v>600.00077772140503</v>
      </c>
      <c r="T32" t="s">
        <v>166</v>
      </c>
      <c r="U32">
        <v>73</v>
      </c>
      <c r="V32" t="b">
        <v>0</v>
      </c>
      <c r="W32">
        <v>632.26228499412503</v>
      </c>
      <c r="X32">
        <v>2</v>
      </c>
      <c r="Y32" t="s">
        <v>301</v>
      </c>
      <c r="Z32">
        <v>600.02833485603298</v>
      </c>
      <c r="AA32" t="s">
        <v>166</v>
      </c>
    </row>
    <row r="33" spans="1:27" x14ac:dyDescent="0.25">
      <c r="A33" t="s">
        <v>51</v>
      </c>
      <c r="B33">
        <v>744</v>
      </c>
      <c r="C33">
        <v>17</v>
      </c>
      <c r="D33">
        <f>Opti[[#This Row],[nb contraintes]]*Opti[[#This Row],[domaine max]]*Opti[[#This Row],[domaine max]]</f>
        <v>215016</v>
      </c>
      <c r="E33">
        <v>8</v>
      </c>
      <c r="F33">
        <v>6</v>
      </c>
      <c r="G33">
        <v>8</v>
      </c>
      <c r="H33" t="b">
        <v>0</v>
      </c>
      <c r="I33">
        <v>602.01030135154701</v>
      </c>
      <c r="J33">
        <v>2</v>
      </c>
      <c r="K33" t="s">
        <v>302</v>
      </c>
      <c r="L33">
        <v>600.27410411834705</v>
      </c>
      <c r="M33" t="s">
        <v>167</v>
      </c>
      <c r="N33">
        <v>8</v>
      </c>
      <c r="O33" t="b">
        <v>0</v>
      </c>
      <c r="P33">
        <v>601.81138682365395</v>
      </c>
      <c r="Q33">
        <v>2</v>
      </c>
      <c r="R33" t="s">
        <v>303</v>
      </c>
      <c r="S33">
        <v>600.00082755088795</v>
      </c>
      <c r="T33" t="s">
        <v>167</v>
      </c>
      <c r="U33">
        <v>8</v>
      </c>
      <c r="V33" t="b">
        <v>1</v>
      </c>
      <c r="W33">
        <v>1.7766215801239</v>
      </c>
      <c r="X33">
        <v>2</v>
      </c>
      <c r="Y33" t="s">
        <v>304</v>
      </c>
      <c r="Z33">
        <v>1.09808444976806E-2</v>
      </c>
      <c r="AA33" t="s">
        <v>167</v>
      </c>
    </row>
    <row r="34" spans="1:27" x14ac:dyDescent="0.25">
      <c r="A34" t="s">
        <v>52</v>
      </c>
      <c r="B34">
        <v>1998</v>
      </c>
      <c r="C34">
        <v>39</v>
      </c>
      <c r="D34">
        <f>Opti[[#This Row],[nb contraintes]]*Opti[[#This Row],[domaine max]]*Opti[[#This Row],[domaine max]]</f>
        <v>3038958</v>
      </c>
      <c r="E34">
        <v>20</v>
      </c>
      <c r="F34">
        <v>19</v>
      </c>
      <c r="G34">
        <v>20</v>
      </c>
      <c r="H34" t="b">
        <v>0</v>
      </c>
      <c r="I34">
        <v>660.06741285324097</v>
      </c>
      <c r="J34">
        <v>4</v>
      </c>
      <c r="K34" t="s">
        <v>305</v>
      </c>
      <c r="L34">
        <v>601.17205238342206</v>
      </c>
      <c r="M34" t="s">
        <v>168</v>
      </c>
      <c r="N34">
        <v>20</v>
      </c>
      <c r="O34" t="b">
        <v>0</v>
      </c>
      <c r="P34">
        <v>855.50347900390602</v>
      </c>
      <c r="Q34">
        <v>4</v>
      </c>
      <c r="R34" t="s">
        <v>306</v>
      </c>
      <c r="S34">
        <v>600.00077843665997</v>
      </c>
      <c r="T34" t="s">
        <v>168</v>
      </c>
      <c r="U34">
        <v>20</v>
      </c>
      <c r="V34" t="b">
        <v>1</v>
      </c>
      <c r="W34">
        <v>2.9245581626892001</v>
      </c>
      <c r="X34">
        <v>2</v>
      </c>
      <c r="Y34" t="s">
        <v>307</v>
      </c>
      <c r="Z34">
        <v>0.116087198257446</v>
      </c>
      <c r="AA34" t="s">
        <v>209</v>
      </c>
    </row>
    <row r="35" spans="1:27" x14ac:dyDescent="0.25">
      <c r="A35" t="s">
        <v>53</v>
      </c>
      <c r="B35">
        <v>3576</v>
      </c>
      <c r="C35">
        <v>65</v>
      </c>
      <c r="D35">
        <f>Opti[[#This Row],[nb contraintes]]*Opti[[#This Row],[domaine max]]*Opti[[#This Row],[domaine max]]</f>
        <v>15108600</v>
      </c>
      <c r="E35">
        <v>31</v>
      </c>
      <c r="F35">
        <v>26</v>
      </c>
      <c r="G35">
        <v>31</v>
      </c>
      <c r="H35" t="b">
        <v>0</v>
      </c>
      <c r="I35">
        <v>759.32660555839504</v>
      </c>
      <c r="J35">
        <v>4</v>
      </c>
      <c r="K35" t="s">
        <v>308</v>
      </c>
      <c r="L35">
        <v>602.358385086059</v>
      </c>
      <c r="M35" t="s">
        <v>169</v>
      </c>
      <c r="N35">
        <v>33</v>
      </c>
      <c r="O35" t="b">
        <v>0</v>
      </c>
      <c r="P35">
        <v>605.28135347366299</v>
      </c>
      <c r="Q35">
        <v>2</v>
      </c>
      <c r="R35" t="s">
        <v>309</v>
      </c>
      <c r="S35">
        <v>600.00079083442597</v>
      </c>
      <c r="T35" t="s">
        <v>155</v>
      </c>
      <c r="U35">
        <v>31</v>
      </c>
      <c r="V35" t="b">
        <v>1</v>
      </c>
      <c r="W35">
        <v>10.0034780502319</v>
      </c>
      <c r="X35">
        <v>2</v>
      </c>
      <c r="Y35" t="s">
        <v>310</v>
      </c>
      <c r="Z35">
        <v>2.0066831111907901</v>
      </c>
      <c r="AA35" t="s">
        <v>171</v>
      </c>
    </row>
    <row r="36" spans="1:27" x14ac:dyDescent="0.25">
      <c r="A36" t="s">
        <v>54</v>
      </c>
      <c r="B36">
        <v>3330</v>
      </c>
      <c r="C36">
        <v>122</v>
      </c>
      <c r="D36">
        <f>Opti[[#This Row],[nb contraintes]]*Opti[[#This Row],[domaine max]]*Opti[[#This Row],[domaine max]]</f>
        <v>49563720</v>
      </c>
      <c r="E36">
        <v>49</v>
      </c>
      <c r="F36">
        <v>35</v>
      </c>
      <c r="G36">
        <v>49</v>
      </c>
      <c r="H36" t="b">
        <v>0</v>
      </c>
      <c r="I36">
        <v>620.26757669448796</v>
      </c>
      <c r="J36">
        <v>2</v>
      </c>
      <c r="K36" t="s">
        <v>311</v>
      </c>
      <c r="L36">
        <v>604.61383175849903</v>
      </c>
      <c r="M36" t="s">
        <v>170</v>
      </c>
      <c r="N36">
        <v>49</v>
      </c>
      <c r="O36" t="b">
        <v>0</v>
      </c>
      <c r="P36">
        <v>614.50932383537202</v>
      </c>
      <c r="Q36">
        <v>2</v>
      </c>
      <c r="R36" t="s">
        <v>312</v>
      </c>
      <c r="S36">
        <v>600.00188612937905</v>
      </c>
      <c r="T36" t="s">
        <v>170</v>
      </c>
      <c r="U36">
        <v>49</v>
      </c>
      <c r="V36" t="b">
        <v>0</v>
      </c>
      <c r="W36">
        <v>621.09374260902405</v>
      </c>
      <c r="X36">
        <v>2</v>
      </c>
      <c r="Y36" t="s">
        <v>313</v>
      </c>
      <c r="Z36">
        <v>600.00883889198303</v>
      </c>
      <c r="AA36" t="s">
        <v>170</v>
      </c>
    </row>
    <row r="37" spans="1:27" x14ac:dyDescent="0.25">
      <c r="A37" t="s">
        <v>55</v>
      </c>
      <c r="B37">
        <v>3450</v>
      </c>
      <c r="C37">
        <v>157</v>
      </c>
      <c r="D37">
        <f>Opti[[#This Row],[nb contraintes]]*Opti[[#This Row],[domaine max]]*Opti[[#This Row],[domaine max]]</f>
        <v>85039050</v>
      </c>
      <c r="E37">
        <v>31</v>
      </c>
      <c r="F37">
        <v>30</v>
      </c>
      <c r="G37">
        <v>31</v>
      </c>
      <c r="H37" t="b">
        <v>0</v>
      </c>
      <c r="I37">
        <v>623.34856915473904</v>
      </c>
      <c r="J37">
        <v>2</v>
      </c>
      <c r="K37" t="s">
        <v>314</v>
      </c>
      <c r="L37">
        <v>601.59243249893098</v>
      </c>
      <c r="M37" t="s">
        <v>171</v>
      </c>
      <c r="N37">
        <v>31</v>
      </c>
      <c r="O37" t="b">
        <v>0</v>
      </c>
      <c r="P37">
        <v>622.37003493308998</v>
      </c>
      <c r="Q37">
        <v>2</v>
      </c>
      <c r="R37" t="s">
        <v>315</v>
      </c>
      <c r="S37">
        <v>600.00081348419099</v>
      </c>
      <c r="T37" t="s">
        <v>171</v>
      </c>
      <c r="U37">
        <v>31</v>
      </c>
      <c r="V37" t="b">
        <v>1</v>
      </c>
      <c r="W37">
        <v>31.861987590789699</v>
      </c>
      <c r="X37">
        <v>2</v>
      </c>
      <c r="Y37" t="s">
        <v>316</v>
      </c>
      <c r="Z37">
        <v>1.42628645896911</v>
      </c>
      <c r="AA37" t="s">
        <v>171</v>
      </c>
    </row>
    <row r="38" spans="1:27" x14ac:dyDescent="0.25">
      <c r="A38" t="s">
        <v>56</v>
      </c>
      <c r="B38">
        <v>3481</v>
      </c>
      <c r="C38">
        <v>158</v>
      </c>
      <c r="D38">
        <f>Opti[[#This Row],[nb contraintes]]*Opti[[#This Row],[domaine max]]*Opti[[#This Row],[domaine max]]</f>
        <v>86899684</v>
      </c>
      <c r="E38">
        <v>31</v>
      </c>
      <c r="F38">
        <v>30</v>
      </c>
      <c r="G38">
        <v>31</v>
      </c>
      <c r="H38" t="b">
        <v>0</v>
      </c>
      <c r="I38">
        <v>623.76260638237</v>
      </c>
      <c r="J38">
        <v>2</v>
      </c>
      <c r="K38" t="s">
        <v>317</v>
      </c>
      <c r="L38">
        <v>601.60929727554299</v>
      </c>
      <c r="M38" t="s">
        <v>171</v>
      </c>
      <c r="N38">
        <v>31</v>
      </c>
      <c r="O38" t="b">
        <v>0</v>
      </c>
      <c r="P38">
        <v>622.30162763595501</v>
      </c>
      <c r="Q38">
        <v>2</v>
      </c>
      <c r="R38" t="s">
        <v>318</v>
      </c>
      <c r="S38">
        <v>600.00052928924504</v>
      </c>
      <c r="T38" t="s">
        <v>171</v>
      </c>
      <c r="U38">
        <v>31</v>
      </c>
      <c r="V38" t="b">
        <v>1</v>
      </c>
      <c r="W38">
        <v>32.948488712310699</v>
      </c>
      <c r="X38">
        <v>2</v>
      </c>
      <c r="Y38" t="s">
        <v>319</v>
      </c>
      <c r="Z38">
        <v>1.78560447692871</v>
      </c>
      <c r="AA38" t="s">
        <v>171</v>
      </c>
    </row>
    <row r="39" spans="1:27" x14ac:dyDescent="0.25">
      <c r="A39" t="s">
        <v>57</v>
      </c>
      <c r="B39">
        <v>3511</v>
      </c>
      <c r="C39">
        <v>159</v>
      </c>
      <c r="D39">
        <f>Opti[[#This Row],[nb contraintes]]*Opti[[#This Row],[domaine max]]*Opti[[#This Row],[domaine max]]</f>
        <v>88761591</v>
      </c>
      <c r="E39">
        <v>31</v>
      </c>
      <c r="F39">
        <v>30</v>
      </c>
      <c r="G39">
        <v>31</v>
      </c>
      <c r="H39" t="b">
        <v>0</v>
      </c>
      <c r="I39">
        <v>624.339194774627</v>
      </c>
      <c r="J39">
        <v>2</v>
      </c>
      <c r="K39" t="s">
        <v>320</v>
      </c>
      <c r="L39">
        <v>601.60841202735901</v>
      </c>
      <c r="M39" t="s">
        <v>171</v>
      </c>
      <c r="N39">
        <v>31</v>
      </c>
      <c r="O39" t="b">
        <v>0</v>
      </c>
      <c r="P39">
        <v>622.52796983718804</v>
      </c>
      <c r="Q39">
        <v>2</v>
      </c>
      <c r="R39" t="s">
        <v>321</v>
      </c>
      <c r="S39">
        <v>600.00107645988396</v>
      </c>
      <c r="T39" t="s">
        <v>171</v>
      </c>
      <c r="U39">
        <v>31</v>
      </c>
      <c r="V39" t="b">
        <v>1</v>
      </c>
      <c r="W39">
        <v>32.5335755348205</v>
      </c>
      <c r="X39">
        <v>2</v>
      </c>
      <c r="Y39" t="s">
        <v>322</v>
      </c>
      <c r="Z39">
        <v>1.48881387710571</v>
      </c>
      <c r="AA39" t="s">
        <v>171</v>
      </c>
    </row>
    <row r="40" spans="1:27" x14ac:dyDescent="0.25">
      <c r="A40" t="s">
        <v>58</v>
      </c>
      <c r="B40">
        <v>3538</v>
      </c>
      <c r="C40">
        <v>160</v>
      </c>
      <c r="D40">
        <f>Opti[[#This Row],[nb contraintes]]*Opti[[#This Row],[domaine max]]*Opti[[#This Row],[domaine max]]</f>
        <v>90572800</v>
      </c>
      <c r="E40">
        <v>31</v>
      </c>
      <c r="F40">
        <v>30</v>
      </c>
      <c r="G40">
        <v>31</v>
      </c>
      <c r="H40" t="b">
        <v>0</v>
      </c>
      <c r="I40">
        <v>628.15864920616104</v>
      </c>
      <c r="J40">
        <v>2</v>
      </c>
      <c r="K40" t="s">
        <v>323</v>
      </c>
      <c r="L40">
        <v>604.28568577766396</v>
      </c>
      <c r="M40" t="s">
        <v>171</v>
      </c>
      <c r="N40">
        <v>31</v>
      </c>
      <c r="O40" t="b">
        <v>0</v>
      </c>
      <c r="P40">
        <v>621.58596777915898</v>
      </c>
      <c r="Q40">
        <v>2</v>
      </c>
      <c r="R40" t="s">
        <v>324</v>
      </c>
      <c r="S40">
        <v>600.00173902511597</v>
      </c>
      <c r="T40" t="s">
        <v>171</v>
      </c>
      <c r="U40">
        <v>31</v>
      </c>
      <c r="V40" t="b">
        <v>1</v>
      </c>
      <c r="W40">
        <v>33.971418142318697</v>
      </c>
      <c r="X40">
        <v>2</v>
      </c>
      <c r="Y40" t="s">
        <v>325</v>
      </c>
      <c r="Z40">
        <v>1.7152409553527801</v>
      </c>
      <c r="AA40" t="s">
        <v>171</v>
      </c>
    </row>
    <row r="41" spans="1:27" x14ac:dyDescent="0.25">
      <c r="A41" t="s">
        <v>59</v>
      </c>
      <c r="B41">
        <v>4</v>
      </c>
      <c r="C41">
        <v>1</v>
      </c>
      <c r="D41">
        <f>Opti[[#This Row],[nb contraintes]]*Opti[[#This Row],[domaine max]]*Opti[[#This Row],[domaine max]]</f>
        <v>4</v>
      </c>
      <c r="E41">
        <v>3</v>
      </c>
      <c r="F41">
        <v>2</v>
      </c>
      <c r="G41">
        <v>3</v>
      </c>
      <c r="H41" t="b">
        <v>1</v>
      </c>
      <c r="I41">
        <v>2.9935836791992101E-3</v>
      </c>
      <c r="J41">
        <v>2</v>
      </c>
      <c r="K41" t="s">
        <v>326</v>
      </c>
      <c r="L41">
        <v>0</v>
      </c>
      <c r="M41" t="s">
        <v>172</v>
      </c>
      <c r="N41">
        <v>3</v>
      </c>
      <c r="O41" t="b">
        <v>1</v>
      </c>
      <c r="P41">
        <v>1.39582157135009E-2</v>
      </c>
      <c r="Q41">
        <v>2</v>
      </c>
      <c r="R41" t="s">
        <v>326</v>
      </c>
      <c r="S41">
        <v>0</v>
      </c>
      <c r="T41" t="s">
        <v>172</v>
      </c>
      <c r="U41">
        <v>3</v>
      </c>
      <c r="V41" t="b">
        <v>1</v>
      </c>
      <c r="W41">
        <v>4.48966026306152E-3</v>
      </c>
      <c r="X41">
        <v>2</v>
      </c>
      <c r="Y41" t="s">
        <v>326</v>
      </c>
      <c r="Z41">
        <v>0</v>
      </c>
      <c r="AA41" t="s">
        <v>172</v>
      </c>
    </row>
    <row r="42" spans="1:27" x14ac:dyDescent="0.25">
      <c r="A42" t="s">
        <v>60</v>
      </c>
      <c r="B42">
        <v>19</v>
      </c>
      <c r="C42">
        <v>6</v>
      </c>
      <c r="D42">
        <f>Opti[[#This Row],[nb contraintes]]*Opti[[#This Row],[domaine max]]*Opti[[#This Row],[domaine max]]</f>
        <v>684</v>
      </c>
      <c r="E42">
        <v>4</v>
      </c>
      <c r="F42">
        <v>2</v>
      </c>
      <c r="G42">
        <v>4</v>
      </c>
      <c r="H42" t="b">
        <v>1</v>
      </c>
      <c r="I42">
        <v>7.4827671051025304E-3</v>
      </c>
      <c r="J42">
        <v>2</v>
      </c>
      <c r="K42" t="s">
        <v>327</v>
      </c>
      <c r="L42">
        <v>9.9778175354003906E-4</v>
      </c>
      <c r="M42" t="s">
        <v>173</v>
      </c>
      <c r="N42">
        <v>4</v>
      </c>
      <c r="O42" t="b">
        <v>1</v>
      </c>
      <c r="P42">
        <v>1.49717330932617E-2</v>
      </c>
      <c r="Q42">
        <v>2</v>
      </c>
      <c r="R42" t="s">
        <v>328</v>
      </c>
      <c r="S42">
        <v>1.4965534210205E-3</v>
      </c>
      <c r="T42" t="s">
        <v>173</v>
      </c>
      <c r="U42">
        <v>4</v>
      </c>
      <c r="V42" t="b">
        <v>1</v>
      </c>
      <c r="W42">
        <v>9.4840526580810495E-3</v>
      </c>
      <c r="X42">
        <v>2</v>
      </c>
      <c r="Y42" t="s">
        <v>329</v>
      </c>
      <c r="Z42">
        <v>9.9802017211913997E-4</v>
      </c>
      <c r="AA42" t="s">
        <v>173</v>
      </c>
    </row>
    <row r="43" spans="1:27" x14ac:dyDescent="0.25">
      <c r="A43" t="s">
        <v>61</v>
      </c>
      <c r="B43">
        <v>70</v>
      </c>
      <c r="C43">
        <v>12</v>
      </c>
      <c r="D43">
        <f>Opti[[#This Row],[nb contraintes]]*Opti[[#This Row],[domaine max]]*Opti[[#This Row],[domaine max]]</f>
        <v>10080</v>
      </c>
      <c r="E43">
        <v>5</v>
      </c>
      <c r="F43">
        <v>2</v>
      </c>
      <c r="G43">
        <v>5</v>
      </c>
      <c r="H43" t="b">
        <v>1</v>
      </c>
      <c r="I43">
        <v>0.177162170410156</v>
      </c>
      <c r="J43">
        <v>2</v>
      </c>
      <c r="K43" t="s">
        <v>330</v>
      </c>
      <c r="L43">
        <v>0.154203176498413</v>
      </c>
      <c r="M43" t="s">
        <v>174</v>
      </c>
      <c r="N43">
        <v>5</v>
      </c>
      <c r="O43" t="b">
        <v>1</v>
      </c>
      <c r="P43">
        <v>0.19213604927062899</v>
      </c>
      <c r="Q43">
        <v>2</v>
      </c>
      <c r="R43" t="s">
        <v>331</v>
      </c>
      <c r="S43">
        <v>0.156204938888549</v>
      </c>
      <c r="T43" t="s">
        <v>174</v>
      </c>
      <c r="U43">
        <v>5</v>
      </c>
      <c r="V43" t="b">
        <v>1</v>
      </c>
      <c r="W43">
        <v>7.5855016708373996E-2</v>
      </c>
      <c r="X43">
        <v>2</v>
      </c>
      <c r="Y43" t="s">
        <v>332</v>
      </c>
      <c r="Z43">
        <v>4.9402952194213798E-2</v>
      </c>
      <c r="AA43" t="s">
        <v>174</v>
      </c>
    </row>
    <row r="44" spans="1:27" x14ac:dyDescent="0.25">
      <c r="A44" t="s">
        <v>62</v>
      </c>
      <c r="B44">
        <v>235</v>
      </c>
      <c r="C44">
        <v>24</v>
      </c>
      <c r="D44">
        <f>Opti[[#This Row],[nb contraintes]]*Opti[[#This Row],[domaine max]]*Opti[[#This Row],[domaine max]]</f>
        <v>135360</v>
      </c>
      <c r="E44">
        <v>6</v>
      </c>
      <c r="F44">
        <v>2</v>
      </c>
      <c r="G44">
        <v>6</v>
      </c>
      <c r="H44" t="b">
        <v>0</v>
      </c>
      <c r="I44">
        <v>600.14593219757</v>
      </c>
      <c r="J44">
        <v>2</v>
      </c>
      <c r="K44" t="s">
        <v>333</v>
      </c>
      <c r="L44">
        <v>600.00819158553998</v>
      </c>
      <c r="M44" t="s">
        <v>175</v>
      </c>
      <c r="N44">
        <v>6</v>
      </c>
      <c r="O44" t="b">
        <v>0</v>
      </c>
      <c r="P44">
        <v>600.12956976890496</v>
      </c>
      <c r="Q44">
        <v>2</v>
      </c>
      <c r="R44" t="s">
        <v>334</v>
      </c>
      <c r="S44">
        <v>600.000310659408</v>
      </c>
      <c r="T44" t="s">
        <v>175</v>
      </c>
      <c r="U44">
        <v>6</v>
      </c>
      <c r="V44" t="b">
        <v>1</v>
      </c>
      <c r="W44">
        <v>291.325927734375</v>
      </c>
      <c r="X44">
        <v>2</v>
      </c>
      <c r="Y44" t="s">
        <v>335</v>
      </c>
      <c r="Z44">
        <v>291.175941705703</v>
      </c>
      <c r="AA44" t="s">
        <v>175</v>
      </c>
    </row>
    <row r="45" spans="1:27" x14ac:dyDescent="0.25">
      <c r="A45" t="s">
        <v>63</v>
      </c>
      <c r="B45">
        <v>754</v>
      </c>
      <c r="C45">
        <v>48</v>
      </c>
      <c r="D45">
        <f>Opti[[#This Row],[nb contraintes]]*Opti[[#This Row],[domaine max]]*Opti[[#This Row],[domaine max]]</f>
        <v>1737216</v>
      </c>
      <c r="E45">
        <v>7</v>
      </c>
      <c r="F45">
        <v>2</v>
      </c>
      <c r="G45">
        <v>7</v>
      </c>
      <c r="H45" t="b">
        <v>0</v>
      </c>
      <c r="I45">
        <v>600.98416948318402</v>
      </c>
      <c r="J45">
        <v>2</v>
      </c>
      <c r="K45" t="s">
        <v>336</v>
      </c>
      <c r="L45">
        <v>600.05643320083595</v>
      </c>
      <c r="M45" t="s">
        <v>176</v>
      </c>
      <c r="N45">
        <v>7</v>
      </c>
      <c r="O45" t="b">
        <v>0</v>
      </c>
      <c r="P45">
        <v>600.91104817390396</v>
      </c>
      <c r="Q45">
        <v>2</v>
      </c>
      <c r="R45" t="s">
        <v>337</v>
      </c>
      <c r="S45">
        <v>600.00027894973698</v>
      </c>
      <c r="T45" t="s">
        <v>176</v>
      </c>
      <c r="U45">
        <v>7</v>
      </c>
      <c r="V45" t="b">
        <v>0</v>
      </c>
      <c r="W45">
        <v>601.17985224723805</v>
      </c>
      <c r="X45">
        <v>2</v>
      </c>
      <c r="Y45" t="s">
        <v>338</v>
      </c>
      <c r="Z45">
        <v>600.00066709518399</v>
      </c>
      <c r="AA45" t="s">
        <v>176</v>
      </c>
    </row>
    <row r="46" spans="1:27" x14ac:dyDescent="0.25">
      <c r="A46" t="s">
        <v>64</v>
      </c>
      <c r="B46">
        <v>2359</v>
      </c>
      <c r="C46">
        <v>96</v>
      </c>
      <c r="D46">
        <f>Opti[[#This Row],[nb contraintes]]*Opti[[#This Row],[domaine max]]*Opti[[#This Row],[domaine max]]</f>
        <v>21740544</v>
      </c>
      <c r="E46">
        <v>8</v>
      </c>
      <c r="F46">
        <v>2</v>
      </c>
      <c r="G46">
        <v>8</v>
      </c>
      <c r="H46" t="b">
        <v>0</v>
      </c>
      <c r="I46">
        <v>609.81242847442604</v>
      </c>
      <c r="J46">
        <v>2</v>
      </c>
      <c r="K46" t="s">
        <v>339</v>
      </c>
      <c r="L46">
        <v>600.16627001762299</v>
      </c>
      <c r="M46" t="s">
        <v>167</v>
      </c>
      <c r="N46">
        <v>8</v>
      </c>
      <c r="O46" t="b">
        <v>0</v>
      </c>
      <c r="P46">
        <v>609.15823030471802</v>
      </c>
      <c r="Q46">
        <v>2</v>
      </c>
      <c r="R46" t="s">
        <v>340</v>
      </c>
      <c r="S46">
        <v>600.00050497054997</v>
      </c>
      <c r="T46" t="s">
        <v>167</v>
      </c>
      <c r="U46">
        <v>8</v>
      </c>
      <c r="V46" t="b">
        <v>0</v>
      </c>
      <c r="W46">
        <v>610.13802576064995</v>
      </c>
      <c r="X46">
        <v>2</v>
      </c>
      <c r="Y46" t="s">
        <v>341</v>
      </c>
      <c r="Z46">
        <v>600.000866413116</v>
      </c>
      <c r="AA46" t="s">
        <v>167</v>
      </c>
    </row>
    <row r="47" spans="1:27" x14ac:dyDescent="0.25">
      <c r="A47" t="s">
        <v>65</v>
      </c>
      <c r="B47">
        <v>2850</v>
      </c>
      <c r="C47">
        <v>36</v>
      </c>
      <c r="D47">
        <f>Opti[[#This Row],[nb contraintes]]*Opti[[#This Row],[domaine max]]*Opti[[#This Row],[domaine max]]</f>
        <v>3693600</v>
      </c>
      <c r="E47" t="s">
        <v>19</v>
      </c>
      <c r="F47">
        <v>10</v>
      </c>
      <c r="G47">
        <v>12</v>
      </c>
      <c r="H47" t="b">
        <v>0</v>
      </c>
      <c r="I47">
        <v>605.018541336059</v>
      </c>
      <c r="J47">
        <v>5</v>
      </c>
      <c r="K47" t="s">
        <v>342</v>
      </c>
      <c r="L47">
        <v>600.10653996467499</v>
      </c>
      <c r="M47" t="s">
        <v>177</v>
      </c>
      <c r="N47">
        <v>12</v>
      </c>
      <c r="O47" t="b">
        <v>0</v>
      </c>
      <c r="P47">
        <v>916.57988715171803</v>
      </c>
      <c r="Q47">
        <v>5</v>
      </c>
      <c r="R47" t="s">
        <v>343</v>
      </c>
      <c r="S47">
        <v>600.00081610679604</v>
      </c>
      <c r="T47" t="s">
        <v>177</v>
      </c>
      <c r="U47">
        <v>12</v>
      </c>
      <c r="V47" t="b">
        <v>0</v>
      </c>
      <c r="W47">
        <v>612.40007519721905</v>
      </c>
      <c r="X47">
        <v>3</v>
      </c>
      <c r="Y47" t="s">
        <v>344</v>
      </c>
      <c r="Z47">
        <v>600.00296568870499</v>
      </c>
      <c r="AA47" t="s">
        <v>193</v>
      </c>
    </row>
    <row r="48" spans="1:27" x14ac:dyDescent="0.25">
      <c r="A48" t="s">
        <v>66</v>
      </c>
      <c r="B48">
        <v>3850</v>
      </c>
      <c r="C48">
        <v>41</v>
      </c>
      <c r="D48">
        <f>Opti[[#This Row],[nb contraintes]]*Opti[[#This Row],[domaine max]]*Opti[[#This Row],[domaine max]]</f>
        <v>6471850</v>
      </c>
      <c r="E48">
        <v>11</v>
      </c>
      <c r="F48">
        <v>11</v>
      </c>
      <c r="G48">
        <v>13</v>
      </c>
      <c r="H48" t="b">
        <v>0</v>
      </c>
      <c r="I48">
        <v>680.53874778747502</v>
      </c>
      <c r="J48">
        <v>5</v>
      </c>
      <c r="K48" t="s">
        <v>345</v>
      </c>
      <c r="L48">
        <v>600.19302248954705</v>
      </c>
      <c r="M48" t="s">
        <v>178</v>
      </c>
      <c r="N48">
        <v>14</v>
      </c>
      <c r="O48" t="b">
        <v>0</v>
      </c>
      <c r="P48">
        <v>608.43885183334305</v>
      </c>
      <c r="Q48">
        <v>4</v>
      </c>
      <c r="R48" t="s">
        <v>346</v>
      </c>
      <c r="S48">
        <v>600.00077986717201</v>
      </c>
      <c r="T48" t="s">
        <v>194</v>
      </c>
      <c r="U48">
        <v>14</v>
      </c>
      <c r="V48" t="b">
        <v>0</v>
      </c>
      <c r="W48">
        <v>611.559902191162</v>
      </c>
      <c r="X48">
        <v>4</v>
      </c>
      <c r="Y48" t="s">
        <v>347</v>
      </c>
      <c r="Z48">
        <v>600.00130677223206</v>
      </c>
      <c r="AA48" t="s">
        <v>194</v>
      </c>
    </row>
    <row r="49" spans="1:27" x14ac:dyDescent="0.25">
      <c r="A49" t="s">
        <v>67</v>
      </c>
      <c r="B49">
        <v>5060</v>
      </c>
      <c r="C49">
        <v>44</v>
      </c>
      <c r="D49">
        <f>Opti[[#This Row],[nb contraintes]]*Opti[[#This Row],[domaine max]]*Opti[[#This Row],[domaine max]]</f>
        <v>9796160</v>
      </c>
      <c r="E49" t="s">
        <v>19</v>
      </c>
      <c r="F49">
        <v>12</v>
      </c>
      <c r="G49">
        <v>15</v>
      </c>
      <c r="H49" t="b">
        <v>0</v>
      </c>
      <c r="I49">
        <v>611.97231912612904</v>
      </c>
      <c r="J49">
        <v>5</v>
      </c>
      <c r="K49" t="s">
        <v>348</v>
      </c>
      <c r="L49">
        <v>600.37310695648102</v>
      </c>
      <c r="M49" t="s">
        <v>147</v>
      </c>
      <c r="N49">
        <v>15</v>
      </c>
      <c r="O49" t="b">
        <v>0</v>
      </c>
      <c r="P49">
        <v>662.64879608154297</v>
      </c>
      <c r="Q49">
        <v>5</v>
      </c>
      <c r="R49" t="s">
        <v>349</v>
      </c>
      <c r="S49">
        <v>600.00085353851296</v>
      </c>
      <c r="T49" t="s">
        <v>147</v>
      </c>
      <c r="U49">
        <v>15</v>
      </c>
      <c r="V49" t="b">
        <v>0</v>
      </c>
      <c r="W49">
        <v>719.27359914779595</v>
      </c>
      <c r="X49">
        <v>4</v>
      </c>
      <c r="Y49" t="s">
        <v>350</v>
      </c>
      <c r="Z49">
        <v>600.00342059135403</v>
      </c>
      <c r="AA49" t="s">
        <v>200</v>
      </c>
    </row>
    <row r="50" spans="1:27" x14ac:dyDescent="0.25">
      <c r="A50" t="s">
        <v>68</v>
      </c>
      <c r="B50">
        <v>6500</v>
      </c>
      <c r="C50">
        <v>49</v>
      </c>
      <c r="D50">
        <f>Opti[[#This Row],[nb contraintes]]*Opti[[#This Row],[domaine max]]*Opti[[#This Row],[domaine max]]</f>
        <v>15606500</v>
      </c>
      <c r="E50">
        <v>13</v>
      </c>
      <c r="F50">
        <v>13</v>
      </c>
      <c r="G50">
        <v>16</v>
      </c>
      <c r="H50" t="b">
        <v>0</v>
      </c>
      <c r="I50">
        <v>627.97939300537098</v>
      </c>
      <c r="J50">
        <v>7</v>
      </c>
      <c r="K50" t="s">
        <v>351</v>
      </c>
      <c r="L50">
        <v>600.59631824493397</v>
      </c>
      <c r="M50" t="s">
        <v>179</v>
      </c>
      <c r="N50">
        <v>21</v>
      </c>
      <c r="O50" t="b">
        <v>0</v>
      </c>
      <c r="P50">
        <v>606.95270228385903</v>
      </c>
      <c r="Q50">
        <v>2</v>
      </c>
      <c r="R50" t="s">
        <v>352</v>
      </c>
      <c r="S50">
        <v>600.00160241127003</v>
      </c>
      <c r="T50" t="s">
        <v>195</v>
      </c>
      <c r="U50">
        <v>17</v>
      </c>
      <c r="V50" t="b">
        <v>0</v>
      </c>
      <c r="W50">
        <v>610.98554491996697</v>
      </c>
      <c r="X50">
        <v>2</v>
      </c>
      <c r="Y50" t="s">
        <v>353</v>
      </c>
      <c r="Z50">
        <v>600.05183124542202</v>
      </c>
      <c r="AA50" t="s">
        <v>191</v>
      </c>
    </row>
    <row r="51" spans="1:27" x14ac:dyDescent="0.25">
      <c r="A51" t="s">
        <v>69</v>
      </c>
      <c r="B51">
        <v>8190</v>
      </c>
      <c r="C51">
        <v>52</v>
      </c>
      <c r="D51">
        <f>Opti[[#This Row],[nb contraintes]]*Opti[[#This Row],[domaine max]]*Opti[[#This Row],[domaine max]]</f>
        <v>22145760</v>
      </c>
      <c r="E51" t="s">
        <v>19</v>
      </c>
      <c r="F51">
        <v>14</v>
      </c>
      <c r="G51">
        <v>17</v>
      </c>
      <c r="H51" t="b">
        <v>0</v>
      </c>
      <c r="I51">
        <v>655.03761672973599</v>
      </c>
      <c r="J51">
        <v>6</v>
      </c>
      <c r="K51" t="s">
        <v>354</v>
      </c>
      <c r="L51">
        <v>600.75415635108902</v>
      </c>
      <c r="M51" t="s">
        <v>180</v>
      </c>
      <c r="N51">
        <v>18</v>
      </c>
      <c r="O51" t="b">
        <v>0</v>
      </c>
      <c r="P51">
        <v>625.51525712013199</v>
      </c>
      <c r="Q51">
        <v>5</v>
      </c>
      <c r="R51" t="s">
        <v>355</v>
      </c>
      <c r="S51">
        <v>600.00195264816205</v>
      </c>
      <c r="T51" t="s">
        <v>196</v>
      </c>
      <c r="U51">
        <v>17</v>
      </c>
      <c r="V51" t="b">
        <v>0</v>
      </c>
      <c r="W51">
        <v>641.92115449905396</v>
      </c>
      <c r="X51">
        <v>5</v>
      </c>
      <c r="Y51" t="s">
        <v>356</v>
      </c>
      <c r="Z51">
        <v>600.00185418128899</v>
      </c>
      <c r="AA51" t="s">
        <v>210</v>
      </c>
    </row>
    <row r="52" spans="1:27" x14ac:dyDescent="0.25">
      <c r="A52" t="s">
        <v>82</v>
      </c>
      <c r="B52">
        <v>10150</v>
      </c>
      <c r="C52">
        <v>57</v>
      </c>
      <c r="D52">
        <f>Opti[[#This Row],[nb contraintes]]*Opti[[#This Row],[domaine max]]*Opti[[#This Row],[domaine max]]</f>
        <v>32977350</v>
      </c>
      <c r="E52" t="s">
        <v>19</v>
      </c>
      <c r="F52">
        <v>15</v>
      </c>
      <c r="G52">
        <v>18</v>
      </c>
      <c r="H52" t="b">
        <v>0</v>
      </c>
      <c r="I52">
        <v>767.95548510551396</v>
      </c>
      <c r="J52">
        <v>4</v>
      </c>
      <c r="K52" t="s">
        <v>357</v>
      </c>
      <c r="L52">
        <v>600.98006176948502</v>
      </c>
      <c r="M52" t="s">
        <v>181</v>
      </c>
      <c r="N52">
        <v>19</v>
      </c>
      <c r="O52" t="b">
        <v>0</v>
      </c>
      <c r="P52">
        <v>625.757499933242</v>
      </c>
      <c r="Q52">
        <v>3</v>
      </c>
      <c r="R52" t="s">
        <v>358</v>
      </c>
      <c r="S52">
        <v>600.002852201461</v>
      </c>
      <c r="T52" t="s">
        <v>197</v>
      </c>
      <c r="U52">
        <v>20</v>
      </c>
      <c r="V52" t="b">
        <v>0</v>
      </c>
      <c r="W52">
        <v>649.90800714492798</v>
      </c>
      <c r="X52">
        <v>3</v>
      </c>
      <c r="Y52" t="s">
        <v>359</v>
      </c>
      <c r="Z52">
        <v>600.00235128402699</v>
      </c>
      <c r="AA52" t="s">
        <v>211</v>
      </c>
    </row>
    <row r="53" spans="1:27" x14ac:dyDescent="0.25">
      <c r="A53" t="s">
        <v>83</v>
      </c>
      <c r="B53">
        <v>12400</v>
      </c>
      <c r="C53">
        <v>60</v>
      </c>
      <c r="D53">
        <f>Opti[[#This Row],[nb contraintes]]*Opti[[#This Row],[domaine max]]*Opti[[#This Row],[domaine max]]</f>
        <v>44640000</v>
      </c>
      <c r="E53" t="s">
        <v>19</v>
      </c>
      <c r="F53">
        <v>16</v>
      </c>
      <c r="G53">
        <v>19</v>
      </c>
      <c r="H53" t="b">
        <v>0</v>
      </c>
      <c r="I53">
        <v>777.47330403327896</v>
      </c>
      <c r="J53">
        <v>6</v>
      </c>
      <c r="K53" t="s">
        <v>360</v>
      </c>
      <c r="L53">
        <v>600.62064647674504</v>
      </c>
      <c r="M53" t="s">
        <v>182</v>
      </c>
      <c r="N53">
        <v>21</v>
      </c>
      <c r="O53" t="b">
        <v>0</v>
      </c>
      <c r="P53">
        <v>637.00675678253106</v>
      </c>
      <c r="Q53">
        <v>4</v>
      </c>
      <c r="R53" t="s">
        <v>361</v>
      </c>
      <c r="S53">
        <v>600.00343108177105</v>
      </c>
      <c r="T53" t="s">
        <v>198</v>
      </c>
      <c r="U53">
        <v>19</v>
      </c>
      <c r="V53" t="b">
        <v>0</v>
      </c>
      <c r="W53">
        <v>851.36523008346501</v>
      </c>
      <c r="X53">
        <v>4</v>
      </c>
      <c r="Y53" t="s">
        <v>362</v>
      </c>
      <c r="Z53">
        <v>600.00294685363701</v>
      </c>
      <c r="AA53" t="s">
        <v>212</v>
      </c>
    </row>
    <row r="54" spans="1:27" x14ac:dyDescent="0.25">
      <c r="A54" t="s">
        <v>70</v>
      </c>
      <c r="B54">
        <v>300</v>
      </c>
      <c r="C54">
        <v>17</v>
      </c>
      <c r="D54">
        <f>Opti[[#This Row],[nb contraintes]]*Opti[[#This Row],[domaine max]]*Opti[[#This Row],[domaine max]]</f>
        <v>86700</v>
      </c>
      <c r="E54">
        <v>5</v>
      </c>
      <c r="F54">
        <v>5</v>
      </c>
      <c r="G54">
        <v>5</v>
      </c>
      <c r="H54" t="b">
        <v>1</v>
      </c>
      <c r="I54">
        <v>5.3896427154541002E-2</v>
      </c>
      <c r="J54">
        <v>2</v>
      </c>
      <c r="K54" t="s">
        <v>363</v>
      </c>
      <c r="L54">
        <v>1.4967918395996001E-3</v>
      </c>
      <c r="M54" t="s">
        <v>183</v>
      </c>
      <c r="N54">
        <v>5</v>
      </c>
      <c r="O54" t="b">
        <v>1</v>
      </c>
      <c r="P54">
        <v>7.58514404296875E-2</v>
      </c>
      <c r="Q54">
        <v>2</v>
      </c>
      <c r="R54" t="s">
        <v>364</v>
      </c>
      <c r="S54">
        <v>1.9950866699218698E-3</v>
      </c>
      <c r="T54" t="s">
        <v>183</v>
      </c>
      <c r="U54">
        <v>5</v>
      </c>
      <c r="V54" t="b">
        <v>1</v>
      </c>
      <c r="W54">
        <v>6.2880992889404297E-2</v>
      </c>
      <c r="X54">
        <v>1</v>
      </c>
      <c r="Y54" t="s">
        <v>365</v>
      </c>
      <c r="Z54">
        <v>2.39527225494384E-2</v>
      </c>
      <c r="AA54" t="s">
        <v>213</v>
      </c>
    </row>
    <row r="55" spans="1:27" x14ac:dyDescent="0.25">
      <c r="A55" t="s">
        <v>71</v>
      </c>
      <c r="B55">
        <v>550</v>
      </c>
      <c r="C55">
        <v>20</v>
      </c>
      <c r="D55">
        <f>Opti[[#This Row],[nb contraintes]]*Opti[[#This Row],[domaine max]]*Opti[[#This Row],[domaine max]]</f>
        <v>220000</v>
      </c>
      <c r="E55">
        <v>6</v>
      </c>
      <c r="F55">
        <v>6</v>
      </c>
      <c r="G55">
        <v>7</v>
      </c>
      <c r="H55" t="b">
        <v>1</v>
      </c>
      <c r="I55">
        <v>0.50638222694396895</v>
      </c>
      <c r="J55">
        <v>4</v>
      </c>
      <c r="K55" t="s">
        <v>366</v>
      </c>
      <c r="L55">
        <v>4.9906015396118102E-2</v>
      </c>
      <c r="M55" t="s">
        <v>184</v>
      </c>
      <c r="N55">
        <v>7</v>
      </c>
      <c r="O55" t="b">
        <v>1</v>
      </c>
      <c r="P55">
        <v>0.52700543403625399</v>
      </c>
      <c r="Q55">
        <v>4</v>
      </c>
      <c r="R55" t="s">
        <v>367</v>
      </c>
      <c r="S55">
        <v>4.9406051635742097E-2</v>
      </c>
      <c r="T55" t="s">
        <v>184</v>
      </c>
      <c r="U55">
        <v>7</v>
      </c>
      <c r="V55" t="b">
        <v>1</v>
      </c>
      <c r="W55">
        <v>0.54894971847534102</v>
      </c>
      <c r="X55">
        <v>4</v>
      </c>
      <c r="Y55" t="s">
        <v>368</v>
      </c>
      <c r="Z55">
        <v>4.9905776977539E-2</v>
      </c>
      <c r="AA55" t="s">
        <v>184</v>
      </c>
    </row>
    <row r="56" spans="1:27" x14ac:dyDescent="0.25">
      <c r="A56" t="s">
        <v>72</v>
      </c>
      <c r="B56">
        <v>922</v>
      </c>
      <c r="C56">
        <v>25</v>
      </c>
      <c r="D56">
        <f>Opti[[#This Row],[nb contraintes]]*Opti[[#This Row],[domaine max]]*Opti[[#This Row],[domaine max]]</f>
        <v>576250</v>
      </c>
      <c r="E56">
        <v>7</v>
      </c>
      <c r="F56">
        <v>6</v>
      </c>
      <c r="G56">
        <v>7</v>
      </c>
      <c r="H56" t="b">
        <v>1</v>
      </c>
      <c r="I56">
        <v>2.0034418106079102</v>
      </c>
      <c r="J56">
        <v>5</v>
      </c>
      <c r="K56" t="s">
        <v>369</v>
      </c>
      <c r="L56">
        <v>4.9829483032226497E-4</v>
      </c>
      <c r="M56" t="s">
        <v>185</v>
      </c>
      <c r="N56">
        <v>7</v>
      </c>
      <c r="O56" t="b">
        <v>1</v>
      </c>
      <c r="P56">
        <v>1.99720239639282</v>
      </c>
      <c r="Q56">
        <v>5</v>
      </c>
      <c r="R56" t="s">
        <v>370</v>
      </c>
      <c r="S56">
        <v>4.9781799316406196E-4</v>
      </c>
      <c r="T56" t="s">
        <v>185</v>
      </c>
      <c r="U56">
        <v>7</v>
      </c>
      <c r="V56" t="b">
        <v>1</v>
      </c>
      <c r="W56">
        <v>3.0597546100616402</v>
      </c>
      <c r="X56">
        <v>5</v>
      </c>
      <c r="Y56" t="s">
        <v>371</v>
      </c>
      <c r="Z56">
        <v>1.6467571258544901E-2</v>
      </c>
      <c r="AA56" t="s">
        <v>185</v>
      </c>
    </row>
    <row r="57" spans="1:27" x14ac:dyDescent="0.25">
      <c r="A57" t="s">
        <v>73</v>
      </c>
      <c r="B57">
        <v>2604</v>
      </c>
      <c r="C57">
        <v>33</v>
      </c>
      <c r="D57">
        <f>Opti[[#This Row],[nb contraintes]]*Opti[[#This Row],[domaine max]]*Opti[[#This Row],[domaine max]]</f>
        <v>2835756</v>
      </c>
      <c r="E57">
        <v>12</v>
      </c>
      <c r="F57">
        <v>12</v>
      </c>
      <c r="G57">
        <v>12</v>
      </c>
      <c r="H57" t="b">
        <v>1</v>
      </c>
      <c r="I57">
        <v>5.2431766986846897</v>
      </c>
      <c r="J57">
        <v>2</v>
      </c>
      <c r="K57" t="s">
        <v>372</v>
      </c>
      <c r="L57">
        <v>3.88625717163085</v>
      </c>
      <c r="M57" t="s">
        <v>186</v>
      </c>
      <c r="N57">
        <v>12</v>
      </c>
      <c r="O57" t="b">
        <v>1</v>
      </c>
      <c r="P57">
        <v>2.6633195877075102</v>
      </c>
      <c r="Q57">
        <v>2</v>
      </c>
      <c r="R57" t="s">
        <v>373</v>
      </c>
      <c r="S57">
        <v>1.2593636512756301</v>
      </c>
      <c r="T57" t="s">
        <v>186</v>
      </c>
      <c r="U57">
        <v>12</v>
      </c>
      <c r="V57" t="b">
        <v>1</v>
      </c>
      <c r="W57">
        <v>2.4654364585876398</v>
      </c>
      <c r="X57">
        <v>2</v>
      </c>
      <c r="Y57" t="s">
        <v>374</v>
      </c>
      <c r="Z57">
        <v>0.24503421783447199</v>
      </c>
      <c r="AA57" t="s">
        <v>186</v>
      </c>
    </row>
    <row r="58" spans="1:27" x14ac:dyDescent="0.25">
      <c r="A58" t="s">
        <v>74</v>
      </c>
      <c r="B58">
        <v>1400</v>
      </c>
      <c r="C58">
        <v>28</v>
      </c>
      <c r="D58">
        <f>Opti[[#This Row],[nb contraintes]]*Opti[[#This Row],[domaine max]]*Opti[[#This Row],[domaine max]]</f>
        <v>1097600</v>
      </c>
      <c r="E58">
        <v>9</v>
      </c>
      <c r="F58">
        <v>8</v>
      </c>
      <c r="G58">
        <v>9</v>
      </c>
      <c r="H58" t="b">
        <v>0</v>
      </c>
      <c r="I58">
        <v>670.90898108482304</v>
      </c>
      <c r="J58">
        <v>7</v>
      </c>
      <c r="K58" t="s">
        <v>375</v>
      </c>
      <c r="L58">
        <v>600.00177216529801</v>
      </c>
      <c r="M58" t="s">
        <v>187</v>
      </c>
      <c r="N58">
        <v>10</v>
      </c>
      <c r="O58" t="b">
        <v>0</v>
      </c>
      <c r="P58">
        <v>611.39251041412297</v>
      </c>
      <c r="Q58">
        <v>6</v>
      </c>
      <c r="R58" t="s">
        <v>376</v>
      </c>
      <c r="S58">
        <v>600.00035071372895</v>
      </c>
      <c r="T58" t="s">
        <v>199</v>
      </c>
      <c r="U58">
        <v>9</v>
      </c>
      <c r="V58" t="b">
        <v>1</v>
      </c>
      <c r="W58">
        <v>391.860852241516</v>
      </c>
      <c r="X58">
        <v>5</v>
      </c>
      <c r="Y58" t="s">
        <v>377</v>
      </c>
      <c r="Z58">
        <v>368.12463521957397</v>
      </c>
      <c r="AA58" t="s">
        <v>214</v>
      </c>
    </row>
    <row r="59" spans="1:27" x14ac:dyDescent="0.25">
      <c r="A59" t="s">
        <v>75</v>
      </c>
      <c r="B59">
        <v>2040</v>
      </c>
      <c r="C59">
        <v>33</v>
      </c>
      <c r="D59">
        <f>Opti[[#This Row],[nb contraintes]]*Opti[[#This Row],[domaine max]]*Opti[[#This Row],[domaine max]]</f>
        <v>2221560</v>
      </c>
      <c r="E59">
        <v>10</v>
      </c>
      <c r="F59">
        <v>9</v>
      </c>
      <c r="G59">
        <v>11</v>
      </c>
      <c r="H59" t="b">
        <v>0</v>
      </c>
      <c r="I59">
        <v>605.08914566040005</v>
      </c>
      <c r="J59">
        <v>5</v>
      </c>
      <c r="K59" t="s">
        <v>378</v>
      </c>
      <c r="L59">
        <v>600.05038380622796</v>
      </c>
      <c r="M59" t="s">
        <v>151</v>
      </c>
      <c r="N59">
        <v>12</v>
      </c>
      <c r="O59" t="b">
        <v>0</v>
      </c>
      <c r="P59">
        <v>601.80973958969105</v>
      </c>
      <c r="Q59">
        <v>4</v>
      </c>
      <c r="R59" t="s">
        <v>379</v>
      </c>
      <c r="S59">
        <v>600.00032162666298</v>
      </c>
      <c r="T59" t="s">
        <v>152</v>
      </c>
      <c r="U59">
        <v>11</v>
      </c>
      <c r="V59" t="b">
        <v>0</v>
      </c>
      <c r="W59">
        <v>603.779246330261</v>
      </c>
      <c r="X59">
        <v>4</v>
      </c>
      <c r="Y59" t="s">
        <v>380</v>
      </c>
      <c r="Z59">
        <v>600.00177836418095</v>
      </c>
      <c r="AA59" t="s">
        <v>164</v>
      </c>
    </row>
    <row r="60" spans="1:27" x14ac:dyDescent="0.25">
      <c r="A60" t="s">
        <v>76</v>
      </c>
      <c r="B60">
        <v>3065</v>
      </c>
      <c r="C60">
        <v>112</v>
      </c>
      <c r="D60">
        <f>Opti[[#This Row],[nb contraintes]]*Opti[[#This Row],[domaine max]]*Opti[[#This Row],[domaine max]]</f>
        <v>38447360</v>
      </c>
      <c r="E60">
        <v>49</v>
      </c>
      <c r="F60">
        <v>46</v>
      </c>
      <c r="G60">
        <v>49</v>
      </c>
      <c r="H60" t="b">
        <v>0</v>
      </c>
      <c r="I60">
        <v>611.91629576682999</v>
      </c>
      <c r="J60">
        <v>2</v>
      </c>
      <c r="K60" t="s">
        <v>381</v>
      </c>
      <c r="L60">
        <v>602.10245442390396</v>
      </c>
      <c r="M60" t="s">
        <v>170</v>
      </c>
      <c r="N60">
        <v>49</v>
      </c>
      <c r="O60" t="b">
        <v>0</v>
      </c>
      <c r="P60">
        <v>610.05288147926296</v>
      </c>
      <c r="Q60">
        <v>2</v>
      </c>
      <c r="R60" t="s">
        <v>382</v>
      </c>
      <c r="S60">
        <v>600.00181174278202</v>
      </c>
      <c r="T60" t="s">
        <v>170</v>
      </c>
      <c r="U60">
        <v>49</v>
      </c>
      <c r="V60" t="b">
        <v>1</v>
      </c>
      <c r="W60">
        <v>83.929031610488806</v>
      </c>
      <c r="X60">
        <v>2</v>
      </c>
      <c r="Y60" t="s">
        <v>383</v>
      </c>
      <c r="Z60">
        <v>72.079425334930406</v>
      </c>
      <c r="AA60" t="s">
        <v>170</v>
      </c>
    </row>
    <row r="61" spans="1:27" x14ac:dyDescent="0.25">
      <c r="A61" t="s">
        <v>77</v>
      </c>
      <c r="B61">
        <v>3163</v>
      </c>
      <c r="C61">
        <v>141</v>
      </c>
      <c r="D61">
        <f>Opti[[#This Row],[nb contraintes]]*Opti[[#This Row],[domaine max]]*Opti[[#This Row],[domaine max]]</f>
        <v>62883603</v>
      </c>
      <c r="E61">
        <v>30</v>
      </c>
      <c r="F61">
        <v>28</v>
      </c>
      <c r="G61">
        <v>30</v>
      </c>
      <c r="H61" t="b">
        <v>0</v>
      </c>
      <c r="I61">
        <v>617.93293547630299</v>
      </c>
      <c r="J61">
        <v>2</v>
      </c>
      <c r="K61" t="s">
        <v>384</v>
      </c>
      <c r="L61">
        <v>602.06866168975796</v>
      </c>
      <c r="M61" t="s">
        <v>188</v>
      </c>
      <c r="N61">
        <v>30</v>
      </c>
      <c r="O61" t="b">
        <v>0</v>
      </c>
      <c r="P61">
        <v>615.334606647491</v>
      </c>
      <c r="Q61">
        <v>2</v>
      </c>
      <c r="R61" t="s">
        <v>385</v>
      </c>
      <c r="S61">
        <v>600.002385377883</v>
      </c>
      <c r="T61" t="s">
        <v>188</v>
      </c>
      <c r="U61">
        <v>30</v>
      </c>
      <c r="V61" t="b">
        <v>1</v>
      </c>
      <c r="W61">
        <v>17.2010290622711</v>
      </c>
      <c r="X61">
        <v>2</v>
      </c>
      <c r="Y61" t="s">
        <v>386</v>
      </c>
      <c r="Z61">
        <v>0.36902928352355902</v>
      </c>
      <c r="AA61" t="s">
        <v>188</v>
      </c>
    </row>
    <row r="62" spans="1:27" x14ac:dyDescent="0.25">
      <c r="A62" t="s">
        <v>78</v>
      </c>
      <c r="B62">
        <v>3162</v>
      </c>
      <c r="C62">
        <v>141</v>
      </c>
      <c r="D62">
        <f>Opti[[#This Row],[nb contraintes]]*Opti[[#This Row],[domaine max]]*Opti[[#This Row],[domaine max]]</f>
        <v>62863722</v>
      </c>
      <c r="E62">
        <v>30</v>
      </c>
      <c r="F62">
        <v>28</v>
      </c>
      <c r="G62">
        <v>30</v>
      </c>
      <c r="H62" t="b">
        <v>0</v>
      </c>
      <c r="I62">
        <v>618.97747278213501</v>
      </c>
      <c r="J62">
        <v>2</v>
      </c>
      <c r="K62" t="s">
        <v>387</v>
      </c>
      <c r="L62">
        <v>602.14397764205899</v>
      </c>
      <c r="M62" t="s">
        <v>188</v>
      </c>
      <c r="N62">
        <v>30</v>
      </c>
      <c r="O62" t="b">
        <v>0</v>
      </c>
      <c r="P62">
        <v>614.85197973251297</v>
      </c>
      <c r="Q62">
        <v>2</v>
      </c>
      <c r="R62" t="s">
        <v>388</v>
      </c>
      <c r="S62">
        <v>600.00240349769501</v>
      </c>
      <c r="T62" t="s">
        <v>188</v>
      </c>
      <c r="U62">
        <v>30</v>
      </c>
      <c r="V62" t="b">
        <v>1</v>
      </c>
      <c r="W62">
        <v>17.799833536148</v>
      </c>
      <c r="X62">
        <v>2</v>
      </c>
      <c r="Y62" t="s">
        <v>389</v>
      </c>
      <c r="Z62">
        <v>0.37927961349487299</v>
      </c>
      <c r="AA62" t="s">
        <v>188</v>
      </c>
    </row>
    <row r="73" spans="1:27" x14ac:dyDescent="0.25">
      <c r="A73" t="s">
        <v>395</v>
      </c>
    </row>
    <row r="74" spans="1:27" x14ac:dyDescent="0.25">
      <c r="A74" t="s">
        <v>394</v>
      </c>
      <c r="E74" t="e">
        <f>VLOOKUP(A74,Graphes[],2,FALSE)</f>
        <v>#N/A</v>
      </c>
      <c r="G74">
        <v>12</v>
      </c>
      <c r="H74" t="b">
        <v>0</v>
      </c>
      <c r="I74">
        <v>634.81229686737004</v>
      </c>
      <c r="J74">
        <v>4</v>
      </c>
      <c r="K74" t="s">
        <v>245</v>
      </c>
      <c r="M74" t="s">
        <v>152</v>
      </c>
      <c r="N74">
        <v>13</v>
      </c>
      <c r="P74">
        <v>618.06803512573197</v>
      </c>
      <c r="Q74">
        <v>3</v>
      </c>
      <c r="R74" t="s">
        <v>246</v>
      </c>
      <c r="T74" t="s">
        <v>190</v>
      </c>
      <c r="U74">
        <v>12</v>
      </c>
      <c r="W74">
        <v>625.30827784538201</v>
      </c>
      <c r="X74">
        <v>3</v>
      </c>
      <c r="Y74" t="s">
        <v>247</v>
      </c>
      <c r="AA74" t="s">
        <v>193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9B994-B685-4BB2-B8BB-B620001EA06A}">
  <dimension ref="A1:Q60"/>
  <sheetViews>
    <sheetView workbookViewId="0">
      <selection activeCell="L55" sqref="L55"/>
    </sheetView>
  </sheetViews>
  <sheetFormatPr baseColWidth="10" defaultRowHeight="15" x14ac:dyDescent="0.25"/>
  <sheetData>
    <row r="1" spans="1:17" x14ac:dyDescent="0.25">
      <c r="H1" t="s">
        <v>414</v>
      </c>
      <c r="K1" t="s">
        <v>415</v>
      </c>
    </row>
    <row r="2" spans="1:17" x14ac:dyDescent="0.25">
      <c r="A2" t="s">
        <v>5</v>
      </c>
      <c r="B2" t="s">
        <v>6</v>
      </c>
      <c r="C2" t="s">
        <v>84</v>
      </c>
      <c r="D2" t="s">
        <v>14</v>
      </c>
      <c r="F2" t="s">
        <v>132</v>
      </c>
      <c r="G2" t="s">
        <v>7</v>
      </c>
      <c r="H2" t="s">
        <v>6</v>
      </c>
      <c r="I2" t="s">
        <v>84</v>
      </c>
      <c r="J2" t="s">
        <v>14</v>
      </c>
      <c r="K2" t="s">
        <v>6</v>
      </c>
      <c r="L2" t="s">
        <v>84</v>
      </c>
      <c r="M2" t="s">
        <v>14</v>
      </c>
      <c r="P2" t="s">
        <v>18</v>
      </c>
      <c r="Q2" t="s">
        <v>416</v>
      </c>
    </row>
    <row r="3" spans="1:17" x14ac:dyDescent="0.25">
      <c r="A3">
        <v>0</v>
      </c>
      <c r="B3">
        <f>COUNTIFS(Opti[FC_Opt_trouvé],"=VRAI",Graphes[FC_Temps],"&lt;="&amp;$A3)</f>
        <v>1</v>
      </c>
      <c r="C3">
        <f>COUNTIFS(Opti[FC_AC_Opt_trouvé],"=VRAI",Graphes[FC_AC_Temps],"&lt;="&amp;$A3)</f>
        <v>1</v>
      </c>
      <c r="D3">
        <f>COUNTIFS(Opti[DS_Opt_trouvé],"=VRAI",Graphes[DS_Temps],"&lt;="&amp;$A3)</f>
        <v>0</v>
      </c>
      <c r="F3">
        <f>VLOOKUP($G3,Opti[],4,FALSE)</f>
        <v>4</v>
      </c>
      <c r="G3" t="s">
        <v>59</v>
      </c>
      <c r="H3">
        <f>VLOOKUP($G3,Opti[],19,FALSE)</f>
        <v>0</v>
      </c>
      <c r="I3">
        <f>VLOOKUP($G3,Opti[],26,FALSE)</f>
        <v>0</v>
      </c>
      <c r="J3">
        <f>VLOOKUP($G3,Opti[],12,FALSE)</f>
        <v>0</v>
      </c>
      <c r="K3">
        <f>VLOOKUP($G3,Opti[],17,FALSE)</f>
        <v>2</v>
      </c>
      <c r="L3">
        <f>VLOOKUP($G3,Opti[],24,FALSE)</f>
        <v>2</v>
      </c>
      <c r="M3">
        <f>VLOOKUP($G3,Opti[],10,FALSE)</f>
        <v>2</v>
      </c>
      <c r="O3" t="s">
        <v>59</v>
      </c>
      <c r="P3">
        <f>VLOOKUP(O3,Graphes[],2,FALSE)</f>
        <v>3</v>
      </c>
      <c r="Q3">
        <f>VLOOKUP(O3,Graphes[],6,FALSE)</f>
        <v>2</v>
      </c>
    </row>
    <row r="4" spans="1:17" x14ac:dyDescent="0.25">
      <c r="A4">
        <v>0.1</v>
      </c>
      <c r="B4">
        <f>COUNTIFS(Opti[FC_Opt_trouvé],"=VRAI",Graphes[FC_Temps],"&lt;="&amp;$A4)</f>
        <v>7</v>
      </c>
      <c r="C4">
        <f>COUNTIFS(Opti[FC_AC_Opt_trouvé],"=VRAI",Graphes[FC_AC_Temps],"&lt;="&amp;$A4)</f>
        <v>8</v>
      </c>
      <c r="D4">
        <f>COUNTIFS(Opti[DS_Opt_trouvé],"=VRAI",Graphes[DS_Temps],"&lt;="&amp;$A4)</f>
        <v>10</v>
      </c>
      <c r="F4">
        <f>VLOOKUP($G4,Opti[],4,FALSE)</f>
        <v>684</v>
      </c>
      <c r="G4" t="s">
        <v>60</v>
      </c>
      <c r="H4">
        <f>VLOOKUP($G4,Opti[],19,FALSE)</f>
        <v>1.4965534210205E-3</v>
      </c>
      <c r="I4">
        <f>VLOOKUP($G4,Opti[],26,FALSE)</f>
        <v>9.9802017211913997E-4</v>
      </c>
      <c r="J4">
        <f>VLOOKUP($G4,Opti[],12,FALSE)</f>
        <v>9.9778175354003906E-4</v>
      </c>
      <c r="K4">
        <f>VLOOKUP($G4,Opti[],17,FALSE)</f>
        <v>2</v>
      </c>
      <c r="L4">
        <f>VLOOKUP($G4,Opti[],24,FALSE)</f>
        <v>2</v>
      </c>
      <c r="M4">
        <f>VLOOKUP($G4,Opti[],10,FALSE)</f>
        <v>2</v>
      </c>
      <c r="O4" t="s">
        <v>60</v>
      </c>
      <c r="P4">
        <f>VLOOKUP(O4,Graphes[],2,FALSE)</f>
        <v>4</v>
      </c>
      <c r="Q4">
        <f>VLOOKUP(O4,Graphes[],6,FALSE)</f>
        <v>2</v>
      </c>
    </row>
    <row r="5" spans="1:17" x14ac:dyDescent="0.25">
      <c r="A5">
        <v>0.2</v>
      </c>
      <c r="B5">
        <f>COUNTIFS(Opti[FC_Opt_trouvé],"=VRAI",Graphes[FC_Temps],"&lt;="&amp;$A5)</f>
        <v>8</v>
      </c>
      <c r="C5">
        <f>COUNTIFS(Opti[FC_AC_Opt_trouvé],"=VRAI",Graphes[FC_AC_Temps],"&lt;="&amp;$A5)</f>
        <v>12</v>
      </c>
      <c r="D5">
        <f>COUNTIFS(Opti[DS_Opt_trouvé],"=VRAI",Graphes[DS_Temps],"&lt;="&amp;$A5)</f>
        <v>11</v>
      </c>
      <c r="F5">
        <f>VLOOKUP($G5,Opti[],4,FALSE)</f>
        <v>10080</v>
      </c>
      <c r="G5" t="s">
        <v>61</v>
      </c>
      <c r="H5">
        <f>VLOOKUP($G5,Opti[],19,FALSE)</f>
        <v>0.156204938888549</v>
      </c>
      <c r="I5">
        <f>VLOOKUP($G5,Opti[],26,FALSE)</f>
        <v>4.9402952194213798E-2</v>
      </c>
      <c r="J5">
        <f>VLOOKUP($G5,Opti[],12,FALSE)</f>
        <v>0.154203176498413</v>
      </c>
      <c r="K5">
        <f>VLOOKUP($G5,Opti[],17,FALSE)</f>
        <v>2</v>
      </c>
      <c r="L5">
        <f>VLOOKUP($G5,Opti[],24,FALSE)</f>
        <v>2</v>
      </c>
      <c r="M5">
        <f>VLOOKUP($G5,Opti[],10,FALSE)</f>
        <v>2</v>
      </c>
      <c r="O5" t="s">
        <v>61</v>
      </c>
      <c r="P5">
        <f>VLOOKUP(O5,Graphes[],2,FALSE)</f>
        <v>5</v>
      </c>
      <c r="Q5">
        <f>VLOOKUP(O5,Graphes[],6,FALSE)</f>
        <v>2</v>
      </c>
    </row>
    <row r="6" spans="1:17" x14ac:dyDescent="0.25">
      <c r="A6">
        <v>0.3</v>
      </c>
      <c r="B6">
        <f>COUNTIFS(Opti[FC_Opt_trouvé],"=VRAI",Graphes[FC_Temps],"&lt;="&amp;$A6)</f>
        <v>8</v>
      </c>
      <c r="C6">
        <f>COUNTIFS(Opti[FC_AC_Opt_trouvé],"=VRAI",Graphes[FC_AC_Temps],"&lt;="&amp;$A6)</f>
        <v>12</v>
      </c>
      <c r="D6">
        <f>COUNTIFS(Opti[DS_Opt_trouvé],"=VRAI",Graphes[DS_Temps],"&lt;="&amp;$A6)</f>
        <v>11</v>
      </c>
      <c r="F6">
        <f>VLOOKUP($G6,Opti[],4,FALSE)</f>
        <v>14700</v>
      </c>
      <c r="G6" t="s">
        <v>25</v>
      </c>
      <c r="H6">
        <f>VLOOKUP($G6,Opti[],19,FALSE)</f>
        <v>2.4938583374023398E-3</v>
      </c>
      <c r="I6">
        <f>VLOOKUP($G6,Opti[],26,FALSE)</f>
        <v>1.4970302581787101E-3</v>
      </c>
      <c r="J6">
        <f>VLOOKUP($G6,Opti[],12,FALSE)</f>
        <v>2.4938583374023398E-3</v>
      </c>
      <c r="K6">
        <f>VLOOKUP($G6,Opti[],17,FALSE)</f>
        <v>3</v>
      </c>
      <c r="L6">
        <f>VLOOKUP($G6,Opti[],24,FALSE)</f>
        <v>2</v>
      </c>
      <c r="M6">
        <f>VLOOKUP($G6,Opti[],10,FALSE)</f>
        <v>3</v>
      </c>
      <c r="O6" t="s">
        <v>25</v>
      </c>
      <c r="P6" t="str">
        <f>VLOOKUP(O6,Graphes[],2,FALSE)</f>
        <v>?</v>
      </c>
      <c r="Q6">
        <f>VLOOKUP(O6,Graphes[],6,FALSE)</f>
        <v>5</v>
      </c>
    </row>
    <row r="7" spans="1:17" x14ac:dyDescent="0.25">
      <c r="A7">
        <v>0.4</v>
      </c>
      <c r="B7">
        <f>COUNTIFS(Opti[FC_Opt_trouvé],"=VRAI",Graphes[FC_Temps],"&lt;="&amp;$A7)</f>
        <v>9</v>
      </c>
      <c r="C7">
        <f>COUNTIFS(Opti[FC_AC_Opt_trouvé],"=VRAI",Graphes[FC_AC_Temps],"&lt;="&amp;$A7)</f>
        <v>14</v>
      </c>
      <c r="D7">
        <f>COUNTIFS(Opti[DS_Opt_trouvé],"=VRAI",Graphes[DS_Temps],"&lt;="&amp;$A7)</f>
        <v>12</v>
      </c>
      <c r="F7">
        <f>VLOOKUP($G7,Opti[],4,FALSE)</f>
        <v>86700</v>
      </c>
      <c r="G7" t="s">
        <v>70</v>
      </c>
      <c r="H7">
        <f>VLOOKUP($G7,Opti[],19,FALSE)</f>
        <v>1.9950866699218698E-3</v>
      </c>
      <c r="I7">
        <f>VLOOKUP($G7,Opti[],26,FALSE)</f>
        <v>2.39527225494384E-2</v>
      </c>
      <c r="J7">
        <f>VLOOKUP($G7,Opti[],12,FALSE)</f>
        <v>1.4967918395996001E-3</v>
      </c>
      <c r="K7">
        <f>VLOOKUP($G7,Opti[],17,FALSE)</f>
        <v>2</v>
      </c>
      <c r="L7">
        <f>VLOOKUP($G7,Opti[],24,FALSE)</f>
        <v>1</v>
      </c>
      <c r="M7">
        <f>VLOOKUP($G7,Opti[],10,FALSE)</f>
        <v>2</v>
      </c>
      <c r="O7" t="s">
        <v>70</v>
      </c>
      <c r="P7">
        <f>VLOOKUP(O7,Graphes[],2,FALSE)</f>
        <v>5</v>
      </c>
      <c r="Q7">
        <f>VLOOKUP(O7,Graphes[],6,FALSE)</f>
        <v>5</v>
      </c>
    </row>
    <row r="8" spans="1:17" x14ac:dyDescent="0.25">
      <c r="A8">
        <v>0.6</v>
      </c>
      <c r="B8">
        <f>COUNTIFS(Opti[FC_Opt_trouvé],"=VRAI",Graphes[FC_Temps],"&lt;="&amp;$A8)</f>
        <v>9</v>
      </c>
      <c r="C8">
        <f>COUNTIFS(Opti[FC_AC_Opt_trouvé],"=VRAI",Graphes[FC_AC_Temps],"&lt;="&amp;$A8)</f>
        <v>15</v>
      </c>
      <c r="D8">
        <f>COUNTIFS(Opti[DS_Opt_trouvé],"=VRAI",Graphes[DS_Temps],"&lt;="&amp;$A8)</f>
        <v>12</v>
      </c>
      <c r="F8">
        <f>VLOOKUP($G8,Opti[],4,FALSE)</f>
        <v>135360</v>
      </c>
      <c r="G8" t="s">
        <v>62</v>
      </c>
      <c r="H8">
        <f>VLOOKUP($G8,Opti[],19,FALSE)</f>
        <v>600.000310659408</v>
      </c>
      <c r="I8">
        <f>VLOOKUP($G8,Opti[],26,FALSE)</f>
        <v>291.175941705703</v>
      </c>
      <c r="J8">
        <f>VLOOKUP($G8,Opti[],12,FALSE)</f>
        <v>600.00819158553998</v>
      </c>
      <c r="K8">
        <f>VLOOKUP($G8,Opti[],17,FALSE)</f>
        <v>2</v>
      </c>
      <c r="L8">
        <f>VLOOKUP($G8,Opti[],24,FALSE)</f>
        <v>2</v>
      </c>
      <c r="M8">
        <f>VLOOKUP($G8,Opti[],10,FALSE)</f>
        <v>2</v>
      </c>
      <c r="O8" t="s">
        <v>62</v>
      </c>
      <c r="P8">
        <f>VLOOKUP(O8,Graphes[],2,FALSE)</f>
        <v>6</v>
      </c>
      <c r="Q8">
        <f>VLOOKUP(O8,Graphes[],6,FALSE)</f>
        <v>2</v>
      </c>
    </row>
    <row r="9" spans="1:17" x14ac:dyDescent="0.25">
      <c r="A9">
        <v>0.7</v>
      </c>
      <c r="B9">
        <f>COUNTIFS(Opti[FC_Opt_trouvé],"=VRAI",Graphes[FC_Temps],"&lt;="&amp;$A9)</f>
        <v>9</v>
      </c>
      <c r="C9">
        <f>COUNTIFS(Opti[FC_AC_Opt_trouvé],"=VRAI",Graphes[FC_AC_Temps],"&lt;="&amp;$A9)</f>
        <v>15</v>
      </c>
      <c r="D9">
        <f>COUNTIFS(Opti[DS_Opt_trouvé],"=VRAI",Graphes[DS_Temps],"&lt;="&amp;$A9)</f>
        <v>12</v>
      </c>
      <c r="F9">
        <f>VLOOKUP($G9,Opti[],4,FALSE)</f>
        <v>215016</v>
      </c>
      <c r="G9" t="s">
        <v>51</v>
      </c>
      <c r="H9">
        <f>VLOOKUP($G9,Opti[],19,FALSE)</f>
        <v>600.00082755088795</v>
      </c>
      <c r="I9">
        <f>VLOOKUP($G9,Opti[],26,FALSE)</f>
        <v>1.09808444976806E-2</v>
      </c>
      <c r="J9">
        <f>VLOOKUP($G9,Opti[],12,FALSE)</f>
        <v>600.27410411834705</v>
      </c>
      <c r="K9">
        <f>VLOOKUP($G9,Opti[],17,FALSE)</f>
        <v>2</v>
      </c>
      <c r="L9">
        <f>VLOOKUP($G9,Opti[],24,FALSE)</f>
        <v>2</v>
      </c>
      <c r="M9">
        <f>VLOOKUP($G9,Opti[],10,FALSE)</f>
        <v>2</v>
      </c>
      <c r="O9" t="s">
        <v>51</v>
      </c>
      <c r="P9">
        <f>VLOOKUP(O9,Graphes[],2,FALSE)</f>
        <v>8</v>
      </c>
      <c r="Q9">
        <f>VLOOKUP(O9,Graphes[],6,FALSE)</f>
        <v>6</v>
      </c>
    </row>
    <row r="10" spans="1:17" x14ac:dyDescent="0.25">
      <c r="A10">
        <v>1.1000000000000001</v>
      </c>
      <c r="B10">
        <f>COUNTIFS(Opti[FC_Opt_trouvé],"=VRAI",Graphes[FC_Temps],"&lt;="&amp;$A10)</f>
        <v>9</v>
      </c>
      <c r="C10">
        <f>COUNTIFS(Opti[FC_AC_Opt_trouvé],"=VRAI",Graphes[FC_AC_Temps],"&lt;="&amp;$A10)</f>
        <v>16</v>
      </c>
      <c r="D10">
        <f>COUNTIFS(Opti[DS_Opt_trouvé],"=VRAI",Graphes[DS_Temps],"&lt;="&amp;$A10)</f>
        <v>13</v>
      </c>
      <c r="F10">
        <f>VLOOKUP($G10,Opti[],4,FALSE)</f>
        <v>220000</v>
      </c>
      <c r="G10" t="s">
        <v>71</v>
      </c>
      <c r="H10">
        <f>VLOOKUP($G10,Opti[],19,FALSE)</f>
        <v>4.9406051635742097E-2</v>
      </c>
      <c r="I10">
        <f>VLOOKUP($G10,Opti[],26,FALSE)</f>
        <v>4.9905776977539E-2</v>
      </c>
      <c r="J10">
        <f>VLOOKUP($G10,Opti[],12,FALSE)</f>
        <v>4.9906015396118102E-2</v>
      </c>
      <c r="K10">
        <f>VLOOKUP($G10,Opti[],17,FALSE)</f>
        <v>4</v>
      </c>
      <c r="L10">
        <f>VLOOKUP($G10,Opti[],24,FALSE)</f>
        <v>4</v>
      </c>
      <c r="M10">
        <f>VLOOKUP($G10,Opti[],10,FALSE)</f>
        <v>4</v>
      </c>
      <c r="O10" t="s">
        <v>71</v>
      </c>
      <c r="P10">
        <f>VLOOKUP(O10,Graphes[],2,FALSE)</f>
        <v>6</v>
      </c>
      <c r="Q10">
        <f>VLOOKUP(O10,Graphes[],6,FALSE)</f>
        <v>6</v>
      </c>
    </row>
    <row r="11" spans="1:17" x14ac:dyDescent="0.25">
      <c r="A11">
        <v>1.3</v>
      </c>
      <c r="B11">
        <f>COUNTIFS(Opti[FC_Opt_trouvé],"=VRAI",Graphes[FC_Temps],"&lt;="&amp;$A11)</f>
        <v>9</v>
      </c>
      <c r="C11">
        <f>COUNTIFS(Opti[FC_AC_Opt_trouvé],"=VRAI",Graphes[FC_AC_Temps],"&lt;="&amp;$A11)</f>
        <v>16</v>
      </c>
      <c r="D11">
        <f>COUNTIFS(Opti[DS_Opt_trouvé],"=VRAI",Graphes[DS_Temps],"&lt;="&amp;$A11)</f>
        <v>13</v>
      </c>
      <c r="F11">
        <f>VLOOKUP($G11,Opti[],4,FALSE)</f>
        <v>235984</v>
      </c>
      <c r="G11" t="s">
        <v>39</v>
      </c>
      <c r="H11">
        <f>VLOOKUP($G11,Opti[],19,FALSE)</f>
        <v>2.79467105865478E-2</v>
      </c>
      <c r="I11">
        <f>VLOOKUP($G11,Opti[],26,FALSE)</f>
        <v>0.13798761367797799</v>
      </c>
      <c r="J11">
        <f>VLOOKUP($G11,Opti[],12,FALSE)</f>
        <v>3.2437086105346603E-2</v>
      </c>
      <c r="K11">
        <f>VLOOKUP($G11,Opti[],17,FALSE)</f>
        <v>1</v>
      </c>
      <c r="L11">
        <f>VLOOKUP($G11,Opti[],24,FALSE)</f>
        <v>1</v>
      </c>
      <c r="M11">
        <f>VLOOKUP($G11,Opti[],10,FALSE)</f>
        <v>1</v>
      </c>
      <c r="O11" t="s">
        <v>39</v>
      </c>
      <c r="P11">
        <f>VLOOKUP(O11,Graphes[],2,FALSE)</f>
        <v>9</v>
      </c>
      <c r="Q11">
        <f>VLOOKUP(O11,Graphes[],6,FALSE)</f>
        <v>9</v>
      </c>
    </row>
    <row r="12" spans="1:17" x14ac:dyDescent="0.25">
      <c r="A12">
        <v>1.5</v>
      </c>
      <c r="B12">
        <f>COUNTIFS(Opti[FC_Opt_trouvé],"=VRAI",Graphes[FC_Temps],"&lt;="&amp;$A12)</f>
        <v>9</v>
      </c>
      <c r="C12">
        <f>COUNTIFS(Opti[FC_AC_Opt_trouvé],"=VRAI",Graphes[FC_AC_Temps],"&lt;="&amp;$A12)</f>
        <v>16</v>
      </c>
      <c r="D12">
        <f>COUNTIFS(Opti[DS_Opt_trouvé],"=VRAI",Graphes[DS_Temps],"&lt;="&amp;$A12)</f>
        <v>13</v>
      </c>
      <c r="F12">
        <f>VLOOKUP($G12,Opti[],4,FALSE)</f>
        <v>385264</v>
      </c>
      <c r="G12" t="s">
        <v>22</v>
      </c>
      <c r="H12">
        <f>VLOOKUP($G12,Opti[],19,FALSE)</f>
        <v>600.00893783569302</v>
      </c>
      <c r="I12">
        <f>VLOOKUP($G12,Opti[],26,FALSE)</f>
        <v>600.035534381866</v>
      </c>
      <c r="J12">
        <f>VLOOKUP($G12,Opti[],12,FALSE)</f>
        <v>600.04132962226799</v>
      </c>
      <c r="K12">
        <f>VLOOKUP($G12,Opti[],17,FALSE)</f>
        <v>3</v>
      </c>
      <c r="L12">
        <f>VLOOKUP($G12,Opti[],24,FALSE)</f>
        <v>3</v>
      </c>
      <c r="M12">
        <f>VLOOKUP($G12,Opti[],10,FALSE)</f>
        <v>3</v>
      </c>
      <c r="O12" t="s">
        <v>22</v>
      </c>
      <c r="P12" t="str">
        <f>VLOOKUP(O12,Graphes[],2,FALSE)</f>
        <v>?</v>
      </c>
      <c r="Q12">
        <f>VLOOKUP(O12,Graphes[],6,FALSE)</f>
        <v>3</v>
      </c>
    </row>
    <row r="13" spans="1:17" x14ac:dyDescent="0.25">
      <c r="A13">
        <v>1.7</v>
      </c>
      <c r="B13">
        <f>COUNTIFS(Opti[FC_Opt_trouvé],"=VRAI",Graphes[FC_Temps],"&lt;="&amp;$A13)</f>
        <v>9</v>
      </c>
      <c r="C13">
        <f>COUNTIFS(Opti[FC_AC_Opt_trouvé],"=VRAI",Graphes[FC_AC_Temps],"&lt;="&amp;$A13)</f>
        <v>17</v>
      </c>
      <c r="D13">
        <f>COUNTIFS(Opti[DS_Opt_trouvé],"=VRAI",Graphes[DS_Temps],"&lt;="&amp;$A13)</f>
        <v>13</v>
      </c>
      <c r="F13">
        <f>VLOOKUP($G13,Opti[],4,FALSE)</f>
        <v>391127</v>
      </c>
      <c r="G13" t="s">
        <v>30</v>
      </c>
      <c r="H13">
        <f>VLOOKUP($G13,Opti[],19,FALSE)</f>
        <v>0.747933149337768</v>
      </c>
      <c r="I13">
        <f>VLOOKUP($G13,Opti[],26,FALSE)</f>
        <v>0.918753862380981</v>
      </c>
      <c r="J13">
        <f>VLOOKUP($G13,Opti[],12,FALSE)</f>
        <v>0.65375375747680597</v>
      </c>
      <c r="K13">
        <f>VLOOKUP($G13,Opti[],17,FALSE)</f>
        <v>3</v>
      </c>
      <c r="L13">
        <f>VLOOKUP($G13,Opti[],24,FALSE)</f>
        <v>1</v>
      </c>
      <c r="M13">
        <f>VLOOKUP($G13,Opti[],10,FALSE)</f>
        <v>3</v>
      </c>
      <c r="O13" t="s">
        <v>30</v>
      </c>
      <c r="P13" t="str">
        <f>VLOOKUP(O13,Graphes[],2,FALSE)</f>
        <v>?</v>
      </c>
      <c r="Q13">
        <f>VLOOKUP(O13,Graphes[],6,FALSE)</f>
        <v>13</v>
      </c>
    </row>
    <row r="14" spans="1:17" x14ac:dyDescent="0.25">
      <c r="A14">
        <v>2.2999999999999998</v>
      </c>
      <c r="B14">
        <f>COUNTIFS(Opti[FC_Opt_trouvé],"=VRAI",Graphes[FC_Temps],"&lt;="&amp;$A14)</f>
        <v>9</v>
      </c>
      <c r="C14">
        <f>COUNTIFS(Opti[FC_AC_Opt_trouvé],"=VRAI",Graphes[FC_AC_Temps],"&lt;="&amp;$A14)</f>
        <v>17</v>
      </c>
      <c r="D14">
        <f>COUNTIFS(Opti[DS_Opt_trouvé],"=VRAI",Graphes[DS_Temps],"&lt;="&amp;$A14)</f>
        <v>13</v>
      </c>
      <c r="F14">
        <f>VLOOKUP($G14,Opti[],4,FALSE)</f>
        <v>420480</v>
      </c>
      <c r="G14" t="s">
        <v>24</v>
      </c>
      <c r="H14">
        <f>VLOOKUP($G14,Opti[],19,FALSE)</f>
        <v>600.00044918060303</v>
      </c>
      <c r="I14">
        <f>VLOOKUP($G14,Opti[],26,FALSE)</f>
        <v>1.4471530914306601E-2</v>
      </c>
      <c r="J14">
        <f>VLOOKUP($G14,Opti[],12,FALSE)</f>
        <v>1.1538045406341499</v>
      </c>
      <c r="K14">
        <f>VLOOKUP($G14,Opti[],17,FALSE)</f>
        <v>3</v>
      </c>
      <c r="L14">
        <f>VLOOKUP($G14,Opti[],24,FALSE)</f>
        <v>3</v>
      </c>
      <c r="M14">
        <f>VLOOKUP($G14,Opti[],10,FALSE)</f>
        <v>4</v>
      </c>
      <c r="O14" t="s">
        <v>24</v>
      </c>
      <c r="P14" t="str">
        <f>VLOOKUP(O14,Graphes[],2,FALSE)</f>
        <v>?</v>
      </c>
      <c r="Q14">
        <f>VLOOKUP(O14,Graphes[],6,FALSE)</f>
        <v>4</v>
      </c>
    </row>
    <row r="15" spans="1:17" x14ac:dyDescent="0.25">
      <c r="A15">
        <v>2.6</v>
      </c>
      <c r="B15">
        <f>COUNTIFS(Opti[FC_Opt_trouvé],"=VRAI",Graphes[FC_Temps],"&lt;="&amp;$A15)</f>
        <v>9</v>
      </c>
      <c r="C15">
        <f>COUNTIFS(Opti[FC_AC_Opt_trouvé],"=VRAI",Graphes[FC_AC_Temps],"&lt;="&amp;$A15)</f>
        <v>17</v>
      </c>
      <c r="D15">
        <f>COUNTIFS(Opti[DS_Opt_trouvé],"=VRAI",Graphes[DS_Temps],"&lt;="&amp;$A15)</f>
        <v>13</v>
      </c>
      <c r="F15">
        <f>VLOOKUP($G15,Opti[],4,FALSE)</f>
        <v>572242</v>
      </c>
      <c r="G15" t="s">
        <v>42</v>
      </c>
      <c r="H15">
        <f>VLOOKUP($G15,Opti[],19,FALSE)</f>
        <v>600.00024342536904</v>
      </c>
      <c r="I15">
        <f>VLOOKUP($G15,Opti[],26,FALSE)</f>
        <v>9.2826128005981404E-2</v>
      </c>
      <c r="J15">
        <f>VLOOKUP($G15,Opti[],12,FALSE)</f>
        <v>1.91754150390625</v>
      </c>
      <c r="K15">
        <f>VLOOKUP($G15,Opti[],17,FALSE)</f>
        <v>2</v>
      </c>
      <c r="L15">
        <f>VLOOKUP($G15,Opti[],24,FALSE)</f>
        <v>1</v>
      </c>
      <c r="M15">
        <f>VLOOKUP($G15,Opti[],10,FALSE)</f>
        <v>2</v>
      </c>
      <c r="O15" t="s">
        <v>42</v>
      </c>
      <c r="P15">
        <f>VLOOKUP(O15,Graphes[],2,FALSE)</f>
        <v>10</v>
      </c>
      <c r="Q15">
        <f>VLOOKUP(O15,Graphes[],6,FALSE)</f>
        <v>10</v>
      </c>
    </row>
    <row r="16" spans="1:17" x14ac:dyDescent="0.25">
      <c r="A16">
        <v>2.7</v>
      </c>
      <c r="B16">
        <f>COUNTIFS(Opti[FC_Opt_trouvé],"=VRAI",Graphes[FC_Temps],"&lt;="&amp;$A16)</f>
        <v>9</v>
      </c>
      <c r="C16">
        <f>COUNTIFS(Opti[FC_AC_Opt_trouvé],"=VRAI",Graphes[FC_AC_Temps],"&lt;="&amp;$A16)</f>
        <v>17</v>
      </c>
      <c r="D16">
        <f>COUNTIFS(Opti[DS_Opt_trouvé],"=VRAI",Graphes[DS_Temps],"&lt;="&amp;$A16)</f>
        <v>13</v>
      </c>
      <c r="F16">
        <f>VLOOKUP($G16,Opti[],4,FALSE)</f>
        <v>576250</v>
      </c>
      <c r="G16" t="s">
        <v>72</v>
      </c>
      <c r="H16">
        <f>VLOOKUP($G16,Opti[],19,FALSE)</f>
        <v>4.9781799316406196E-4</v>
      </c>
      <c r="I16">
        <f>VLOOKUP($G16,Opti[],26,FALSE)</f>
        <v>1.6467571258544901E-2</v>
      </c>
      <c r="J16">
        <f>VLOOKUP($G16,Opti[],12,FALSE)</f>
        <v>4.9829483032226497E-4</v>
      </c>
      <c r="K16">
        <f>VLOOKUP($G16,Opti[],17,FALSE)</f>
        <v>5</v>
      </c>
      <c r="L16">
        <f>VLOOKUP($G16,Opti[],24,FALSE)</f>
        <v>5</v>
      </c>
      <c r="M16">
        <f>VLOOKUP($G16,Opti[],10,FALSE)</f>
        <v>5</v>
      </c>
      <c r="O16" t="s">
        <v>72</v>
      </c>
      <c r="P16">
        <f>VLOOKUP(O16,Graphes[],2,FALSE)</f>
        <v>7</v>
      </c>
      <c r="Q16">
        <f>VLOOKUP(O16,Graphes[],6,FALSE)</f>
        <v>6</v>
      </c>
    </row>
    <row r="17" spans="1:17" x14ac:dyDescent="0.25">
      <c r="A17">
        <v>3</v>
      </c>
      <c r="B17">
        <f>COUNTIFS(Opti[FC_Opt_trouvé],"=VRAI",Graphes[FC_Temps],"&lt;="&amp;$A17)</f>
        <v>9</v>
      </c>
      <c r="C17">
        <f>COUNTIFS(Opti[FC_AC_Opt_trouvé],"=VRAI",Graphes[FC_AC_Temps],"&lt;="&amp;$A17)</f>
        <v>17</v>
      </c>
      <c r="D17">
        <f>COUNTIFS(Opti[DS_Opt_trouvé],"=VRAI",Graphes[DS_Temps],"&lt;="&amp;$A17)</f>
        <v>13</v>
      </c>
      <c r="F17">
        <f>VLOOKUP($G17,Opti[],4,FALSE)</f>
        <v>882090</v>
      </c>
      <c r="G17" t="s">
        <v>27</v>
      </c>
      <c r="H17">
        <f>VLOOKUP($G17,Opti[],19,FALSE)</f>
        <v>600.00058674812306</v>
      </c>
      <c r="I17">
        <f>VLOOKUP($G17,Opti[],26,FALSE)</f>
        <v>600.00122094154301</v>
      </c>
      <c r="J17">
        <f>VLOOKUP($G17,Opti[],12,FALSE)</f>
        <v>600.07521581649701</v>
      </c>
      <c r="K17">
        <f>VLOOKUP($G17,Opti[],17,FALSE)</f>
        <v>3</v>
      </c>
      <c r="L17">
        <f>VLOOKUP($G17,Opti[],24,FALSE)</f>
        <v>3</v>
      </c>
      <c r="M17">
        <f>VLOOKUP($G17,Opti[],10,FALSE)</f>
        <v>3</v>
      </c>
      <c r="O17" t="s">
        <v>27</v>
      </c>
      <c r="P17" t="str">
        <f>VLOOKUP(O17,Graphes[],2,FALSE)</f>
        <v>?</v>
      </c>
      <c r="Q17">
        <f>VLOOKUP(O17,Graphes[],6,FALSE)</f>
        <v>4</v>
      </c>
    </row>
    <row r="18" spans="1:17" x14ac:dyDescent="0.25">
      <c r="A18">
        <v>3.6</v>
      </c>
      <c r="B18">
        <f>COUNTIFS(Opti[FC_Opt_trouvé],"=VRAI",Graphes[FC_Temps],"&lt;="&amp;$A18)</f>
        <v>10</v>
      </c>
      <c r="C18">
        <f>COUNTIFS(Opti[FC_AC_Opt_trouvé],"=VRAI",Graphes[FC_AC_Temps],"&lt;="&amp;$A18)</f>
        <v>19</v>
      </c>
      <c r="D18">
        <f>COUNTIFS(Opti[DS_Opt_trouvé],"=VRAI",Graphes[DS_Temps],"&lt;="&amp;$A18)</f>
        <v>13</v>
      </c>
      <c r="F18">
        <f>VLOOKUP($G18,Opti[],4,FALSE)</f>
        <v>1097600</v>
      </c>
      <c r="G18" t="s">
        <v>74</v>
      </c>
      <c r="H18">
        <f>VLOOKUP($G18,Opti[],19,FALSE)</f>
        <v>600.00035071372895</v>
      </c>
      <c r="I18">
        <f>VLOOKUP($G18,Opti[],26,FALSE)</f>
        <v>368.12463521957397</v>
      </c>
      <c r="J18">
        <f>VLOOKUP($G18,Opti[],12,FALSE)</f>
        <v>600.00177216529801</v>
      </c>
      <c r="K18">
        <f>VLOOKUP($G18,Opti[],17,FALSE)</f>
        <v>6</v>
      </c>
      <c r="L18">
        <f>VLOOKUP($G18,Opti[],24,FALSE)</f>
        <v>5</v>
      </c>
      <c r="M18">
        <f>VLOOKUP($G18,Opti[],10,FALSE)</f>
        <v>7</v>
      </c>
      <c r="O18" t="s">
        <v>74</v>
      </c>
      <c r="P18">
        <f>VLOOKUP(O18,Graphes[],2,FALSE)</f>
        <v>9</v>
      </c>
      <c r="Q18">
        <f>VLOOKUP(O18,Graphes[],6,FALSE)</f>
        <v>8</v>
      </c>
    </row>
    <row r="19" spans="1:17" x14ac:dyDescent="0.25">
      <c r="A19">
        <v>4.0999999999999996</v>
      </c>
      <c r="B19">
        <f>COUNTIFS(Opti[FC_Opt_trouvé],"=VRAI",Graphes[FC_Temps],"&lt;="&amp;$A19)</f>
        <v>10</v>
      </c>
      <c r="C19">
        <f>COUNTIFS(Opti[FC_AC_Opt_trouvé],"=VRAI",Graphes[FC_AC_Temps],"&lt;="&amp;$A19)</f>
        <v>20</v>
      </c>
      <c r="D19">
        <f>COUNTIFS(Opti[DS_Opt_trouvé],"=VRAI",Graphes[DS_Temps],"&lt;="&amp;$A19)</f>
        <v>13</v>
      </c>
      <c r="F19">
        <f>VLOOKUP($G19,Opti[],4,FALSE)</f>
        <v>1332396</v>
      </c>
      <c r="G19" t="s">
        <v>28</v>
      </c>
      <c r="H19">
        <f>VLOOKUP($G19,Opti[],19,FALSE)</f>
        <v>600.00082445144596</v>
      </c>
      <c r="I19">
        <f>VLOOKUP($G19,Opti[],26,FALSE)</f>
        <v>600.00405144691399</v>
      </c>
      <c r="J19">
        <f>VLOOKUP($G19,Opti[],12,FALSE)</f>
        <v>600.02403354644696</v>
      </c>
      <c r="K19">
        <f>VLOOKUP($G19,Opti[],17,FALSE)</f>
        <v>5</v>
      </c>
      <c r="L19">
        <f>VLOOKUP($G19,Opti[],24,FALSE)</f>
        <v>4</v>
      </c>
      <c r="M19">
        <f>VLOOKUP($G19,Opti[],10,FALSE)</f>
        <v>5</v>
      </c>
      <c r="O19" t="s">
        <v>28</v>
      </c>
      <c r="P19" t="str">
        <f>VLOOKUP(O19,Graphes[],2,FALSE)</f>
        <v>?</v>
      </c>
      <c r="Q19">
        <f>VLOOKUP(O19,Graphes[],6,FALSE)</f>
        <v>7</v>
      </c>
    </row>
    <row r="20" spans="1:17" x14ac:dyDescent="0.25">
      <c r="A20">
        <v>4.5</v>
      </c>
      <c r="B20">
        <f>COUNTIFS(Opti[FC_Opt_trouvé],"=VRAI",Graphes[FC_Temps],"&lt;="&amp;$A20)</f>
        <v>10</v>
      </c>
      <c r="C20">
        <f>COUNTIFS(Opti[FC_AC_Opt_trouvé],"=VRAI",Graphes[FC_AC_Temps],"&lt;="&amp;$A20)</f>
        <v>20</v>
      </c>
      <c r="D20">
        <f>COUNTIFS(Opti[DS_Opt_trouvé],"=VRAI",Graphes[DS_Temps],"&lt;="&amp;$A20)</f>
        <v>13</v>
      </c>
      <c r="F20">
        <f>VLOOKUP($G20,Opti[],4,FALSE)</f>
        <v>1417475</v>
      </c>
      <c r="G20" t="s">
        <v>29</v>
      </c>
      <c r="H20">
        <f>VLOOKUP($G20,Opti[],19,FALSE)</f>
        <v>600.00375723838795</v>
      </c>
      <c r="I20">
        <f>VLOOKUP($G20,Opti[],26,FALSE)</f>
        <v>600.002039909362</v>
      </c>
      <c r="J20">
        <f>VLOOKUP($G20,Opti[],12,FALSE)</f>
        <v>600.09275841712895</v>
      </c>
      <c r="K20">
        <f>VLOOKUP($G20,Opti[],17,FALSE)</f>
        <v>2</v>
      </c>
      <c r="L20">
        <f>VLOOKUP($G20,Opti[],24,FALSE)</f>
        <v>3</v>
      </c>
      <c r="M20">
        <f>VLOOKUP($G20,Opti[],10,FALSE)</f>
        <v>3</v>
      </c>
      <c r="O20" t="s">
        <v>29</v>
      </c>
      <c r="P20" t="str">
        <f>VLOOKUP(O20,Graphes[],2,FALSE)</f>
        <v>?</v>
      </c>
      <c r="Q20">
        <f>VLOOKUP(O20,Graphes[],6,FALSE)</f>
        <v>4</v>
      </c>
    </row>
    <row r="21" spans="1:17" x14ac:dyDescent="0.25">
      <c r="A21">
        <v>5.4</v>
      </c>
      <c r="B21">
        <f>COUNTIFS(Opti[FC_Opt_trouvé],"=VRAI",Graphes[FC_Temps],"&lt;="&amp;$A21)</f>
        <v>10</v>
      </c>
      <c r="C21">
        <f>COUNTIFS(Opti[FC_AC_Opt_trouvé],"=VRAI",Graphes[FC_AC_Temps],"&lt;="&amp;$A21)</f>
        <v>21</v>
      </c>
      <c r="D21">
        <f>COUNTIFS(Opti[DS_Opt_trouvé],"=VRAI",Graphes[DS_Temps],"&lt;="&amp;$A21)</f>
        <v>13</v>
      </c>
      <c r="F21">
        <f>VLOOKUP($G21,Opti[],4,FALSE)</f>
        <v>1545480</v>
      </c>
      <c r="G21" t="s">
        <v>41</v>
      </c>
      <c r="H21">
        <f>VLOOKUP($G21,Opti[],19,FALSE)</f>
        <v>0.78700375556945801</v>
      </c>
      <c r="I21">
        <f>VLOOKUP($G21,Opti[],26,FALSE)</f>
        <v>1.3972759246826101E-2</v>
      </c>
      <c r="J21">
        <f>VLOOKUP($G21,Opti[],12,FALSE)</f>
        <v>0.90428185462951605</v>
      </c>
      <c r="K21">
        <f>VLOOKUP($G21,Opti[],17,FALSE)</f>
        <v>2</v>
      </c>
      <c r="L21">
        <f>VLOOKUP($G21,Opti[],24,FALSE)</f>
        <v>2</v>
      </c>
      <c r="M21">
        <f>VLOOKUP($G21,Opti[],10,FALSE)</f>
        <v>2</v>
      </c>
      <c r="O21" t="s">
        <v>41</v>
      </c>
      <c r="P21">
        <f>VLOOKUP(O21,Graphes[],2,FALSE)</f>
        <v>11</v>
      </c>
      <c r="Q21">
        <f>VLOOKUP(O21,Graphes[],6,FALSE)</f>
        <v>9</v>
      </c>
    </row>
    <row r="22" spans="1:17" x14ac:dyDescent="0.25">
      <c r="A22">
        <v>6.5</v>
      </c>
      <c r="B22">
        <f>COUNTIFS(Opti[FC_Opt_trouvé],"=VRAI",Graphes[FC_Temps],"&lt;="&amp;$A22)</f>
        <v>10</v>
      </c>
      <c r="C22">
        <f>COUNTIFS(Opti[FC_AC_Opt_trouvé],"=VRAI",Graphes[FC_AC_Temps],"&lt;="&amp;$A22)</f>
        <v>22</v>
      </c>
      <c r="D22">
        <f>COUNTIFS(Opti[DS_Opt_trouvé],"=VRAI",Graphes[DS_Temps],"&lt;="&amp;$A22)</f>
        <v>13</v>
      </c>
      <c r="F22">
        <f>VLOOKUP($G22,Opti[],4,FALSE)</f>
        <v>1737216</v>
      </c>
      <c r="G22" t="s">
        <v>63</v>
      </c>
      <c r="H22">
        <f>VLOOKUP($G22,Opti[],19,FALSE)</f>
        <v>600.00027894973698</v>
      </c>
      <c r="I22">
        <f>VLOOKUP($G22,Opti[],26,FALSE)</f>
        <v>600.00066709518399</v>
      </c>
      <c r="J22">
        <f>VLOOKUP($G22,Opti[],12,FALSE)</f>
        <v>600.05643320083595</v>
      </c>
      <c r="K22">
        <f>VLOOKUP($G22,Opti[],17,FALSE)</f>
        <v>2</v>
      </c>
      <c r="L22">
        <f>VLOOKUP($G22,Opti[],24,FALSE)</f>
        <v>2</v>
      </c>
      <c r="M22">
        <f>VLOOKUP($G22,Opti[],10,FALSE)</f>
        <v>2</v>
      </c>
      <c r="O22" t="s">
        <v>63</v>
      </c>
      <c r="P22">
        <f>VLOOKUP(O22,Graphes[],2,FALSE)</f>
        <v>7</v>
      </c>
      <c r="Q22">
        <f>VLOOKUP(O22,Graphes[],6,FALSE)</f>
        <v>2</v>
      </c>
    </row>
    <row r="23" spans="1:17" x14ac:dyDescent="0.25">
      <c r="A23">
        <v>7.5</v>
      </c>
      <c r="B23">
        <f>COUNTIFS(Opti[FC_Opt_trouvé],"=VRAI",Graphes[FC_Temps],"&lt;="&amp;$A23)</f>
        <v>10</v>
      </c>
      <c r="C23">
        <f>COUNTIFS(Opti[FC_AC_Opt_trouvé],"=VRAI",Graphes[FC_AC_Temps],"&lt;="&amp;$A23)</f>
        <v>23</v>
      </c>
      <c r="D23">
        <f>COUNTIFS(Opti[DS_Opt_trouvé],"=VRAI",Graphes[DS_Temps],"&lt;="&amp;$A23)</f>
        <v>13</v>
      </c>
      <c r="F23">
        <f>VLOOKUP($G23,Opti[],4,FALSE)</f>
        <v>2221560</v>
      </c>
      <c r="G23" t="s">
        <v>75</v>
      </c>
      <c r="H23">
        <f>VLOOKUP($G23,Opti[],19,FALSE)</f>
        <v>600.00032162666298</v>
      </c>
      <c r="I23">
        <f>VLOOKUP($G23,Opti[],26,FALSE)</f>
        <v>600.00177836418095</v>
      </c>
      <c r="J23">
        <f>VLOOKUP($G23,Opti[],12,FALSE)</f>
        <v>600.05038380622796</v>
      </c>
      <c r="K23">
        <f>VLOOKUP($G23,Opti[],17,FALSE)</f>
        <v>4</v>
      </c>
      <c r="L23">
        <f>VLOOKUP($G23,Opti[],24,FALSE)</f>
        <v>4</v>
      </c>
      <c r="M23">
        <f>VLOOKUP($G23,Opti[],10,FALSE)</f>
        <v>5</v>
      </c>
      <c r="O23" t="s">
        <v>75</v>
      </c>
      <c r="P23">
        <f>VLOOKUP(O23,Graphes[],2,FALSE)</f>
        <v>10</v>
      </c>
      <c r="Q23">
        <f>VLOOKUP(O23,Graphes[],6,FALSE)</f>
        <v>9</v>
      </c>
    </row>
    <row r="24" spans="1:17" x14ac:dyDescent="0.25">
      <c r="A24">
        <v>7.7</v>
      </c>
      <c r="B24">
        <f>COUNTIFS(Opti[FC_Opt_trouvé],"=VRAI",Graphes[FC_Temps],"&lt;="&amp;$A24)</f>
        <v>10</v>
      </c>
      <c r="C24">
        <f>COUNTIFS(Opti[FC_AC_Opt_trouvé],"=VRAI",Graphes[FC_AC_Temps],"&lt;="&amp;$A24)</f>
        <v>23</v>
      </c>
      <c r="D24">
        <f>COUNTIFS(Opti[DS_Opt_trouvé],"=VRAI",Graphes[DS_Temps],"&lt;="&amp;$A24)</f>
        <v>13</v>
      </c>
      <c r="F24">
        <f>VLOOKUP($G24,Opti[],4,FALSE)</f>
        <v>2835756</v>
      </c>
      <c r="G24" t="s">
        <v>73</v>
      </c>
      <c r="H24">
        <f>VLOOKUP($G24,Opti[],19,FALSE)</f>
        <v>1.2593636512756301</v>
      </c>
      <c r="I24">
        <f>VLOOKUP($G24,Opti[],26,FALSE)</f>
        <v>0.24503421783447199</v>
      </c>
      <c r="J24">
        <f>VLOOKUP($G24,Opti[],12,FALSE)</f>
        <v>3.88625717163085</v>
      </c>
      <c r="K24">
        <f>VLOOKUP($G24,Opti[],17,FALSE)</f>
        <v>2</v>
      </c>
      <c r="L24">
        <f>VLOOKUP($G24,Opti[],24,FALSE)</f>
        <v>2</v>
      </c>
      <c r="M24">
        <f>VLOOKUP($G24,Opti[],10,FALSE)</f>
        <v>2</v>
      </c>
      <c r="O24" t="s">
        <v>73</v>
      </c>
      <c r="P24">
        <f>VLOOKUP(O24,Graphes[],2,FALSE)</f>
        <v>12</v>
      </c>
      <c r="Q24">
        <f>VLOOKUP(O24,Graphes[],6,FALSE)</f>
        <v>12</v>
      </c>
    </row>
    <row r="25" spans="1:17" x14ac:dyDescent="0.25">
      <c r="A25">
        <v>8.3000000000000007</v>
      </c>
      <c r="B25">
        <f>COUNTIFS(Opti[FC_Opt_trouvé],"=VRAI",Graphes[FC_Temps],"&lt;="&amp;$A25)</f>
        <v>10</v>
      </c>
      <c r="C25">
        <f>COUNTIFS(Opti[FC_AC_Opt_trouvé],"=VRAI",Graphes[FC_AC_Temps],"&lt;="&amp;$A25)</f>
        <v>24</v>
      </c>
      <c r="D25">
        <f>COUNTIFS(Opti[DS_Opt_trouvé],"=VRAI",Graphes[DS_Temps],"&lt;="&amp;$A25)</f>
        <v>13</v>
      </c>
      <c r="F25">
        <f>VLOOKUP($G25,Opti[],4,FALSE)</f>
        <v>3038958</v>
      </c>
      <c r="G25" t="s">
        <v>52</v>
      </c>
      <c r="H25">
        <f>VLOOKUP($G25,Opti[],19,FALSE)</f>
        <v>600.00077843665997</v>
      </c>
      <c r="I25">
        <f>VLOOKUP($G25,Opti[],26,FALSE)</f>
        <v>0.116087198257446</v>
      </c>
      <c r="J25">
        <f>VLOOKUP($G25,Opti[],12,FALSE)</f>
        <v>601.17205238342206</v>
      </c>
      <c r="K25">
        <f>VLOOKUP($G25,Opti[],17,FALSE)</f>
        <v>4</v>
      </c>
      <c r="L25">
        <f>VLOOKUP($G25,Opti[],24,FALSE)</f>
        <v>2</v>
      </c>
      <c r="M25">
        <f>VLOOKUP($G25,Opti[],10,FALSE)</f>
        <v>4</v>
      </c>
      <c r="O25" t="s">
        <v>52</v>
      </c>
      <c r="P25">
        <f>VLOOKUP(O25,Graphes[],2,FALSE)</f>
        <v>20</v>
      </c>
      <c r="Q25">
        <f>VLOOKUP(O25,Graphes[],6,FALSE)</f>
        <v>19</v>
      </c>
    </row>
    <row r="26" spans="1:17" x14ac:dyDescent="0.25">
      <c r="A26">
        <v>9.6999999999999993</v>
      </c>
      <c r="B26">
        <f>COUNTIFS(Opti[FC_Opt_trouvé],"=VRAI",Graphes[FC_Temps],"&lt;="&amp;$A26)</f>
        <v>10</v>
      </c>
      <c r="C26">
        <f>COUNTIFS(Opti[FC_AC_Opt_trouvé],"=VRAI",Graphes[FC_AC_Temps],"&lt;="&amp;$A26)</f>
        <v>29</v>
      </c>
      <c r="D26">
        <f>COUNTIFS(Opti[DS_Opt_trouvé],"=VRAI",Graphes[DS_Temps],"&lt;="&amp;$A26)</f>
        <v>13</v>
      </c>
      <c r="F26">
        <f>VLOOKUP($G26,Opti[],4,FALSE)</f>
        <v>3693600</v>
      </c>
      <c r="G26" t="s">
        <v>65</v>
      </c>
      <c r="H26">
        <f>VLOOKUP($G26,Opti[],19,FALSE)</f>
        <v>600.00081610679604</v>
      </c>
      <c r="I26">
        <f>VLOOKUP($G26,Opti[],26,FALSE)</f>
        <v>600.00296568870499</v>
      </c>
      <c r="J26">
        <f>VLOOKUP($G26,Opti[],12,FALSE)</f>
        <v>600.10653996467499</v>
      </c>
      <c r="K26">
        <f>VLOOKUP($G26,Opti[],17,FALSE)</f>
        <v>5</v>
      </c>
      <c r="L26">
        <f>VLOOKUP($G26,Opti[],24,FALSE)</f>
        <v>3</v>
      </c>
      <c r="M26">
        <f>VLOOKUP($G26,Opti[],10,FALSE)</f>
        <v>5</v>
      </c>
      <c r="O26" t="s">
        <v>65</v>
      </c>
      <c r="P26" t="str">
        <f>VLOOKUP(O26,Graphes[],2,FALSE)</f>
        <v>?</v>
      </c>
      <c r="Q26">
        <f>VLOOKUP(O26,Graphes[],6,FALSE)</f>
        <v>10</v>
      </c>
    </row>
    <row r="27" spans="1:17" x14ac:dyDescent="0.25">
      <c r="A27">
        <v>11</v>
      </c>
      <c r="B27">
        <f>COUNTIFS(Opti[FC_Opt_trouvé],"=VRAI",Graphes[FC_Temps],"&lt;="&amp;$A27)</f>
        <v>10</v>
      </c>
      <c r="C27">
        <f>COUNTIFS(Opti[FC_AC_Opt_trouvé],"=VRAI",Graphes[FC_AC_Temps],"&lt;="&amp;$A27)</f>
        <v>29</v>
      </c>
      <c r="D27">
        <f>COUNTIFS(Opti[DS_Opt_trouvé],"=VRAI",Graphes[DS_Temps],"&lt;="&amp;$A27)</f>
        <v>13</v>
      </c>
      <c r="F27">
        <f>VLOOKUP($G27,Opti[],4,FALSE)</f>
        <v>4644864</v>
      </c>
      <c r="G27" t="s">
        <v>20</v>
      </c>
      <c r="H27">
        <f>VLOOKUP($G27,Opti[],19,FALSE)</f>
        <v>600.00135254859902</v>
      </c>
      <c r="I27">
        <f>VLOOKUP($G27,Opti[],26,FALSE)</f>
        <v>2.5950193405151301E-2</v>
      </c>
      <c r="J27">
        <f>VLOOKUP($G27,Opti[],12,FALSE)</f>
        <v>600.91414427757195</v>
      </c>
      <c r="K27">
        <f>VLOOKUP($G27,Opti[],17,FALSE)</f>
        <v>2</v>
      </c>
      <c r="L27">
        <f>VLOOKUP($G27,Opti[],24,FALSE)</f>
        <v>2</v>
      </c>
      <c r="M27">
        <f>VLOOKUP($G27,Opti[],10,FALSE)</f>
        <v>2</v>
      </c>
      <c r="O27" t="s">
        <v>20</v>
      </c>
      <c r="P27">
        <f>VLOOKUP(O27,Graphes[],2,FALSE)</f>
        <v>11</v>
      </c>
      <c r="Q27">
        <f>VLOOKUP(O27,Graphes[],6,FALSE)</f>
        <v>10</v>
      </c>
    </row>
    <row r="28" spans="1:17" x14ac:dyDescent="0.25">
      <c r="A28">
        <v>12.9</v>
      </c>
      <c r="B28">
        <f>COUNTIFS(Opti[FC_Opt_trouvé],"=VRAI",Graphes[FC_Temps],"&lt;="&amp;$A28)</f>
        <v>10</v>
      </c>
      <c r="C28">
        <f>COUNTIFS(Opti[FC_AC_Opt_trouvé],"=VRAI",Graphes[FC_AC_Temps],"&lt;="&amp;$A28)</f>
        <v>29</v>
      </c>
      <c r="D28">
        <f>COUNTIFS(Opti[DS_Opt_trouvé],"=VRAI",Graphes[DS_Temps],"&lt;="&amp;$A28)</f>
        <v>13</v>
      </c>
      <c r="F28">
        <f>VLOOKUP($G28,Opti[],4,FALSE)</f>
        <v>4973858</v>
      </c>
      <c r="G28" t="s">
        <v>21</v>
      </c>
      <c r="H28">
        <f>VLOOKUP($G28,Opti[],19,FALSE)</f>
        <v>600.00024318695</v>
      </c>
      <c r="I28">
        <f>VLOOKUP($G28,Opti[],26,FALSE)</f>
        <v>2.3956298828125E-2</v>
      </c>
      <c r="J28">
        <f>VLOOKUP($G28,Opti[],12,FALSE)</f>
        <v>600.13222146034195</v>
      </c>
      <c r="K28">
        <f>VLOOKUP($G28,Opti[],17,FALSE)</f>
        <v>2</v>
      </c>
      <c r="L28">
        <f>VLOOKUP($G28,Opti[],24,FALSE)</f>
        <v>2</v>
      </c>
      <c r="M28">
        <f>VLOOKUP($G28,Opti[],10,FALSE)</f>
        <v>2</v>
      </c>
      <c r="O28" t="s">
        <v>21</v>
      </c>
      <c r="P28">
        <f>VLOOKUP(O28,Graphes[],2,FALSE)</f>
        <v>11</v>
      </c>
      <c r="Q28">
        <f>VLOOKUP(O28,Graphes[],6,FALSE)</f>
        <v>10</v>
      </c>
    </row>
    <row r="29" spans="1:17" x14ac:dyDescent="0.25">
      <c r="A29">
        <v>13.4</v>
      </c>
      <c r="B29">
        <f>COUNTIFS(Opti[FC_Opt_trouvé],"=VRAI",Graphes[FC_Temps],"&lt;="&amp;$A29)</f>
        <v>10</v>
      </c>
      <c r="C29">
        <f>COUNTIFS(Opti[FC_AC_Opt_trouvé],"=VRAI",Graphes[FC_AC_Temps],"&lt;="&amp;$A29)</f>
        <v>29</v>
      </c>
      <c r="D29">
        <f>COUNTIFS(Opti[DS_Opt_trouvé],"=VRAI",Graphes[DS_Temps],"&lt;="&amp;$A29)</f>
        <v>13</v>
      </c>
      <c r="F29">
        <f>VLOOKUP($G29,Opti[],4,FALSE)</f>
        <v>5505500</v>
      </c>
      <c r="G29" t="s">
        <v>23</v>
      </c>
      <c r="H29">
        <f>VLOOKUP($G29,Opti[],19,FALSE)</f>
        <v>600.05048632621697</v>
      </c>
      <c r="I29">
        <f>VLOOKUP($G29,Opti[],26,FALSE)</f>
        <v>600.00324225425697</v>
      </c>
      <c r="J29">
        <f>VLOOKUP($G29,Opti[],12,FALSE)</f>
        <v>600.20346665382306</v>
      </c>
      <c r="K29">
        <f>VLOOKUP($G29,Opti[],17,FALSE)</f>
        <v>5</v>
      </c>
      <c r="L29">
        <f>VLOOKUP($G29,Opti[],24,FALSE)</f>
        <v>4</v>
      </c>
      <c r="M29">
        <f>VLOOKUP($G29,Opti[],10,FALSE)</f>
        <v>5</v>
      </c>
      <c r="O29" t="s">
        <v>23</v>
      </c>
      <c r="P29" t="str">
        <f>VLOOKUP(O29,Graphes[],2,FALSE)</f>
        <v>?</v>
      </c>
      <c r="Q29">
        <f>VLOOKUP(O29,Graphes[],6,FALSE)</f>
        <v>7</v>
      </c>
    </row>
    <row r="30" spans="1:17" x14ac:dyDescent="0.25">
      <c r="A30">
        <v>14</v>
      </c>
      <c r="B30">
        <f>COUNTIFS(Opti[FC_Opt_trouvé],"=VRAI",Graphes[FC_Temps],"&lt;="&amp;$A30)</f>
        <v>10</v>
      </c>
      <c r="C30">
        <f>COUNTIFS(Opti[FC_AC_Opt_trouvé],"=VRAI",Graphes[FC_AC_Temps],"&lt;="&amp;$A30)</f>
        <v>29</v>
      </c>
      <c r="D30">
        <f>COUNTIFS(Opti[DS_Opt_trouvé],"=VRAI",Graphes[DS_Temps],"&lt;="&amp;$A30)</f>
        <v>13</v>
      </c>
      <c r="F30">
        <f>VLOOKUP($G30,Opti[],4,FALSE)</f>
        <v>6471850</v>
      </c>
      <c r="G30" t="s">
        <v>66</v>
      </c>
      <c r="H30">
        <f>VLOOKUP($G30,Opti[],19,FALSE)</f>
        <v>600.00077986717201</v>
      </c>
      <c r="I30">
        <f>VLOOKUP($G30,Opti[],26,FALSE)</f>
        <v>600.00130677223206</v>
      </c>
      <c r="J30">
        <f>VLOOKUP($G30,Opti[],12,FALSE)</f>
        <v>600.19302248954705</v>
      </c>
      <c r="K30">
        <f>VLOOKUP($G30,Opti[],17,FALSE)</f>
        <v>4</v>
      </c>
      <c r="L30">
        <f>VLOOKUP($G30,Opti[],24,FALSE)</f>
        <v>4</v>
      </c>
      <c r="M30">
        <f>VLOOKUP($G30,Opti[],10,FALSE)</f>
        <v>5</v>
      </c>
      <c r="O30" t="s">
        <v>66</v>
      </c>
      <c r="P30">
        <f>VLOOKUP(O30,Graphes[],2,FALSE)</f>
        <v>11</v>
      </c>
      <c r="Q30">
        <f>VLOOKUP(O30,Graphes[],6,FALSE)</f>
        <v>11</v>
      </c>
    </row>
    <row r="31" spans="1:17" x14ac:dyDescent="0.25">
      <c r="A31">
        <v>17.899999999999999</v>
      </c>
      <c r="B31">
        <f>COUNTIFS(Opti[FC_Opt_trouvé],"=VRAI",Graphes[FC_Temps],"&lt;="&amp;$A31)</f>
        <v>10</v>
      </c>
      <c r="C31">
        <f>COUNTIFS(Opti[FC_AC_Opt_trouvé],"=VRAI",Graphes[FC_AC_Temps],"&lt;="&amp;$A31)</f>
        <v>30</v>
      </c>
      <c r="D31">
        <f>COUNTIFS(Opti[DS_Opt_trouvé],"=VRAI",Graphes[DS_Temps],"&lt;="&amp;$A31)</f>
        <v>13</v>
      </c>
      <c r="F31">
        <f>VLOOKUP($G31,Opti[],4,FALSE)</f>
        <v>9796160</v>
      </c>
      <c r="G31" t="s">
        <v>67</v>
      </c>
      <c r="H31">
        <f>VLOOKUP($G31,Opti[],19,FALSE)</f>
        <v>600.00085353851296</v>
      </c>
      <c r="I31">
        <f>VLOOKUP($G31,Opti[],26,FALSE)</f>
        <v>600.00342059135403</v>
      </c>
      <c r="J31">
        <f>VLOOKUP($G31,Opti[],12,FALSE)</f>
        <v>600.37310695648102</v>
      </c>
      <c r="K31">
        <f>VLOOKUP($G31,Opti[],17,FALSE)</f>
        <v>5</v>
      </c>
      <c r="L31">
        <f>VLOOKUP($G31,Opti[],24,FALSE)</f>
        <v>4</v>
      </c>
      <c r="M31">
        <f>VLOOKUP($G31,Opti[],10,FALSE)</f>
        <v>5</v>
      </c>
      <c r="O31" t="s">
        <v>67</v>
      </c>
      <c r="P31" t="str">
        <f>VLOOKUP(O31,Graphes[],2,FALSE)</f>
        <v>?</v>
      </c>
      <c r="Q31">
        <f>VLOOKUP(O31,Graphes[],6,FALSE)</f>
        <v>12</v>
      </c>
    </row>
    <row r="32" spans="1:17" x14ac:dyDescent="0.25">
      <c r="A32">
        <v>21.4</v>
      </c>
      <c r="B32">
        <f>COUNTIFS(Opti[FC_Opt_trouvé],"=VRAI",Graphes[FC_Temps],"&lt;="&amp;$A32)</f>
        <v>10</v>
      </c>
      <c r="C32">
        <f>COUNTIFS(Opti[FC_AC_Opt_trouvé],"=VRAI",Graphes[FC_AC_Temps],"&lt;="&amp;$A32)</f>
        <v>31</v>
      </c>
      <c r="D32">
        <f>COUNTIFS(Opti[DS_Opt_trouvé],"=VRAI",Graphes[DS_Temps],"&lt;="&amp;$A32)</f>
        <v>13</v>
      </c>
      <c r="F32">
        <f>VLOOKUP($G32,Opti[],4,FALSE)</f>
        <v>10546696</v>
      </c>
      <c r="G32" t="s">
        <v>47</v>
      </c>
      <c r="H32">
        <f>VLOOKUP($G32,Opti[],19,FALSE)</f>
        <v>600.03478670120205</v>
      </c>
      <c r="I32">
        <f>VLOOKUP($G32,Opti[],26,FALSE)</f>
        <v>600.00587916374195</v>
      </c>
      <c r="J32">
        <f>VLOOKUP($G32,Opti[],12,FALSE)</f>
        <v>600.29022860527004</v>
      </c>
      <c r="K32">
        <f>VLOOKUP($G32,Opti[],17,FALSE)</f>
        <v>2</v>
      </c>
      <c r="L32">
        <f>VLOOKUP($G32,Opti[],24,FALSE)</f>
        <v>3</v>
      </c>
      <c r="M32">
        <f>VLOOKUP($G32,Opti[],10,FALSE)</f>
        <v>3</v>
      </c>
      <c r="O32" t="s">
        <v>47</v>
      </c>
      <c r="P32">
        <f>VLOOKUP(O32,Graphes[],2,FALSE)</f>
        <v>5</v>
      </c>
      <c r="Q32">
        <f>VLOOKUP(O32,Graphes[],6,FALSE)</f>
        <v>5</v>
      </c>
    </row>
    <row r="33" spans="1:17" x14ac:dyDescent="0.25">
      <c r="A33">
        <v>22.9</v>
      </c>
      <c r="B33">
        <f>COUNTIFS(Opti[FC_Opt_trouvé],"=VRAI",Graphes[FC_Temps],"&lt;="&amp;$A33)</f>
        <v>10</v>
      </c>
      <c r="C33">
        <f>COUNTIFS(Opti[FC_AC_Opt_trouvé],"=VRAI",Graphes[FC_AC_Temps],"&lt;="&amp;$A33)</f>
        <v>31</v>
      </c>
      <c r="D33">
        <f>COUNTIFS(Opti[DS_Opt_trouvé],"=VRAI",Graphes[DS_Temps],"&lt;="&amp;$A33)</f>
        <v>13</v>
      </c>
      <c r="F33">
        <f>VLOOKUP($G33,Opti[],4,FALSE)</f>
        <v>10583676</v>
      </c>
      <c r="G33" t="s">
        <v>48</v>
      </c>
      <c r="H33">
        <f>VLOOKUP($G33,Opti[],19,FALSE)</f>
        <v>600.00604081153801</v>
      </c>
      <c r="I33">
        <f>VLOOKUP($G33,Opti[],26,FALSE)</f>
        <v>600.004887342453</v>
      </c>
      <c r="J33">
        <f>VLOOKUP($G33,Opti[],12,FALSE)</f>
        <v>600.27779865264802</v>
      </c>
      <c r="K33">
        <f>VLOOKUP($G33,Opti[],17,FALSE)</f>
        <v>2</v>
      </c>
      <c r="L33">
        <f>VLOOKUP($G33,Opti[],24,FALSE)</f>
        <v>3</v>
      </c>
      <c r="M33">
        <f>VLOOKUP($G33,Opti[],10,FALSE)</f>
        <v>3</v>
      </c>
      <c r="O33" t="s">
        <v>48</v>
      </c>
      <c r="P33">
        <f>VLOOKUP(O33,Graphes[],2,FALSE)</f>
        <v>5</v>
      </c>
      <c r="Q33">
        <f>VLOOKUP(O33,Graphes[],6,FALSE)</f>
        <v>5</v>
      </c>
    </row>
    <row r="34" spans="1:17" x14ac:dyDescent="0.25">
      <c r="A34">
        <v>65</v>
      </c>
      <c r="B34">
        <f>COUNTIFS(Opti[FC_Opt_trouvé],"=VRAI",Graphes[FC_Temps],"&lt;="&amp;$A34)</f>
        <v>10</v>
      </c>
      <c r="C34">
        <f>COUNTIFS(Opti[FC_AC_Opt_trouvé],"=VRAI",Graphes[FC_AC_Temps],"&lt;="&amp;$A34)</f>
        <v>31</v>
      </c>
      <c r="D34">
        <f>COUNTIFS(Opti[DS_Opt_trouvé],"=VRAI",Graphes[DS_Temps],"&lt;="&amp;$A34)</f>
        <v>13</v>
      </c>
      <c r="F34">
        <f>VLOOKUP($G34,Opti[],4,FALSE)</f>
        <v>15108600</v>
      </c>
      <c r="G34" t="s">
        <v>53</v>
      </c>
      <c r="H34">
        <f>VLOOKUP($G34,Opti[],19,FALSE)</f>
        <v>600.00079083442597</v>
      </c>
      <c r="I34">
        <f>VLOOKUP($G34,Opti[],26,FALSE)</f>
        <v>2.0066831111907901</v>
      </c>
      <c r="J34">
        <f>VLOOKUP($G34,Opti[],12,FALSE)</f>
        <v>602.358385086059</v>
      </c>
      <c r="K34">
        <f>VLOOKUP($G34,Opti[],17,FALSE)</f>
        <v>2</v>
      </c>
      <c r="L34">
        <f>VLOOKUP($G34,Opti[],24,FALSE)</f>
        <v>2</v>
      </c>
      <c r="M34">
        <f>VLOOKUP($G34,Opti[],10,FALSE)</f>
        <v>4</v>
      </c>
      <c r="O34" t="s">
        <v>53</v>
      </c>
      <c r="P34">
        <f>VLOOKUP(O34,Graphes[],2,FALSE)</f>
        <v>31</v>
      </c>
      <c r="Q34">
        <f>VLOOKUP(O34,Graphes[],6,FALSE)</f>
        <v>26</v>
      </c>
    </row>
    <row r="35" spans="1:17" x14ac:dyDescent="0.25">
      <c r="A35">
        <v>87.4</v>
      </c>
      <c r="B35">
        <f>COUNTIFS(Opti[FC_Opt_trouvé],"=VRAI",Graphes[FC_Temps],"&lt;="&amp;$A35)</f>
        <v>10</v>
      </c>
      <c r="C35">
        <f>COUNTIFS(Opti[FC_AC_Opt_trouvé],"=VRAI",Graphes[FC_AC_Temps],"&lt;="&amp;$A35)</f>
        <v>31</v>
      </c>
      <c r="D35">
        <f>COUNTIFS(Opti[DS_Opt_trouvé],"=VRAI",Graphes[DS_Temps],"&lt;="&amp;$A35)</f>
        <v>13</v>
      </c>
      <c r="F35">
        <f>VLOOKUP($G35,Opti[],4,FALSE)</f>
        <v>15606500</v>
      </c>
      <c r="G35" t="s">
        <v>68</v>
      </c>
      <c r="H35">
        <f>VLOOKUP($G35,Opti[],19,FALSE)</f>
        <v>600.00160241127003</v>
      </c>
      <c r="I35">
        <f>VLOOKUP($G35,Opti[],26,FALSE)</f>
        <v>600.05183124542202</v>
      </c>
      <c r="J35">
        <f>VLOOKUP($G35,Opti[],12,FALSE)</f>
        <v>600.59631824493397</v>
      </c>
      <c r="K35">
        <f>VLOOKUP($G35,Opti[],17,FALSE)</f>
        <v>2</v>
      </c>
      <c r="L35">
        <f>VLOOKUP($G35,Opti[],24,FALSE)</f>
        <v>2</v>
      </c>
      <c r="M35">
        <f>VLOOKUP($G35,Opti[],10,FALSE)</f>
        <v>7</v>
      </c>
      <c r="O35" t="s">
        <v>68</v>
      </c>
      <c r="P35">
        <f>VLOOKUP(O35,Graphes[],2,FALSE)</f>
        <v>13</v>
      </c>
      <c r="Q35">
        <f>VLOOKUP(O35,Graphes[],6,FALSE)</f>
        <v>13</v>
      </c>
    </row>
    <row r="36" spans="1:17" x14ac:dyDescent="0.25">
      <c r="A36">
        <v>96.3</v>
      </c>
      <c r="B36">
        <f>COUNTIFS(Opti[FC_Opt_trouvé],"=VRAI",Graphes[FC_Temps],"&lt;="&amp;$A36)</f>
        <v>10</v>
      </c>
      <c r="C36">
        <f>COUNTIFS(Opti[FC_AC_Opt_trouvé],"=VRAI",Graphes[FC_AC_Temps],"&lt;="&amp;$A36)</f>
        <v>31</v>
      </c>
      <c r="D36">
        <f>COUNTIFS(Opti[DS_Opt_trouvé],"=VRAI",Graphes[DS_Temps],"&lt;="&amp;$A36)</f>
        <v>13</v>
      </c>
      <c r="F36">
        <f>VLOOKUP($G36,Opti[],4,FALSE)</f>
        <v>21740544</v>
      </c>
      <c r="G36" t="s">
        <v>64</v>
      </c>
      <c r="H36">
        <f>VLOOKUP($G36,Opti[],19,FALSE)</f>
        <v>600.00050497054997</v>
      </c>
      <c r="I36">
        <f>VLOOKUP($G36,Opti[],26,FALSE)</f>
        <v>600.000866413116</v>
      </c>
      <c r="J36">
        <f>VLOOKUP($G36,Opti[],12,FALSE)</f>
        <v>600.16627001762299</v>
      </c>
      <c r="K36">
        <f>VLOOKUP($G36,Opti[],17,FALSE)</f>
        <v>2</v>
      </c>
      <c r="L36">
        <f>VLOOKUP($G36,Opti[],24,FALSE)</f>
        <v>2</v>
      </c>
      <c r="M36">
        <f>VLOOKUP($G36,Opti[],10,FALSE)</f>
        <v>2</v>
      </c>
      <c r="O36" t="s">
        <v>64</v>
      </c>
      <c r="P36">
        <f>VLOOKUP(O36,Graphes[],2,FALSE)</f>
        <v>8</v>
      </c>
      <c r="Q36">
        <f>VLOOKUP(O36,Graphes[],6,FALSE)</f>
        <v>2</v>
      </c>
    </row>
    <row r="37" spans="1:17" x14ac:dyDescent="0.25">
      <c r="A37">
        <v>134.9</v>
      </c>
      <c r="B37">
        <f>COUNTIFS(Opti[FC_Opt_trouvé],"=VRAI",Graphes[FC_Temps],"&lt;="&amp;$A37)</f>
        <v>10</v>
      </c>
      <c r="C37">
        <f>COUNTIFS(Opti[FC_AC_Opt_trouvé],"=VRAI",Graphes[FC_AC_Temps],"&lt;="&amp;$A37)</f>
        <v>31</v>
      </c>
      <c r="D37">
        <f>COUNTIFS(Opti[DS_Opt_trouvé],"=VRAI",Graphes[DS_Temps],"&lt;="&amp;$A37)</f>
        <v>13</v>
      </c>
      <c r="F37">
        <f>VLOOKUP($G37,Opti[],4,FALSE)</f>
        <v>22145760</v>
      </c>
      <c r="G37" t="s">
        <v>69</v>
      </c>
      <c r="H37">
        <f>VLOOKUP($G37,Opti[],19,FALSE)</f>
        <v>600.00195264816205</v>
      </c>
      <c r="I37">
        <f>VLOOKUP($G37,Opti[],26,FALSE)</f>
        <v>600.00185418128899</v>
      </c>
      <c r="J37">
        <f>VLOOKUP($G37,Opti[],12,FALSE)</f>
        <v>600.75415635108902</v>
      </c>
      <c r="K37">
        <f>VLOOKUP($G37,Opti[],17,FALSE)</f>
        <v>5</v>
      </c>
      <c r="L37">
        <f>VLOOKUP($G37,Opti[],24,FALSE)</f>
        <v>5</v>
      </c>
      <c r="M37">
        <f>VLOOKUP($G37,Opti[],10,FALSE)</f>
        <v>6</v>
      </c>
      <c r="O37" t="s">
        <v>69</v>
      </c>
      <c r="P37" t="str">
        <f>VLOOKUP(O37,Graphes[],2,FALSE)</f>
        <v>?</v>
      </c>
      <c r="Q37">
        <f>VLOOKUP(O37,Graphes[],6,FALSE)</f>
        <v>14</v>
      </c>
    </row>
    <row r="38" spans="1:17" x14ac:dyDescent="0.25">
      <c r="A38">
        <v>151.9</v>
      </c>
      <c r="B38">
        <f>COUNTIFS(Opti[FC_Opt_trouvé],"=VRAI",Graphes[FC_Temps],"&lt;="&amp;$A38)</f>
        <v>10</v>
      </c>
      <c r="C38">
        <f>COUNTIFS(Opti[FC_AC_Opt_trouvé],"=VRAI",Graphes[FC_AC_Temps],"&lt;="&amp;$A38)</f>
        <v>31</v>
      </c>
      <c r="D38">
        <f>COUNTIFS(Opti[DS_Opt_trouvé],"=VRAI",Graphes[DS_Temps],"&lt;="&amp;$A38)</f>
        <v>13</v>
      </c>
      <c r="F38">
        <f>VLOOKUP($G38,Opti[],4,FALSE)</f>
        <v>31460000</v>
      </c>
      <c r="G38" t="s">
        <v>40</v>
      </c>
      <c r="H38">
        <f>VLOOKUP($G38,Opti[],19,FALSE)</f>
        <v>600.00274729728699</v>
      </c>
      <c r="I38">
        <f>VLOOKUP($G38,Opti[],26,FALSE)</f>
        <v>600.00388216972306</v>
      </c>
      <c r="J38">
        <f>VLOOKUP($G38,Opti[],12,FALSE)</f>
        <v>600.80558609962395</v>
      </c>
      <c r="K38">
        <f>VLOOKUP($G38,Opti[],17,FALSE)</f>
        <v>2</v>
      </c>
      <c r="L38">
        <f>VLOOKUP($G38,Opti[],24,FALSE)</f>
        <v>2</v>
      </c>
      <c r="M38">
        <f>VLOOKUP($G38,Opti[],10,FALSE)</f>
        <v>2</v>
      </c>
      <c r="O38" t="s">
        <v>40</v>
      </c>
      <c r="P38">
        <f>VLOOKUP(O38,Graphes[],2,FALSE)</f>
        <v>13</v>
      </c>
      <c r="Q38">
        <f>VLOOKUP(O38,Graphes[],6,FALSE)</f>
        <v>11</v>
      </c>
    </row>
    <row r="39" spans="1:17" x14ac:dyDescent="0.25">
      <c r="A39">
        <v>160</v>
      </c>
      <c r="B39">
        <f>COUNTIFS(Opti[FC_Opt_trouvé],"=VRAI",Graphes[FC_Temps],"&lt;="&amp;$A39)</f>
        <v>10</v>
      </c>
      <c r="C39">
        <f>COUNTIFS(Opti[FC_AC_Opt_trouvé],"=VRAI",Graphes[FC_AC_Temps],"&lt;="&amp;$A39)</f>
        <v>31</v>
      </c>
      <c r="D39">
        <f>COUNTIFS(Opti[DS_Opt_trouvé],"=VRAI",Graphes[DS_Temps],"&lt;="&amp;$A39)</f>
        <v>13</v>
      </c>
      <c r="F39">
        <f>VLOOKUP($G39,Opti[],4,FALSE)</f>
        <v>32977350</v>
      </c>
      <c r="G39" t="s">
        <v>82</v>
      </c>
      <c r="H39">
        <f>VLOOKUP($G39,Opti[],19,FALSE)</f>
        <v>600.002852201461</v>
      </c>
      <c r="I39">
        <f>VLOOKUP($G39,Opti[],26,FALSE)</f>
        <v>600.00235128402699</v>
      </c>
      <c r="J39">
        <f>VLOOKUP($G39,Opti[],12,FALSE)</f>
        <v>600.98006176948502</v>
      </c>
      <c r="K39">
        <f>VLOOKUP($G39,Opti[],17,FALSE)</f>
        <v>3</v>
      </c>
      <c r="L39">
        <f>VLOOKUP($G39,Opti[],24,FALSE)</f>
        <v>3</v>
      </c>
      <c r="M39">
        <f>VLOOKUP($G39,Opti[],10,FALSE)</f>
        <v>4</v>
      </c>
      <c r="O39" t="s">
        <v>82</v>
      </c>
      <c r="P39" t="str">
        <f>VLOOKUP(O39,Graphes[],2,FALSE)</f>
        <v>?</v>
      </c>
      <c r="Q39">
        <f>VLOOKUP(O39,Graphes[],6,FALSE)</f>
        <v>15</v>
      </c>
    </row>
    <row r="40" spans="1:17" x14ac:dyDescent="0.25">
      <c r="F40">
        <f>VLOOKUP($G40,Opti[],4,FALSE)</f>
        <v>38447360</v>
      </c>
      <c r="G40" t="s">
        <v>76</v>
      </c>
      <c r="H40">
        <f>VLOOKUP($G40,Opti[],19,FALSE)</f>
        <v>600.00181174278202</v>
      </c>
      <c r="I40">
        <f>VLOOKUP($G40,Opti[],26,FALSE)</f>
        <v>72.079425334930406</v>
      </c>
      <c r="J40">
        <f>VLOOKUP($G40,Opti[],12,FALSE)</f>
        <v>602.10245442390396</v>
      </c>
      <c r="K40">
        <f>VLOOKUP($G40,Opti[],17,FALSE)</f>
        <v>2</v>
      </c>
      <c r="L40">
        <f>VLOOKUP($G40,Opti[],24,FALSE)</f>
        <v>2</v>
      </c>
      <c r="M40">
        <f>VLOOKUP($G40,Opti[],10,FALSE)</f>
        <v>2</v>
      </c>
      <c r="O40" t="s">
        <v>76</v>
      </c>
      <c r="P40">
        <f>VLOOKUP(O40,Graphes[],2,FALSE)</f>
        <v>49</v>
      </c>
      <c r="Q40">
        <f>VLOOKUP(O40,Graphes[],6,FALSE)</f>
        <v>46</v>
      </c>
    </row>
    <row r="41" spans="1:17" x14ac:dyDescent="0.25">
      <c r="F41">
        <f>VLOOKUP($G41,Opti[],4,FALSE)</f>
        <v>39676698</v>
      </c>
      <c r="G41" t="s">
        <v>49</v>
      </c>
      <c r="H41">
        <f>VLOOKUP($G41,Opti[],19,FALSE)</f>
        <v>600.00078296661297</v>
      </c>
      <c r="I41">
        <f>VLOOKUP($G41,Opti[],26,FALSE)</f>
        <v>38.7822649478912</v>
      </c>
      <c r="J41">
        <f>VLOOKUP($G41,Opti[],12,FALSE)</f>
        <v>603.44219565391495</v>
      </c>
      <c r="K41">
        <f>VLOOKUP($G41,Opti[],17,FALSE)</f>
        <v>3</v>
      </c>
      <c r="L41">
        <f>VLOOKUP($G41,Opti[],24,FALSE)</f>
        <v>2</v>
      </c>
      <c r="M41">
        <f>VLOOKUP($G41,Opti[],10,FALSE)</f>
        <v>3</v>
      </c>
      <c r="O41" t="s">
        <v>49</v>
      </c>
      <c r="P41">
        <f>VLOOKUP(O41,Graphes[],2,FALSE)</f>
        <v>42</v>
      </c>
      <c r="Q41">
        <f>VLOOKUP(O41,Graphes[],6,FALSE)</f>
        <v>35</v>
      </c>
    </row>
    <row r="42" spans="1:17" x14ac:dyDescent="0.25">
      <c r="F42">
        <f>VLOOKUP($G42,Opti[],4,FALSE)</f>
        <v>43960777</v>
      </c>
      <c r="G42" t="s">
        <v>80</v>
      </c>
      <c r="H42">
        <f>VLOOKUP($G42,Opti[],19,FALSE)</f>
        <v>600.00523543357804</v>
      </c>
      <c r="I42">
        <f>VLOOKUP($G42,Opti[],26,FALSE)</f>
        <v>600.00573396682705</v>
      </c>
      <c r="J42">
        <f>VLOOKUP($G42,Opti[],12,FALSE)</f>
        <v>600.20188379287697</v>
      </c>
      <c r="K42">
        <f>VLOOKUP($G42,Opti[],17,FALSE)</f>
        <v>2</v>
      </c>
      <c r="L42">
        <f>VLOOKUP($G42,Opti[],24,FALSE)</f>
        <v>3</v>
      </c>
      <c r="M42">
        <f>VLOOKUP($G42,Opti[],10,FALSE)</f>
        <v>3</v>
      </c>
      <c r="O42" t="s">
        <v>80</v>
      </c>
      <c r="P42">
        <f>VLOOKUP(O42,Graphes[],2,FALSE)</f>
        <v>5</v>
      </c>
      <c r="Q42">
        <f>VLOOKUP(O42,Graphes[],6,FALSE)</f>
        <v>5</v>
      </c>
    </row>
    <row r="43" spans="1:17" x14ac:dyDescent="0.25">
      <c r="F43">
        <f>VLOOKUP($G43,Opti[],4,FALSE)</f>
        <v>44640000</v>
      </c>
      <c r="G43" t="s">
        <v>83</v>
      </c>
      <c r="H43">
        <f>VLOOKUP($G43,Opti[],19,FALSE)</f>
        <v>600.00343108177105</v>
      </c>
      <c r="I43">
        <f>VLOOKUP($G43,Opti[],26,FALSE)</f>
        <v>600.00294685363701</v>
      </c>
      <c r="J43">
        <f>VLOOKUP($G43,Opti[],12,FALSE)</f>
        <v>600.62064647674504</v>
      </c>
      <c r="K43">
        <f>VLOOKUP($G43,Opti[],17,FALSE)</f>
        <v>4</v>
      </c>
      <c r="L43">
        <f>VLOOKUP($G43,Opti[],24,FALSE)</f>
        <v>4</v>
      </c>
      <c r="M43">
        <f>VLOOKUP($G43,Opti[],10,FALSE)</f>
        <v>6</v>
      </c>
      <c r="O43" t="s">
        <v>83</v>
      </c>
      <c r="P43" t="str">
        <f>VLOOKUP(O43,Graphes[],2,FALSE)</f>
        <v>?</v>
      </c>
      <c r="Q43">
        <f>VLOOKUP(O43,Graphes[],6,FALSE)</f>
        <v>16</v>
      </c>
    </row>
    <row r="44" spans="1:17" x14ac:dyDescent="0.25">
      <c r="F44">
        <f>VLOOKUP($G44,Opti[],4,FALSE)</f>
        <v>46405467</v>
      </c>
      <c r="G44" t="s">
        <v>81</v>
      </c>
      <c r="H44">
        <f>VLOOKUP($G44,Opti[],19,FALSE)</f>
        <v>600.036569595336</v>
      </c>
      <c r="I44">
        <f>VLOOKUP($G44,Opti[],26,FALSE)</f>
        <v>0.44627714157104398</v>
      </c>
      <c r="J44">
        <f>VLOOKUP($G44,Opti[],12,FALSE)</f>
        <v>600.70428371429398</v>
      </c>
      <c r="K44">
        <f>VLOOKUP($G44,Opti[],17,FALSE)</f>
        <v>3</v>
      </c>
      <c r="L44">
        <f>VLOOKUP($G44,Opti[],24,FALSE)</f>
        <v>6</v>
      </c>
      <c r="M44">
        <f>VLOOKUP($G44,Opti[],10,FALSE)</f>
        <v>4</v>
      </c>
      <c r="O44" t="s">
        <v>81</v>
      </c>
      <c r="P44">
        <f>VLOOKUP(O44,Graphes[],2,FALSE)</f>
        <v>5</v>
      </c>
      <c r="Q44">
        <f>VLOOKUP(O44,Graphes[],6,FALSE)</f>
        <v>5</v>
      </c>
    </row>
    <row r="45" spans="1:17" x14ac:dyDescent="0.25">
      <c r="F45">
        <f>VLOOKUP($G45,Opti[],4,FALSE)</f>
        <v>49563720</v>
      </c>
      <c r="G45" t="s">
        <v>54</v>
      </c>
      <c r="H45">
        <f>VLOOKUP($G45,Opti[],19,FALSE)</f>
        <v>600.00188612937905</v>
      </c>
      <c r="I45">
        <f>VLOOKUP($G45,Opti[],26,FALSE)</f>
        <v>600.00883889198303</v>
      </c>
      <c r="J45">
        <f>VLOOKUP($G45,Opti[],12,FALSE)</f>
        <v>604.61383175849903</v>
      </c>
      <c r="K45">
        <f>VLOOKUP($G45,Opti[],17,FALSE)</f>
        <v>2</v>
      </c>
      <c r="L45">
        <f>VLOOKUP($G45,Opti[],24,FALSE)</f>
        <v>2</v>
      </c>
      <c r="M45">
        <f>VLOOKUP($G45,Opti[],10,FALSE)</f>
        <v>2</v>
      </c>
      <c r="O45" t="s">
        <v>54</v>
      </c>
      <c r="P45">
        <f>VLOOKUP(O45,Graphes[],2,FALSE)</f>
        <v>49</v>
      </c>
      <c r="Q45">
        <f>VLOOKUP(O45,Graphes[],6,FALSE)</f>
        <v>35</v>
      </c>
    </row>
    <row r="46" spans="1:17" x14ac:dyDescent="0.25">
      <c r="F46">
        <f>VLOOKUP($G46,Opti[],4,FALSE)</f>
        <v>62863722</v>
      </c>
      <c r="G46" t="s">
        <v>78</v>
      </c>
      <c r="H46">
        <f>VLOOKUP($G46,Opti[],19,FALSE)</f>
        <v>600.00240349769501</v>
      </c>
      <c r="I46">
        <f>VLOOKUP($G46,Opti[],26,FALSE)</f>
        <v>0.37927961349487299</v>
      </c>
      <c r="J46">
        <f>VLOOKUP($G46,Opti[],12,FALSE)</f>
        <v>602.14397764205899</v>
      </c>
      <c r="K46">
        <f>VLOOKUP($G46,Opti[],17,FALSE)</f>
        <v>2</v>
      </c>
      <c r="L46">
        <f>VLOOKUP($G46,Opti[],24,FALSE)</f>
        <v>2</v>
      </c>
      <c r="M46">
        <f>VLOOKUP($G46,Opti[],10,FALSE)</f>
        <v>2</v>
      </c>
      <c r="O46" t="s">
        <v>78</v>
      </c>
      <c r="P46">
        <f>VLOOKUP(O46,Graphes[],2,FALSE)</f>
        <v>30</v>
      </c>
      <c r="Q46">
        <f>VLOOKUP(O46,Graphes[],6,FALSE)</f>
        <v>28</v>
      </c>
    </row>
    <row r="47" spans="1:17" x14ac:dyDescent="0.25">
      <c r="F47">
        <f>VLOOKUP($G47,Opti[],4,FALSE)</f>
        <v>62883603</v>
      </c>
      <c r="G47" t="s">
        <v>77</v>
      </c>
      <c r="H47">
        <f>VLOOKUP($G47,Opti[],19,FALSE)</f>
        <v>600.002385377883</v>
      </c>
      <c r="I47">
        <f>VLOOKUP($G47,Opti[],26,FALSE)</f>
        <v>0.36902928352355902</v>
      </c>
      <c r="J47">
        <f>VLOOKUP($G47,Opti[],12,FALSE)</f>
        <v>602.06866168975796</v>
      </c>
      <c r="K47">
        <f>VLOOKUP($G47,Opti[],17,FALSE)</f>
        <v>2</v>
      </c>
      <c r="L47">
        <f>VLOOKUP($G47,Opti[],24,FALSE)</f>
        <v>2</v>
      </c>
      <c r="M47">
        <f>VLOOKUP($G47,Opti[],10,FALSE)</f>
        <v>2</v>
      </c>
      <c r="O47" t="s">
        <v>77</v>
      </c>
      <c r="P47">
        <f>VLOOKUP(O47,Graphes[],2,FALSE)</f>
        <v>30</v>
      </c>
      <c r="Q47">
        <f>VLOOKUP(O47,Graphes[],6,FALSE)</f>
        <v>28</v>
      </c>
    </row>
    <row r="48" spans="1:17" x14ac:dyDescent="0.25">
      <c r="F48">
        <f>VLOOKUP($G48,Opti[],4,FALSE)</f>
        <v>72777600</v>
      </c>
      <c r="G48" t="s">
        <v>44</v>
      </c>
      <c r="H48">
        <f>VLOOKUP($G48,Opti[],19,FALSE)</f>
        <v>600.00732374191205</v>
      </c>
      <c r="I48">
        <f>VLOOKUP($G48,Opti[],26,FALSE)</f>
        <v>600.00588393211297</v>
      </c>
      <c r="J48">
        <f>VLOOKUP($G48,Opti[],12,FALSE)</f>
        <v>600.74620985984802</v>
      </c>
      <c r="K48">
        <f>VLOOKUP($G48,Opti[],17,FALSE)</f>
        <v>2</v>
      </c>
      <c r="L48">
        <f>VLOOKUP($G48,Opti[],24,FALSE)</f>
        <v>2</v>
      </c>
      <c r="M48">
        <f>VLOOKUP($G48,Opti[],10,FALSE)</f>
        <v>3</v>
      </c>
      <c r="O48" t="s">
        <v>44</v>
      </c>
      <c r="P48">
        <f>VLOOKUP(O48,Graphes[],2,FALSE)</f>
        <v>15</v>
      </c>
      <c r="Q48">
        <f>VLOOKUP(O48,Graphes[],6,FALSE)</f>
        <v>15</v>
      </c>
    </row>
    <row r="49" spans="6:17" x14ac:dyDescent="0.25">
      <c r="F49">
        <f>VLOOKUP($G49,Opti[],4,FALSE)</f>
        <v>72861436</v>
      </c>
      <c r="G49" t="s">
        <v>50</v>
      </c>
      <c r="H49">
        <f>VLOOKUP($G49,Opti[],19,FALSE)</f>
        <v>600.00077772140503</v>
      </c>
      <c r="I49">
        <f>VLOOKUP($G49,Opti[],26,FALSE)</f>
        <v>600.02833485603298</v>
      </c>
      <c r="J49">
        <f>VLOOKUP($G49,Opti[],12,FALSE)</f>
        <v>600.67033243179299</v>
      </c>
      <c r="K49">
        <f>VLOOKUP($G49,Opti[],17,FALSE)</f>
        <v>2</v>
      </c>
      <c r="L49">
        <f>VLOOKUP($G49,Opti[],24,FALSE)</f>
        <v>2</v>
      </c>
      <c r="M49">
        <f>VLOOKUP($G49,Opti[],10,FALSE)</f>
        <v>2</v>
      </c>
      <c r="O49" t="s">
        <v>50</v>
      </c>
      <c r="P49">
        <f>VLOOKUP(O49,Graphes[],2,FALSE)</f>
        <v>73</v>
      </c>
      <c r="Q49">
        <f>VLOOKUP(O49,Graphes[],6,FALSE)</f>
        <v>64</v>
      </c>
    </row>
    <row r="50" spans="6:17" x14ac:dyDescent="0.25">
      <c r="F50">
        <f>VLOOKUP($G50,Opti[],4,FALSE)</f>
        <v>80630000</v>
      </c>
      <c r="G50" t="s">
        <v>43</v>
      </c>
      <c r="H50">
        <f>VLOOKUP($G50,Opti[],19,FALSE)</f>
        <v>600.00499057769696</v>
      </c>
      <c r="I50">
        <f>VLOOKUP($G50,Opti[],26,FALSE)</f>
        <v>600.00360202789295</v>
      </c>
      <c r="J50">
        <f>VLOOKUP($G50,Opti[],12,FALSE)</f>
        <v>600.79695272445599</v>
      </c>
      <c r="K50">
        <f>VLOOKUP($G50,Opti[],17,FALSE)</f>
        <v>3</v>
      </c>
      <c r="L50">
        <f>VLOOKUP($G50,Opti[],24,FALSE)</f>
        <v>2</v>
      </c>
      <c r="M50">
        <f>VLOOKUP($G50,Opti[],10,FALSE)</f>
        <v>3</v>
      </c>
      <c r="O50" t="s">
        <v>43</v>
      </c>
      <c r="P50">
        <f>VLOOKUP(O50,Graphes[],2,FALSE)</f>
        <v>15</v>
      </c>
      <c r="Q50">
        <f>VLOOKUP(O50,Graphes[],6,FALSE)</f>
        <v>15</v>
      </c>
    </row>
    <row r="51" spans="6:17" x14ac:dyDescent="0.25">
      <c r="F51">
        <f>VLOOKUP($G51,Opti[],4,FALSE)</f>
        <v>85039050</v>
      </c>
      <c r="G51" t="s">
        <v>55</v>
      </c>
      <c r="H51">
        <f>VLOOKUP($G51,Opti[],19,FALSE)</f>
        <v>600.00081348419099</v>
      </c>
      <c r="I51">
        <f>VLOOKUP($G51,Opti[],26,FALSE)</f>
        <v>1.42628645896911</v>
      </c>
      <c r="J51">
        <f>VLOOKUP($G51,Opti[],12,FALSE)</f>
        <v>601.59243249893098</v>
      </c>
      <c r="K51">
        <f>VLOOKUP($G51,Opti[],17,FALSE)</f>
        <v>2</v>
      </c>
      <c r="L51">
        <f>VLOOKUP($G51,Opti[],24,FALSE)</f>
        <v>2</v>
      </c>
      <c r="M51">
        <f>VLOOKUP($G51,Opti[],10,FALSE)</f>
        <v>2</v>
      </c>
      <c r="O51" t="s">
        <v>55</v>
      </c>
      <c r="P51">
        <f>VLOOKUP(O51,Graphes[],2,FALSE)</f>
        <v>31</v>
      </c>
      <c r="Q51">
        <f>VLOOKUP(O51,Graphes[],6,FALSE)</f>
        <v>30</v>
      </c>
    </row>
    <row r="52" spans="6:17" x14ac:dyDescent="0.25">
      <c r="F52">
        <f>VLOOKUP($G52,Opti[],4,FALSE)</f>
        <v>86899684</v>
      </c>
      <c r="G52" t="s">
        <v>56</v>
      </c>
      <c r="H52">
        <f>VLOOKUP($G52,Opti[],19,FALSE)</f>
        <v>600.00052928924504</v>
      </c>
      <c r="I52">
        <f>VLOOKUP($G52,Opti[],26,FALSE)</f>
        <v>1.78560447692871</v>
      </c>
      <c r="J52">
        <f>VLOOKUP($G52,Opti[],12,FALSE)</f>
        <v>601.60929727554299</v>
      </c>
      <c r="K52">
        <f>VLOOKUP($G52,Opti[],17,FALSE)</f>
        <v>2</v>
      </c>
      <c r="L52">
        <f>VLOOKUP($G52,Opti[],24,FALSE)</f>
        <v>2</v>
      </c>
      <c r="M52">
        <f>VLOOKUP($G52,Opti[],10,FALSE)</f>
        <v>2</v>
      </c>
      <c r="O52" t="s">
        <v>56</v>
      </c>
      <c r="P52">
        <f>VLOOKUP(O52,Graphes[],2,FALSE)</f>
        <v>31</v>
      </c>
      <c r="Q52">
        <f>VLOOKUP(O52,Graphes[],6,FALSE)</f>
        <v>30</v>
      </c>
    </row>
    <row r="53" spans="6:17" x14ac:dyDescent="0.25">
      <c r="F53">
        <f>VLOOKUP($G53,Opti[],4,FALSE)</f>
        <v>88761591</v>
      </c>
      <c r="G53" t="s">
        <v>57</v>
      </c>
      <c r="H53">
        <f>VLOOKUP($G53,Opti[],19,FALSE)</f>
        <v>600.00107645988396</v>
      </c>
      <c r="I53">
        <f>VLOOKUP($G53,Opti[],26,FALSE)</f>
        <v>1.48881387710571</v>
      </c>
      <c r="J53">
        <f>VLOOKUP($G53,Opti[],12,FALSE)</f>
        <v>601.60841202735901</v>
      </c>
      <c r="K53">
        <f>VLOOKUP($G53,Opti[],17,FALSE)</f>
        <v>2</v>
      </c>
      <c r="L53">
        <f>VLOOKUP($G53,Opti[],24,FALSE)</f>
        <v>2</v>
      </c>
      <c r="M53">
        <f>VLOOKUP($G53,Opti[],10,FALSE)</f>
        <v>2</v>
      </c>
      <c r="O53" t="s">
        <v>57</v>
      </c>
      <c r="P53">
        <f>VLOOKUP(O53,Graphes[],2,FALSE)</f>
        <v>31</v>
      </c>
      <c r="Q53">
        <f>VLOOKUP(O53,Graphes[],6,FALSE)</f>
        <v>30</v>
      </c>
    </row>
    <row r="54" spans="6:17" x14ac:dyDescent="0.25">
      <c r="F54">
        <f>VLOOKUP($G54,Opti[],4,FALSE)</f>
        <v>90572800</v>
      </c>
      <c r="G54" t="s">
        <v>58</v>
      </c>
      <c r="H54">
        <f>VLOOKUP($G54,Opti[],19,FALSE)</f>
        <v>600.00173902511597</v>
      </c>
      <c r="I54">
        <f>VLOOKUP($G54,Opti[],26,FALSE)</f>
        <v>1.7152409553527801</v>
      </c>
      <c r="J54">
        <f>VLOOKUP($G54,Opti[],12,FALSE)</f>
        <v>604.28568577766396</v>
      </c>
      <c r="K54">
        <f>VLOOKUP($G54,Opti[],17,FALSE)</f>
        <v>2</v>
      </c>
      <c r="L54">
        <f>VLOOKUP($G54,Opti[],24,FALSE)</f>
        <v>2</v>
      </c>
      <c r="M54">
        <f>VLOOKUP($G54,Opti[],10,FALSE)</f>
        <v>2</v>
      </c>
      <c r="O54" t="s">
        <v>58</v>
      </c>
      <c r="P54">
        <f>VLOOKUP(O54,Graphes[],2,FALSE)</f>
        <v>31</v>
      </c>
      <c r="Q54">
        <f>VLOOKUP(O54,Graphes[],6,FALSE)</f>
        <v>30</v>
      </c>
    </row>
    <row r="55" spans="6:17" x14ac:dyDescent="0.25">
      <c r="F55">
        <f>VLOOKUP($G55,Opti[],4,FALSE)</f>
        <v>95971755</v>
      </c>
      <c r="G55" t="s">
        <v>26</v>
      </c>
      <c r="H55">
        <f>VLOOKUP($G55,Opti[],19,FALSE)</f>
        <v>600.00144743919304</v>
      </c>
      <c r="I55">
        <f>VLOOKUP($G55,Opti[],26,FALSE)</f>
        <v>600.00054216384797</v>
      </c>
      <c r="J55">
        <f>VLOOKUP($G55,Opti[],12,FALSE)</f>
        <v>604.158576726913</v>
      </c>
      <c r="K55">
        <f>VLOOKUP($G55,Opti[],17,FALSE)</f>
        <v>2</v>
      </c>
      <c r="L55">
        <f>VLOOKUP($G55,Opti[],24,FALSE)</f>
        <v>4</v>
      </c>
      <c r="M55">
        <f>VLOOKUP($G55,Opti[],10,FALSE)</f>
        <v>8</v>
      </c>
      <c r="O55" t="s">
        <v>26</v>
      </c>
      <c r="P55" t="str">
        <f>VLOOKUP(O55,Graphes[],2,FALSE)</f>
        <v>?</v>
      </c>
      <c r="Q55">
        <f>VLOOKUP(O55,Graphes[],6,FALSE)</f>
        <v>29</v>
      </c>
    </row>
    <row r="56" spans="6:17" x14ac:dyDescent="0.25">
      <c r="F56">
        <f>VLOOKUP($G56,Opti[],4,FALSE)</f>
        <v>100477440</v>
      </c>
      <c r="G56" t="s">
        <v>46</v>
      </c>
      <c r="H56">
        <f>VLOOKUP($G56,Opti[],19,FALSE)</f>
        <v>600.00185394287098</v>
      </c>
      <c r="I56">
        <f>VLOOKUP($G56,Opti[],26,FALSE)</f>
        <v>0.450643301010131</v>
      </c>
      <c r="J56">
        <f>VLOOKUP($G56,Opti[],12,FALSE)</f>
        <v>601.09294509887695</v>
      </c>
      <c r="K56">
        <f>VLOOKUP($G56,Opti[],17,FALSE)</f>
        <v>2</v>
      </c>
      <c r="L56">
        <f>VLOOKUP($G56,Opti[],24,FALSE)</f>
        <v>2</v>
      </c>
      <c r="M56">
        <f>VLOOKUP($G56,Opti[],10,FALSE)</f>
        <v>2</v>
      </c>
      <c r="O56" t="s">
        <v>46</v>
      </c>
      <c r="P56">
        <f>VLOOKUP(O56,Graphes[],2,FALSE)</f>
        <v>25</v>
      </c>
      <c r="Q56">
        <f>VLOOKUP(O56,Graphes[],6,FALSE)</f>
        <v>23</v>
      </c>
    </row>
    <row r="57" spans="6:17" x14ac:dyDescent="0.25">
      <c r="F57">
        <f>VLOOKUP($G57,Opti[],4,FALSE)</f>
        <v>132861744</v>
      </c>
      <c r="G57" t="s">
        <v>45</v>
      </c>
      <c r="H57">
        <f>VLOOKUP($G57,Opti[],19,FALSE)</f>
        <v>600.06738114356995</v>
      </c>
      <c r="I57">
        <f>VLOOKUP($G57,Opti[],26,FALSE)</f>
        <v>0.42369389533996499</v>
      </c>
      <c r="J57">
        <f>VLOOKUP($G57,Opti[],12,FALSE)</f>
        <v>601.82484602928105</v>
      </c>
      <c r="K57">
        <f>VLOOKUP($G57,Opti[],17,FALSE)</f>
        <v>2</v>
      </c>
      <c r="L57">
        <f>VLOOKUP($G57,Opti[],24,FALSE)</f>
        <v>2</v>
      </c>
      <c r="M57">
        <f>VLOOKUP($G57,Opti[],10,FALSE)</f>
        <v>2</v>
      </c>
      <c r="O57" t="s">
        <v>45</v>
      </c>
      <c r="P57">
        <f>VLOOKUP(O57,Graphes[],2,FALSE)</f>
        <v>25</v>
      </c>
      <c r="Q57">
        <f>VLOOKUP(O57,Graphes[],6,FALSE)</f>
        <v>24</v>
      </c>
    </row>
    <row r="58" spans="6:17" x14ac:dyDescent="0.25">
      <c r="F58">
        <f>VLOOKUP($G58,Opti[],4,FALSE)</f>
        <v>685408372</v>
      </c>
      <c r="G58" t="s">
        <v>79</v>
      </c>
      <c r="H58">
        <f>VLOOKUP($G58,Opti[],19,FALSE)</f>
        <v>600.290383338928</v>
      </c>
      <c r="I58">
        <f>VLOOKUP($G58,Opti[],26,FALSE)</f>
        <v>600.00917315483002</v>
      </c>
      <c r="J58">
        <f>VLOOKUP($G58,Opti[],12,FALSE)</f>
        <v>644.87157058715798</v>
      </c>
      <c r="K58">
        <f>VLOOKUP($G58,Opti[],17,FALSE)</f>
        <v>2</v>
      </c>
      <c r="L58">
        <f>VLOOKUP($G58,Opti[],24,FALSE)</f>
        <v>2</v>
      </c>
      <c r="M58">
        <f>VLOOKUP($G58,Opti[],10,FALSE)</f>
        <v>2</v>
      </c>
      <c r="O58" t="s">
        <v>79</v>
      </c>
      <c r="P58">
        <f>VLOOKUP(O58,Graphes[],2,FALSE)</f>
        <v>65</v>
      </c>
      <c r="Q58">
        <f>VLOOKUP(O58,Graphes[],6,FALSE)</f>
        <v>44</v>
      </c>
    </row>
    <row r="59" spans="6:17" x14ac:dyDescent="0.25">
      <c r="F59">
        <f>VLOOKUP($G59,Opti[],4,FALSE)</f>
        <v>1004211060</v>
      </c>
      <c r="G59" t="s">
        <v>37</v>
      </c>
      <c r="H59">
        <f>VLOOKUP($G59,Opti[],19,FALSE)</f>
        <v>600.00128197669903</v>
      </c>
      <c r="I59">
        <f>VLOOKUP($G59,Opti[],26,FALSE)</f>
        <v>600.00300908088605</v>
      </c>
      <c r="J59">
        <f>VLOOKUP($G59,Opti[],12,FALSE)</f>
        <v>600.28947067260697</v>
      </c>
      <c r="K59">
        <f>VLOOKUP($G59,Opti[],17,FALSE)</f>
        <v>2</v>
      </c>
      <c r="L59">
        <f>VLOOKUP($G59,Opti[],24,FALSE)</f>
        <v>2</v>
      </c>
      <c r="M59">
        <f>VLOOKUP($G59,Opti[],10,FALSE)</f>
        <v>2</v>
      </c>
      <c r="O59" t="s">
        <v>37</v>
      </c>
      <c r="P59">
        <f>VLOOKUP(O59,Graphes[],2,FALSE)</f>
        <v>30</v>
      </c>
      <c r="Q59">
        <f>VLOOKUP(O59,Graphes[],6,FALSE)</f>
        <v>27</v>
      </c>
    </row>
    <row r="60" spans="6:17" x14ac:dyDescent="0.25">
      <c r="F60">
        <f>VLOOKUP($G60,Opti[],4,FALSE)</f>
        <v>1006980467</v>
      </c>
      <c r="G60" t="s">
        <v>38</v>
      </c>
      <c r="H60">
        <f>VLOOKUP($G60,Opti[],19,FALSE)</f>
        <v>600.00243091583195</v>
      </c>
      <c r="I60">
        <f>VLOOKUP($G60,Opti[],26,FALSE)</f>
        <v>600.00302171707096</v>
      </c>
      <c r="J60">
        <f>VLOOKUP($G60,Opti[],12,FALSE)</f>
        <v>600.24803709983803</v>
      </c>
      <c r="K60">
        <f>VLOOKUP($G60,Opti[],17,FALSE)</f>
        <v>2</v>
      </c>
      <c r="L60">
        <f>VLOOKUP($G60,Opti[],24,FALSE)</f>
        <v>2</v>
      </c>
      <c r="M60">
        <f>VLOOKUP($G60,Opti[],10,FALSE)</f>
        <v>2</v>
      </c>
      <c r="O60" t="s">
        <v>38</v>
      </c>
      <c r="P60">
        <f>VLOOKUP(O60,Graphes[],2,FALSE)</f>
        <v>30</v>
      </c>
      <c r="Q60">
        <f>VLOOKUP(O60,Graphes[],6,FALSE)</f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B9D8F-4F58-4E61-BF89-CB6D087EFD73}">
  <dimension ref="A1"/>
  <sheetViews>
    <sheetView workbookViewId="0">
      <selection activeCell="A43" sqref="A4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Data graphes satisfiabilité</vt:lpstr>
      <vt:lpstr>Analyse satisfiabilité</vt:lpstr>
      <vt:lpstr>satisfiabilité graphiques</vt:lpstr>
      <vt:lpstr>Feuil1</vt:lpstr>
      <vt:lpstr>Data graphes optimisation</vt:lpstr>
      <vt:lpstr>Analyse optimisation</vt:lpstr>
      <vt:lpstr>optimisation graphiques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2019-03-16T20:52:38Z</dcterms:modified>
</cp:coreProperties>
</file>