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PRINCIPLES OF FINANCE (in Excel)/"/>
    </mc:Choice>
  </mc:AlternateContent>
  <bookViews>
    <workbookView xWindow="640" yWindow="460" windowWidth="24960" windowHeight="14820" tabRatio="500"/>
  </bookViews>
  <sheets>
    <sheet name="RETURNS AND VARIANCE" sheetId="1" r:id="rId1"/>
    <sheet name="CAPM AND RISK" sheetId="2" r:id="rId2"/>
    <sheet name="COST OF CAPITAL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3" l="1"/>
  <c r="L4" i="3"/>
  <c r="L5" i="3"/>
  <c r="L3" i="3"/>
  <c r="K5" i="3"/>
  <c r="K4" i="3"/>
  <c r="K3" i="3"/>
  <c r="J5" i="3"/>
  <c r="J4" i="3"/>
  <c r="J3" i="3"/>
  <c r="F12" i="3"/>
  <c r="F7" i="3"/>
  <c r="F13" i="3"/>
  <c r="D6" i="3"/>
  <c r="B9" i="3"/>
  <c r="L3" i="2"/>
  <c r="G3" i="2"/>
  <c r="B5" i="2"/>
  <c r="H9" i="1"/>
  <c r="E9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F3" i="1"/>
  <c r="G3" i="1"/>
  <c r="H3" i="1"/>
  <c r="B9" i="1"/>
  <c r="B8" i="1"/>
  <c r="B6" i="1"/>
  <c r="B7" i="1"/>
</calcChain>
</file>

<file path=xl/sharedStrings.xml><?xml version="1.0" encoding="utf-8"?>
<sst xmlns="http://schemas.openxmlformats.org/spreadsheetml/2006/main" count="73" uniqueCount="57">
  <si>
    <t>DOLLAR AND PERCENT RETURNS</t>
  </si>
  <si>
    <t>NUMBER OF SHARES</t>
  </si>
  <si>
    <t>ANNUAL DIVIDEND</t>
  </si>
  <si>
    <t>PRICE @ BUY</t>
  </si>
  <si>
    <t>PRICE NOW</t>
  </si>
  <si>
    <t>DOLLAR RETURN</t>
  </si>
  <si>
    <t>PERCENT RETURN</t>
  </si>
  <si>
    <t>DIVIDEND YIELD</t>
  </si>
  <si>
    <t>CAPITAL GAINS YIELD</t>
  </si>
  <si>
    <t>VARIANCE AND STANDARD DEVIATION (RISK)</t>
  </si>
  <si>
    <t>YEAR</t>
  </si>
  <si>
    <t>AVG PERCENT RETURN</t>
  </si>
  <si>
    <t>RETURN DEVIATION</t>
  </si>
  <si>
    <t>SQUARED DEVIAION</t>
  </si>
  <si>
    <t>VARIANCE</t>
  </si>
  <si>
    <t>STANDARD DEVIATION OF VARIANCE</t>
  </si>
  <si>
    <t>CAPITAL ASSET PRICING MODEL</t>
  </si>
  <si>
    <t>RISK FREE RATE</t>
  </si>
  <si>
    <t>BETA</t>
  </si>
  <si>
    <t>RETURN</t>
  </si>
  <si>
    <t>EXPECTED RETURN</t>
  </si>
  <si>
    <t>WEIGHT</t>
  </si>
  <si>
    <t>EXPECTED MARKET RETURN (raw)</t>
  </si>
  <si>
    <t>RETURN (raw)</t>
  </si>
  <si>
    <t>EXPECTED RETURN OF PORTFOLIO</t>
  </si>
  <si>
    <t>STOCK</t>
  </si>
  <si>
    <t>XXX</t>
  </si>
  <si>
    <t>EXPECTED RETURN (%)</t>
  </si>
  <si>
    <t>BETA OF PORTFOLIO</t>
  </si>
  <si>
    <t>COST OF COMPONENTS</t>
  </si>
  <si>
    <t>COST OF DEBT</t>
  </si>
  <si>
    <t>COST OF PREFERRED STOCK</t>
  </si>
  <si>
    <t>COST OF EQUITY</t>
  </si>
  <si>
    <t>FUTURE VALUE</t>
  </si>
  <si>
    <t>PRESENT VALUE (negative)</t>
  </si>
  <si>
    <t># PERIODS</t>
  </si>
  <si>
    <t>PERIODS/YEAR</t>
  </si>
  <si>
    <t>PAYMENT</t>
  </si>
  <si>
    <t>TAX RATE</t>
  </si>
  <si>
    <t>PRICE OF PREF STOCK</t>
  </si>
  <si>
    <t>% PREFERRED STOCK</t>
  </si>
  <si>
    <t>PAR VALUE OF PREF STOCK</t>
  </si>
  <si>
    <t>CAPM METHOD</t>
  </si>
  <si>
    <t>DISCOUNTED CASH FLOW METHOD</t>
  </si>
  <si>
    <t>PRICE OF COMMON STOCK</t>
  </si>
  <si>
    <t>LAST DIVIDEND</t>
  </si>
  <si>
    <t>DIVIDEND GROWTH RATE</t>
  </si>
  <si>
    <t>COST OF EQUITY CAPM</t>
  </si>
  <si>
    <t>COST OF EQUITY DCF</t>
  </si>
  <si>
    <t>CAPITAL STRUCTURE AND WEIGHTS</t>
  </si>
  <si>
    <t>DEBT</t>
  </si>
  <si>
    <t>PREFERRED STOCK</t>
  </si>
  <si>
    <t>EQUITY</t>
  </si>
  <si>
    <t>AMOUNT</t>
  </si>
  <si>
    <t>COST</t>
  </si>
  <si>
    <t>VALUE</t>
  </si>
  <si>
    <t>WEIGHTED AVERAGE COST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</si>
</sst>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3" fillId="4" borderId="1" xfId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165" fontId="3" fillId="4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10" fontId="3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1" applyNumberFormat="1" applyFont="1" applyFill="1" applyBorder="1" applyAlignment="1">
      <alignment horizontal="center" vertical="center"/>
    </xf>
    <xf numFmtId="10" fontId="3" fillId="4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164" fontId="0" fillId="5" borderId="1" xfId="2" applyNumberFormat="1" applyFont="1" applyFill="1" applyBorder="1" applyAlignment="1">
      <alignment horizontal="center" vertical="center"/>
    </xf>
    <xf numFmtId="10" fontId="6" fillId="0" borderId="7" xfId="1" applyNumberFormat="1" applyFont="1" applyFill="1" applyBorder="1" applyAlignment="1">
      <alignment vertical="center"/>
    </xf>
    <xf numFmtId="10" fontId="7" fillId="4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1" sqref="D1:H1"/>
    </sheetView>
  </sheetViews>
  <sheetFormatPr baseColWidth="10" defaultRowHeight="16" x14ac:dyDescent="0.2"/>
  <cols>
    <col min="1" max="2" width="19.5" customWidth="1"/>
    <col min="3" max="3" width="2.33203125" customWidth="1"/>
    <col min="4" max="5" width="17" customWidth="1"/>
    <col min="6" max="6" width="20.33203125" customWidth="1"/>
    <col min="7" max="7" width="18.33203125" customWidth="1"/>
    <col min="8" max="8" width="18.5" customWidth="1"/>
  </cols>
  <sheetData>
    <row r="1" spans="1:8" s="2" customFormat="1" ht="28" customHeight="1" x14ac:dyDescent="0.2">
      <c r="A1" s="33" t="s">
        <v>0</v>
      </c>
      <c r="B1" s="33"/>
      <c r="C1" s="3"/>
      <c r="D1" s="34" t="s">
        <v>9</v>
      </c>
      <c r="E1" s="35"/>
      <c r="F1" s="35"/>
      <c r="G1" s="35"/>
      <c r="H1" s="36"/>
    </row>
    <row r="2" spans="1:8" s="2" customFormat="1" ht="28" customHeight="1" x14ac:dyDescent="0.2">
      <c r="A2" s="5" t="s">
        <v>1</v>
      </c>
      <c r="B2" s="6">
        <v>1</v>
      </c>
      <c r="C2" s="4"/>
      <c r="D2" s="14" t="s">
        <v>10</v>
      </c>
      <c r="E2" s="14" t="s">
        <v>6</v>
      </c>
      <c r="F2" s="14" t="s">
        <v>11</v>
      </c>
      <c r="G2" s="14" t="s">
        <v>12</v>
      </c>
      <c r="H2" s="14" t="s">
        <v>13</v>
      </c>
    </row>
    <row r="3" spans="1:8" s="2" customFormat="1" ht="28" customHeight="1" x14ac:dyDescent="0.2">
      <c r="A3" s="5" t="s">
        <v>2</v>
      </c>
      <c r="B3" s="6">
        <v>3.08</v>
      </c>
      <c r="D3" s="14">
        <v>1</v>
      </c>
      <c r="E3" s="6">
        <v>10</v>
      </c>
      <c r="F3" s="15">
        <f>AVERAGE($E$3:$E$8)</f>
        <v>7.5</v>
      </c>
      <c r="G3" s="15">
        <f>E3-F3</f>
        <v>2.5</v>
      </c>
      <c r="H3" s="15">
        <f>POWER(G3, 2)</f>
        <v>6.25</v>
      </c>
    </row>
    <row r="4" spans="1:8" s="2" customFormat="1" ht="28" customHeight="1" x14ac:dyDescent="0.2">
      <c r="A4" s="5" t="s">
        <v>3</v>
      </c>
      <c r="B4" s="6">
        <v>100</v>
      </c>
      <c r="D4" s="14">
        <v>2</v>
      </c>
      <c r="E4" s="6">
        <v>-7</v>
      </c>
      <c r="F4" s="15">
        <f t="shared" ref="F4:F8" si="0">AVERAGE($E$3:$E$8)</f>
        <v>7.5</v>
      </c>
      <c r="G4" s="15">
        <f t="shared" ref="G4:G8" si="1">E4-F4</f>
        <v>-14.5</v>
      </c>
      <c r="H4" s="15">
        <f t="shared" ref="H4:H8" si="2">POWER(G4, 2)</f>
        <v>210.25</v>
      </c>
    </row>
    <row r="5" spans="1:8" s="2" customFormat="1" ht="28" customHeight="1" x14ac:dyDescent="0.2">
      <c r="A5" s="5" t="s">
        <v>4</v>
      </c>
      <c r="B5" s="6">
        <v>200</v>
      </c>
      <c r="D5" s="14">
        <v>3</v>
      </c>
      <c r="E5" s="6">
        <v>28</v>
      </c>
      <c r="F5" s="15">
        <f t="shared" si="0"/>
        <v>7.5</v>
      </c>
      <c r="G5" s="15">
        <f t="shared" si="1"/>
        <v>20.5</v>
      </c>
      <c r="H5" s="15">
        <f t="shared" si="2"/>
        <v>420.25</v>
      </c>
    </row>
    <row r="6" spans="1:8" s="2" customFormat="1" ht="28" customHeight="1" x14ac:dyDescent="0.2">
      <c r="A6" s="5" t="s">
        <v>5</v>
      </c>
      <c r="B6" s="10">
        <f>B2*(B3+(B5-B4))</f>
        <v>103.08</v>
      </c>
      <c r="D6" s="14">
        <v>4</v>
      </c>
      <c r="E6" s="6">
        <v>-11</v>
      </c>
      <c r="F6" s="15">
        <f t="shared" si="0"/>
        <v>7.5</v>
      </c>
      <c r="G6" s="15">
        <f t="shared" si="1"/>
        <v>-18.5</v>
      </c>
      <c r="H6" s="15">
        <f t="shared" si="2"/>
        <v>342.25</v>
      </c>
    </row>
    <row r="7" spans="1:8" s="1" customFormat="1" ht="28" customHeight="1" x14ac:dyDescent="0.2">
      <c r="A7" s="8" t="s">
        <v>6</v>
      </c>
      <c r="B7" s="9">
        <f>B6/(B5*B2)</f>
        <v>0.51539999999999997</v>
      </c>
      <c r="D7" s="14">
        <v>5</v>
      </c>
      <c r="E7" s="6">
        <v>10</v>
      </c>
      <c r="F7" s="15">
        <f t="shared" si="0"/>
        <v>7.5</v>
      </c>
      <c r="G7" s="15">
        <f t="shared" si="1"/>
        <v>2.5</v>
      </c>
      <c r="H7" s="15">
        <f t="shared" si="2"/>
        <v>6.25</v>
      </c>
    </row>
    <row r="8" spans="1:8" ht="28" customHeight="1" x14ac:dyDescent="0.2">
      <c r="A8" s="8" t="s">
        <v>7</v>
      </c>
      <c r="B8" s="13">
        <f>B3/B5</f>
        <v>1.54E-2</v>
      </c>
      <c r="D8" s="16">
        <v>6</v>
      </c>
      <c r="E8" s="17">
        <v>15</v>
      </c>
      <c r="F8" s="15">
        <f t="shared" si="0"/>
        <v>7.5</v>
      </c>
      <c r="G8" s="15">
        <f t="shared" si="1"/>
        <v>7.5</v>
      </c>
      <c r="H8" s="15">
        <f t="shared" si="2"/>
        <v>56.25</v>
      </c>
    </row>
    <row r="9" spans="1:8" ht="28" customHeight="1" x14ac:dyDescent="0.2">
      <c r="A9" s="8" t="s">
        <v>8</v>
      </c>
      <c r="B9" s="9">
        <f>(B5-B4)/B4</f>
        <v>1</v>
      </c>
      <c r="D9" s="14" t="s">
        <v>14</v>
      </c>
      <c r="E9" s="12">
        <f>(SUM(H3:H8)) /( (COUNTA(D3:D8)) -1 )</f>
        <v>208.3</v>
      </c>
      <c r="F9" s="37" t="s">
        <v>15</v>
      </c>
      <c r="G9" s="38"/>
      <c r="H9" s="11">
        <f>POWER(E9, 0.5)</f>
        <v>14.432601983010548</v>
      </c>
    </row>
  </sheetData>
  <mergeCells count="3">
    <mergeCell ref="A1:B1"/>
    <mergeCell ref="D1:H1"/>
    <mergeCell ref="F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E24" sqref="E24"/>
    </sheetView>
  </sheetViews>
  <sheetFormatPr baseColWidth="10" defaultRowHeight="16" x14ac:dyDescent="0.2"/>
  <cols>
    <col min="1" max="1" width="28.83203125" style="1" customWidth="1"/>
    <col min="2" max="2" width="13.6640625" style="1" customWidth="1"/>
    <col min="3" max="3" width="3.5" style="1" customWidth="1"/>
    <col min="4" max="4" width="10.83203125" style="1"/>
    <col min="5" max="5" width="18.33203125" style="1" customWidth="1"/>
    <col min="6" max="6" width="16" style="1" customWidth="1"/>
    <col min="7" max="7" width="20.1640625" style="1" customWidth="1"/>
    <col min="8" max="8" width="3.33203125" style="1" customWidth="1"/>
    <col min="9" max="10" width="10.83203125" style="1"/>
    <col min="11" max="11" width="15.33203125" style="1" customWidth="1"/>
    <col min="12" max="12" width="21.6640625" style="1" customWidth="1"/>
    <col min="13" max="16384" width="10.83203125" style="1"/>
  </cols>
  <sheetData>
    <row r="1" spans="1:12" ht="31" customHeight="1" x14ac:dyDescent="0.2">
      <c r="A1" s="33" t="s">
        <v>16</v>
      </c>
      <c r="B1" s="33"/>
      <c r="D1" s="39" t="s">
        <v>24</v>
      </c>
      <c r="E1" s="40"/>
      <c r="F1" s="40"/>
      <c r="G1" s="40"/>
      <c r="I1" s="39" t="s">
        <v>28</v>
      </c>
      <c r="J1" s="40"/>
      <c r="K1" s="40"/>
      <c r="L1" s="40"/>
    </row>
    <row r="2" spans="1:12" ht="30" customHeight="1" x14ac:dyDescent="0.2">
      <c r="A2" s="5" t="s">
        <v>17</v>
      </c>
      <c r="B2" s="6">
        <v>0.4</v>
      </c>
      <c r="D2" s="14" t="s">
        <v>25</v>
      </c>
      <c r="E2" s="14" t="s">
        <v>21</v>
      </c>
      <c r="F2" s="14" t="s">
        <v>23</v>
      </c>
      <c r="G2" s="14" t="s">
        <v>27</v>
      </c>
      <c r="I2" s="14" t="s">
        <v>25</v>
      </c>
      <c r="J2" s="14" t="s">
        <v>21</v>
      </c>
      <c r="K2" s="14" t="s">
        <v>18</v>
      </c>
      <c r="L2" s="14" t="s">
        <v>20</v>
      </c>
    </row>
    <row r="3" spans="1:12" ht="30" customHeight="1" x14ac:dyDescent="0.2">
      <c r="A3" s="5" t="s">
        <v>18</v>
      </c>
      <c r="B3" s="6">
        <v>1.4</v>
      </c>
      <c r="D3" s="18" t="s">
        <v>26</v>
      </c>
      <c r="E3" s="18">
        <v>0.35</v>
      </c>
      <c r="F3" s="18">
        <v>16</v>
      </c>
      <c r="G3" s="7">
        <f>SUM(E3*F3, E4*F4, E5*F5)</f>
        <v>11.8</v>
      </c>
      <c r="I3" s="18" t="s">
        <v>26</v>
      </c>
      <c r="J3" s="18">
        <v>0.35</v>
      </c>
      <c r="K3" s="18">
        <v>1.2</v>
      </c>
      <c r="L3" s="7">
        <f>SUM(J3*K3, J4*K4, J5*K5)</f>
        <v>0.78</v>
      </c>
    </row>
    <row r="4" spans="1:12" ht="30" customHeight="1" x14ac:dyDescent="0.2">
      <c r="A4" s="5" t="s">
        <v>22</v>
      </c>
      <c r="B4" s="6">
        <v>15</v>
      </c>
      <c r="D4" s="18" t="s">
        <v>26</v>
      </c>
      <c r="E4" s="18">
        <v>0.45</v>
      </c>
      <c r="F4" s="18">
        <v>12</v>
      </c>
      <c r="G4" s="18"/>
      <c r="I4" s="18" t="s">
        <v>26</v>
      </c>
      <c r="J4" s="18">
        <v>0.45</v>
      </c>
      <c r="K4" s="18">
        <v>0.8</v>
      </c>
      <c r="L4" s="18"/>
    </row>
    <row r="5" spans="1:12" ht="30" customHeight="1" x14ac:dyDescent="0.2">
      <c r="A5" s="5" t="s">
        <v>19</v>
      </c>
      <c r="B5" s="7">
        <f>B2+((B4-B2)*B3)</f>
        <v>20.839999999999996</v>
      </c>
      <c r="D5" s="18" t="s">
        <v>26</v>
      </c>
      <c r="E5" s="18">
        <v>0.2</v>
      </c>
      <c r="F5" s="18">
        <v>4</v>
      </c>
      <c r="G5" s="18"/>
      <c r="I5" s="18" t="s">
        <v>26</v>
      </c>
      <c r="J5" s="18">
        <v>0.2</v>
      </c>
      <c r="K5" s="18">
        <v>0</v>
      </c>
      <c r="L5" s="18"/>
    </row>
  </sheetData>
  <mergeCells count="3">
    <mergeCell ref="A1:B1"/>
    <mergeCell ref="D1:G1"/>
    <mergeCell ref="I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15" sqref="I15"/>
    </sheetView>
  </sheetViews>
  <sheetFormatPr baseColWidth="10" defaultRowHeight="16" x14ac:dyDescent="0.2"/>
  <cols>
    <col min="1" max="1" width="24.6640625" customWidth="1"/>
    <col min="3" max="3" width="24.1640625" customWidth="1"/>
    <col min="5" max="5" width="24.1640625" customWidth="1"/>
    <col min="7" max="7" width="3.1640625" customWidth="1"/>
    <col min="8" max="8" width="16.83203125" customWidth="1"/>
    <col min="11" max="11" width="14.83203125" bestFit="1" customWidth="1"/>
  </cols>
  <sheetData>
    <row r="1" spans="1:12" ht="28" customHeight="1" x14ac:dyDescent="0.2">
      <c r="A1" s="33" t="s">
        <v>29</v>
      </c>
      <c r="B1" s="33"/>
      <c r="C1" s="33"/>
      <c r="D1" s="33"/>
      <c r="E1" s="33"/>
      <c r="F1" s="33"/>
      <c r="H1" s="33" t="s">
        <v>49</v>
      </c>
      <c r="I1" s="33"/>
      <c r="J1" s="33"/>
      <c r="K1" s="33"/>
      <c r="L1" s="33"/>
    </row>
    <row r="2" spans="1:12" ht="28" customHeight="1" x14ac:dyDescent="0.2">
      <c r="A2" s="42" t="s">
        <v>30</v>
      </c>
      <c r="B2" s="42"/>
      <c r="C2" s="42" t="s">
        <v>31</v>
      </c>
      <c r="D2" s="42"/>
      <c r="E2" s="42" t="s">
        <v>32</v>
      </c>
      <c r="F2" s="42"/>
      <c r="I2" s="14" t="s">
        <v>53</v>
      </c>
      <c r="J2" s="14" t="s">
        <v>54</v>
      </c>
      <c r="K2" s="14" t="s">
        <v>55</v>
      </c>
      <c r="L2" s="14" t="s">
        <v>21</v>
      </c>
    </row>
    <row r="3" spans="1:12" ht="28" customHeight="1" x14ac:dyDescent="0.2">
      <c r="A3" s="5" t="s">
        <v>33</v>
      </c>
      <c r="B3" s="6">
        <v>1000</v>
      </c>
      <c r="C3" s="5" t="s">
        <v>40</v>
      </c>
      <c r="D3" s="6">
        <v>0.12</v>
      </c>
      <c r="E3" s="41" t="s">
        <v>42</v>
      </c>
      <c r="F3" s="41"/>
      <c r="H3" s="28" t="s">
        <v>50</v>
      </c>
      <c r="I3" s="6">
        <v>20000</v>
      </c>
      <c r="J3" s="30">
        <f>ABS(B4)</f>
        <v>1050</v>
      </c>
      <c r="K3" s="30">
        <f>I3*J3</f>
        <v>21000000</v>
      </c>
      <c r="L3" s="27">
        <f>K3/SUM($K$3:$K$5)</f>
        <v>9.0909090909090912E-2</v>
      </c>
    </row>
    <row r="4" spans="1:12" ht="28" customHeight="1" x14ac:dyDescent="0.2">
      <c r="A4" s="5" t="s">
        <v>34</v>
      </c>
      <c r="B4" s="6">
        <v>-1050</v>
      </c>
      <c r="C4" s="5" t="s">
        <v>41</v>
      </c>
      <c r="D4" s="6">
        <v>100</v>
      </c>
      <c r="E4" s="5" t="s">
        <v>17</v>
      </c>
      <c r="F4" s="6">
        <v>7</v>
      </c>
      <c r="H4" s="28" t="s">
        <v>51</v>
      </c>
      <c r="I4" s="6">
        <v>1000000</v>
      </c>
      <c r="J4" s="30">
        <f>D5</f>
        <v>110</v>
      </c>
      <c r="K4" s="30">
        <f t="shared" ref="K4:K5" si="0">I4*J4</f>
        <v>110000000</v>
      </c>
      <c r="L4" s="27">
        <f t="shared" ref="L4:L5" si="1">K4/SUM($K$3:$K$5)</f>
        <v>0.47619047619047616</v>
      </c>
    </row>
    <row r="5" spans="1:12" ht="28" customHeight="1" x14ac:dyDescent="0.2">
      <c r="A5" s="5" t="s">
        <v>35</v>
      </c>
      <c r="B5" s="6">
        <v>10</v>
      </c>
      <c r="C5" s="22" t="s">
        <v>39</v>
      </c>
      <c r="D5" s="6">
        <v>110</v>
      </c>
      <c r="E5" s="5" t="s">
        <v>18</v>
      </c>
      <c r="F5" s="6">
        <v>2</v>
      </c>
      <c r="H5" s="28" t="s">
        <v>52</v>
      </c>
      <c r="I5" s="6">
        <v>2000000</v>
      </c>
      <c r="J5" s="30">
        <f>F9</f>
        <v>50</v>
      </c>
      <c r="K5" s="30">
        <f t="shared" si="0"/>
        <v>100000000</v>
      </c>
      <c r="L5" s="27">
        <f t="shared" si="1"/>
        <v>0.4329004329004329</v>
      </c>
    </row>
    <row r="6" spans="1:12" ht="28" customHeight="1" x14ac:dyDescent="0.2">
      <c r="A6" s="5" t="s">
        <v>36</v>
      </c>
      <c r="B6" s="6">
        <v>2</v>
      </c>
      <c r="C6" s="22" t="s">
        <v>31</v>
      </c>
      <c r="D6" s="21">
        <f>(D3*D4)/D5</f>
        <v>0.10909090909090909</v>
      </c>
      <c r="E6" s="5" t="s">
        <v>22</v>
      </c>
      <c r="F6" s="6">
        <v>12</v>
      </c>
      <c r="H6" s="28"/>
      <c r="K6" s="29"/>
      <c r="L6" s="19"/>
    </row>
    <row r="7" spans="1:12" ht="28" customHeight="1" x14ac:dyDescent="0.2">
      <c r="A7" s="5" t="s">
        <v>37</v>
      </c>
      <c r="B7" s="6">
        <v>50</v>
      </c>
      <c r="C7" s="23"/>
      <c r="D7" s="23"/>
      <c r="E7" s="5" t="s">
        <v>47</v>
      </c>
      <c r="F7" s="25">
        <f>F4+((F6-F4)*F5)</f>
        <v>17</v>
      </c>
      <c r="H7" s="34" t="s">
        <v>56</v>
      </c>
      <c r="I7" s="35"/>
      <c r="J7" s="35"/>
      <c r="K7" s="32">
        <f>(L3*B9)+(L4*D6) + (L5*F13)</f>
        <v>0.12544768042297755</v>
      </c>
      <c r="L7" s="3"/>
    </row>
    <row r="8" spans="1:12" ht="28" customHeight="1" x14ac:dyDescent="0.2">
      <c r="A8" s="5" t="s">
        <v>38</v>
      </c>
      <c r="B8" s="6">
        <v>0.34</v>
      </c>
      <c r="C8" s="23"/>
      <c r="D8" s="23"/>
      <c r="E8" s="41" t="s">
        <v>43</v>
      </c>
      <c r="F8" s="41"/>
      <c r="H8" s="31"/>
      <c r="I8" s="31"/>
      <c r="J8" s="31"/>
    </row>
    <row r="9" spans="1:12" ht="28" customHeight="1" x14ac:dyDescent="0.2">
      <c r="A9" s="5" t="s">
        <v>30</v>
      </c>
      <c r="B9" s="21">
        <f>(RATE(B5*B6, B7, B4, B3) * B6)*(1-B8)</f>
        <v>6.0876865605133924E-2</v>
      </c>
      <c r="C9" s="23"/>
      <c r="D9" s="23"/>
      <c r="E9" s="24" t="s">
        <v>44</v>
      </c>
      <c r="F9" s="6">
        <v>50</v>
      </c>
    </row>
    <row r="10" spans="1:12" ht="28" customHeight="1" x14ac:dyDescent="0.2">
      <c r="A10" s="20"/>
      <c r="B10" s="20"/>
      <c r="C10" s="20"/>
      <c r="D10" s="20"/>
      <c r="E10" s="24" t="s">
        <v>45</v>
      </c>
      <c r="F10" s="6">
        <v>2</v>
      </c>
    </row>
    <row r="11" spans="1:12" ht="28" customHeight="1" x14ac:dyDescent="0.2">
      <c r="A11" s="20"/>
      <c r="B11" s="20"/>
      <c r="C11" s="20"/>
      <c r="D11" s="20"/>
      <c r="E11" s="24" t="s">
        <v>46</v>
      </c>
      <c r="F11" s="6">
        <v>0.1</v>
      </c>
    </row>
    <row r="12" spans="1:12" ht="28" customHeight="1" x14ac:dyDescent="0.2">
      <c r="A12" s="20"/>
      <c r="B12" s="20"/>
      <c r="C12" s="20"/>
      <c r="D12" s="20"/>
      <c r="E12" s="14" t="s">
        <v>48</v>
      </c>
      <c r="F12" s="26">
        <f>(( (F10*(1+F11)) / F9 ) + F11)*100</f>
        <v>14.400000000000002</v>
      </c>
    </row>
    <row r="13" spans="1:12" ht="28" customHeight="1" x14ac:dyDescent="0.2">
      <c r="A13" s="20"/>
      <c r="B13" s="20"/>
      <c r="C13" s="20"/>
      <c r="D13" s="20"/>
      <c r="E13" s="24" t="s">
        <v>32</v>
      </c>
      <c r="F13" s="27">
        <f>AVERAGE(F7, F12) / 100</f>
        <v>0.157</v>
      </c>
    </row>
  </sheetData>
  <mergeCells count="8">
    <mergeCell ref="E3:F3"/>
    <mergeCell ref="E8:F8"/>
    <mergeCell ref="H1:L1"/>
    <mergeCell ref="H7:J7"/>
    <mergeCell ref="A1:F1"/>
    <mergeCell ref="A2:B2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RETURNS AND VARIANCE</vt:lpstr>
      <vt:lpstr>CAPM AND RISK</vt:lpstr>
      <vt:lpstr>COST OF CAPITAL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2019-05-28T18:17:20Z</dcterms:created>
  <dcterms:modified xsi:type="dcterms:W3CDTF">2019-05-28T21:34:00Z</dcterms:modified>
</cp:coreProperties>
</file>