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Hursh/Desktop/PRINCIPLES OF FINANCE (in Excel)/"/>
    </mc:Choice>
  </mc:AlternateContent>
  <bookViews>
    <workbookView xWindow="0" yWindow="460" windowWidth="25600" windowHeight="15540" tabRatio="500" activeTab="1"/>
  </bookViews>
  <sheets>
    <sheet name="CASH FLOW &amp; NET SALVAGE" sheetId="2" r:id="rId1"/>
    <sheet name="NET OPERATING INCOME &amp; NWC" sheetId="3" r:id="rId2"/>
    <sheet name="REVENUE &amp; DECISION     " sheetId="5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" i="3" l="1"/>
  <c r="I2" i="2"/>
  <c r="B17" i="3"/>
  <c r="B22" i="5"/>
  <c r="B21" i="5"/>
  <c r="L8" i="5"/>
  <c r="L9" i="5"/>
  <c r="D4" i="3"/>
  <c r="E4" i="3"/>
  <c r="D5" i="3"/>
  <c r="E5" i="3"/>
  <c r="E6" i="3"/>
  <c r="D7" i="3"/>
  <c r="E7" i="3"/>
  <c r="D8" i="3"/>
  <c r="E8" i="3"/>
  <c r="D9" i="3"/>
  <c r="E9" i="3"/>
  <c r="D10" i="3"/>
  <c r="E10" i="3"/>
  <c r="D11" i="3"/>
  <c r="E11" i="3"/>
  <c r="D12" i="3"/>
  <c r="E12" i="3"/>
  <c r="D3" i="3"/>
  <c r="E3" i="3"/>
  <c r="C9" i="5"/>
  <c r="D9" i="5"/>
  <c r="E9" i="5"/>
  <c r="F9" i="5"/>
  <c r="G9" i="5"/>
  <c r="H9" i="5"/>
  <c r="I9" i="5"/>
  <c r="J9" i="5"/>
  <c r="K9" i="5"/>
  <c r="B9" i="5"/>
  <c r="C4" i="2"/>
  <c r="F4" i="2"/>
  <c r="C5" i="2"/>
  <c r="F5" i="2"/>
  <c r="C6" i="2"/>
  <c r="F6" i="2"/>
  <c r="C7" i="2"/>
  <c r="F7" i="2"/>
  <c r="C8" i="2"/>
  <c r="F8" i="2"/>
  <c r="C9" i="2"/>
  <c r="F9" i="2"/>
  <c r="C10" i="2"/>
  <c r="F10" i="2"/>
  <c r="C11" i="2"/>
  <c r="F11" i="2"/>
  <c r="E5" i="2"/>
  <c r="E6" i="2"/>
  <c r="E7" i="2"/>
  <c r="E8" i="2"/>
  <c r="E9" i="2"/>
  <c r="E10" i="2"/>
  <c r="E11" i="2"/>
  <c r="E4" i="2"/>
</calcChain>
</file>

<file path=xl/sharedStrings.xml><?xml version="1.0" encoding="utf-8"?>
<sst xmlns="http://schemas.openxmlformats.org/spreadsheetml/2006/main" count="46" uniqueCount="41">
  <si>
    <t>Year</t>
  </si>
  <si>
    <t>MACRS</t>
  </si>
  <si>
    <t>Dep Exp</t>
  </si>
  <si>
    <t>Tax Rate</t>
  </si>
  <si>
    <t>Tax Savings</t>
  </si>
  <si>
    <t>Book Value</t>
  </si>
  <si>
    <t>NET SALVAGE</t>
  </si>
  <si>
    <t xml:space="preserve">SELL </t>
  </si>
  <si>
    <t>NET OPERATING INCOME</t>
  </si>
  <si>
    <t>YEAR</t>
  </si>
  <si>
    <t>SALES</t>
  </si>
  <si>
    <t>UNITS SOLD</t>
  </si>
  <si>
    <t>FIXED COSTS</t>
  </si>
  <si>
    <t>VARIABLE COSTS</t>
  </si>
  <si>
    <t>ANNUAL LEASE COSTS</t>
  </si>
  <si>
    <t>NET WORKING CAPITAL</t>
  </si>
  <si>
    <t>Investment</t>
  </si>
  <si>
    <t>Net Operating Income</t>
  </si>
  <si>
    <t>Net Working Capital</t>
  </si>
  <si>
    <t>Revenue at Year End</t>
  </si>
  <si>
    <t>CF0</t>
  </si>
  <si>
    <t>CF1</t>
  </si>
  <si>
    <t>CF2</t>
  </si>
  <si>
    <t>CF3</t>
  </si>
  <si>
    <t>CF4</t>
  </si>
  <si>
    <t>CF5</t>
  </si>
  <si>
    <t>CF6</t>
  </si>
  <si>
    <t>CF7</t>
  </si>
  <si>
    <t>CF8</t>
  </si>
  <si>
    <t>CF9</t>
  </si>
  <si>
    <t>CF10</t>
  </si>
  <si>
    <t>ACCOUNTS RECEIVABLE</t>
  </si>
  <si>
    <t>ADDITIONAL INVENTORY</t>
  </si>
  <si>
    <t>ACCOUNTS PAYABLE</t>
  </si>
  <si>
    <t>CASH FLOW</t>
  </si>
  <si>
    <t>REVENUE</t>
  </si>
  <si>
    <t>NET PRESENT VALUE @ 18%</t>
  </si>
  <si>
    <t>INTERNAL RATE OF RETURN</t>
  </si>
  <si>
    <t>Net Salvage</t>
  </si>
  <si>
    <t>ACCEPT THE PROJECT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</si>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</sst>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7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b/>
      <u/>
      <sz val="17"/>
      <name val="Calibri"/>
      <family val="2"/>
      <scheme val="minor"/>
    </font>
    <font>
      <b/>
      <sz val="17"/>
      <color theme="1"/>
      <name val="Calibri"/>
      <family val="2"/>
      <scheme val="minor"/>
    </font>
    <font>
      <sz val="17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44" fontId="0" fillId="0" borderId="0" xfId="0" applyNumberFormat="1" applyAlignment="1">
      <alignment horizontal="center"/>
    </xf>
    <xf numFmtId="0" fontId="0" fillId="0" borderId="0" xfId="0" applyBorder="1"/>
    <xf numFmtId="0" fontId="3" fillId="0" borderId="0" xfId="0" applyFont="1"/>
    <xf numFmtId="0" fontId="4" fillId="0" borderId="0" xfId="0" applyFont="1" applyFill="1" applyAlignment="1"/>
    <xf numFmtId="0" fontId="2" fillId="2" borderId="0" xfId="0" applyFont="1" applyFill="1" applyAlignment="1">
      <alignment horizontal="center"/>
    </xf>
    <xf numFmtId="49" fontId="5" fillId="0" borderId="0" xfId="0" applyNumberFormat="1" applyFont="1" applyAlignment="1">
      <alignment horizontal="center"/>
    </xf>
    <xf numFmtId="0" fontId="6" fillId="0" borderId="0" xfId="0" applyFont="1" applyFill="1"/>
    <xf numFmtId="44" fontId="3" fillId="0" borderId="0" xfId="1" applyNumberFormat="1" applyFont="1" applyAlignment="1">
      <alignment horizontal="center"/>
    </xf>
    <xf numFmtId="9" fontId="3" fillId="0" borderId="0" xfId="3" applyFont="1" applyAlignment="1">
      <alignment horizontal="center"/>
    </xf>
    <xf numFmtId="44" fontId="3" fillId="0" borderId="0" xfId="0" applyNumberFormat="1" applyFont="1" applyAlignment="1">
      <alignment horizontal="center"/>
    </xf>
    <xf numFmtId="44" fontId="5" fillId="0" borderId="0" xfId="0" applyNumberFormat="1" applyFont="1" applyBorder="1" applyAlignment="1">
      <alignment horizontal="center"/>
    </xf>
    <xf numFmtId="44" fontId="5" fillId="4" borderId="0" xfId="0" applyNumberFormat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44" fontId="3" fillId="0" borderId="0" xfId="0" applyNumberFormat="1" applyFont="1"/>
    <xf numFmtId="0" fontId="3" fillId="0" borderId="0" xfId="0" applyFont="1" applyBorder="1"/>
    <xf numFmtId="49" fontId="5" fillId="0" borderId="1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4" fontId="0" fillId="0" borderId="4" xfId="0" applyNumberForma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44" fontId="0" fillId="0" borderId="2" xfId="0" applyNumberFormat="1" applyBorder="1" applyAlignment="1">
      <alignment horizontal="center"/>
    </xf>
    <xf numFmtId="0" fontId="2" fillId="0" borderId="0" xfId="0" applyFont="1" applyFill="1" applyAlignment="1"/>
    <xf numFmtId="44" fontId="5" fillId="3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5" fillId="0" borderId="0" xfId="0" applyNumberFormat="1" applyFont="1" applyAlignment="1">
      <alignment horizontal="center"/>
    </xf>
    <xf numFmtId="44" fontId="3" fillId="0" borderId="0" xfId="2" applyFont="1" applyAlignment="1">
      <alignment horizontal="center"/>
    </xf>
    <xf numFmtId="0" fontId="3" fillId="0" borderId="0" xfId="1" applyNumberFormat="1" applyFont="1" applyAlignment="1">
      <alignment horizontal="center"/>
    </xf>
  </cellXfs>
  <cellStyles count="8">
    <cellStyle name="Comma" xfId="1" builtinId="3"/>
    <cellStyle name="Currency" xfId="2" builtinId="4"/>
    <cellStyle name="Followed Hyperlink" xfId="5" builtinId="9" hidden="1"/>
    <cellStyle name="Followed Hyperlink" xfId="7" builtinId="9" hidden="1"/>
    <cellStyle name="Hyperlink" xfId="4" builtinId="8" hidden="1"/>
    <cellStyle name="Hyperlink" xfId="6" builtinId="8" hidden="1"/>
    <cellStyle name="Normal" xfId="0" builtinId="0"/>
    <cellStyle name="Percent" xfId="3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H9" sqref="H9"/>
    </sheetView>
  </sheetViews>
  <sheetFormatPr baseColWidth="10" defaultRowHeight="23" x14ac:dyDescent="0.3"/>
  <cols>
    <col min="1" max="2" width="11.1640625" style="4" bestFit="1" customWidth="1"/>
    <col min="3" max="3" width="19.6640625" style="4" bestFit="1" customWidth="1"/>
    <col min="4" max="4" width="11.1640625" style="4" bestFit="1" customWidth="1"/>
    <col min="5" max="5" width="19.6640625" style="4" bestFit="1" customWidth="1"/>
    <col min="6" max="6" width="21" style="4" bestFit="1" customWidth="1"/>
    <col min="7" max="7" width="15.6640625" style="4" customWidth="1"/>
    <col min="8" max="8" width="20.6640625" style="4" customWidth="1"/>
    <col min="9" max="9" width="22" style="4" customWidth="1"/>
    <col min="10" max="10" width="10.83203125" style="4"/>
    <col min="11" max="11" width="23.33203125" style="4" customWidth="1"/>
    <col min="12" max="12" width="6.6640625" style="4" customWidth="1"/>
    <col min="13" max="16384" width="10.83203125" style="4"/>
  </cols>
  <sheetData>
    <row r="1" spans="1:13" x14ac:dyDescent="0.3">
      <c r="A1" s="26" t="s">
        <v>34</v>
      </c>
      <c r="B1" s="26"/>
      <c r="C1" s="26"/>
      <c r="D1" s="26"/>
      <c r="E1" s="26"/>
      <c r="F1" s="26"/>
      <c r="H1" s="5"/>
      <c r="I1" s="6" t="s">
        <v>6</v>
      </c>
      <c r="J1" s="5"/>
      <c r="K1" s="5"/>
      <c r="L1" s="5"/>
      <c r="M1" s="5"/>
    </row>
    <row r="2" spans="1:13" x14ac:dyDescent="0.3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H2" s="8"/>
      <c r="I2" s="9">
        <f>$B$12-($B$12-F10)*D6</f>
        <v>2433900</v>
      </c>
      <c r="J2" s="8"/>
      <c r="K2" s="8"/>
      <c r="L2" s="8"/>
      <c r="M2" s="8"/>
    </row>
    <row r="3" spans="1:13" x14ac:dyDescent="0.3">
      <c r="A3" s="7">
        <v>0</v>
      </c>
      <c r="B3" s="25">
        <v>30000000</v>
      </c>
      <c r="C3" s="25"/>
      <c r="D3" s="25"/>
      <c r="E3" s="25"/>
      <c r="F3" s="25"/>
      <c r="H3" s="8"/>
      <c r="I3" s="8"/>
      <c r="J3" s="8"/>
      <c r="K3" s="8"/>
      <c r="L3" s="8"/>
      <c r="M3" s="8"/>
    </row>
    <row r="4" spans="1:13" x14ac:dyDescent="0.3">
      <c r="A4" s="7">
        <v>1</v>
      </c>
      <c r="B4" s="10">
        <v>0.1429</v>
      </c>
      <c r="C4" s="11">
        <f t="shared" ref="C4:C11" si="0">B4*$B$3</f>
        <v>4287000</v>
      </c>
      <c r="D4" s="10">
        <v>0.34</v>
      </c>
      <c r="E4" s="11">
        <f>C4*D4</f>
        <v>1457580</v>
      </c>
      <c r="F4" s="11">
        <f>B3-C4</f>
        <v>25713000</v>
      </c>
      <c r="H4" s="8"/>
      <c r="I4" s="8"/>
      <c r="J4" s="8"/>
      <c r="K4" s="8"/>
      <c r="L4" s="8"/>
      <c r="M4" s="8"/>
    </row>
    <row r="5" spans="1:13" x14ac:dyDescent="0.3">
      <c r="A5" s="7">
        <v>2</v>
      </c>
      <c r="B5" s="10">
        <v>0.24490000000000001</v>
      </c>
      <c r="C5" s="11">
        <f t="shared" si="0"/>
        <v>7347000</v>
      </c>
      <c r="D5" s="10">
        <v>0.34</v>
      </c>
      <c r="E5" s="11">
        <f t="shared" ref="E5:E11" si="1">C5*D5</f>
        <v>2497980</v>
      </c>
      <c r="F5" s="11">
        <f>F4-C5</f>
        <v>18366000</v>
      </c>
      <c r="H5" s="8"/>
      <c r="I5" s="8"/>
      <c r="J5" s="8"/>
      <c r="K5" s="8"/>
      <c r="L5" s="8"/>
      <c r="M5" s="8"/>
    </row>
    <row r="6" spans="1:13" x14ac:dyDescent="0.3">
      <c r="A6" s="7">
        <v>3</v>
      </c>
      <c r="B6" s="10">
        <v>0.1749</v>
      </c>
      <c r="C6" s="11">
        <f t="shared" si="0"/>
        <v>5247000</v>
      </c>
      <c r="D6" s="10">
        <v>0.34</v>
      </c>
      <c r="E6" s="11">
        <f t="shared" si="1"/>
        <v>1783980.0000000002</v>
      </c>
      <c r="F6" s="11">
        <f t="shared" ref="F6:F11" si="2">F5-C6</f>
        <v>13119000</v>
      </c>
      <c r="H6" s="8"/>
      <c r="I6" s="8"/>
      <c r="J6" s="8"/>
      <c r="K6" s="8"/>
      <c r="L6" s="8"/>
      <c r="M6" s="8"/>
    </row>
    <row r="7" spans="1:13" x14ac:dyDescent="0.3">
      <c r="A7" s="7">
        <v>4</v>
      </c>
      <c r="B7" s="10">
        <v>0.1249</v>
      </c>
      <c r="C7" s="11">
        <f t="shared" si="0"/>
        <v>3747000</v>
      </c>
      <c r="D7" s="10">
        <v>0.34</v>
      </c>
      <c r="E7" s="11">
        <f t="shared" si="1"/>
        <v>1273980</v>
      </c>
      <c r="F7" s="11">
        <f t="shared" si="2"/>
        <v>9372000</v>
      </c>
      <c r="H7" s="8"/>
      <c r="I7" s="8"/>
      <c r="J7" s="8"/>
      <c r="K7" s="8"/>
      <c r="L7" s="8"/>
      <c r="M7" s="8"/>
    </row>
    <row r="8" spans="1:13" x14ac:dyDescent="0.3">
      <c r="A8" s="7">
        <v>5</v>
      </c>
      <c r="B8" s="10">
        <v>8.9300000000000004E-2</v>
      </c>
      <c r="C8" s="11">
        <f t="shared" si="0"/>
        <v>2679000</v>
      </c>
      <c r="D8" s="10">
        <v>0.34</v>
      </c>
      <c r="E8" s="11">
        <f t="shared" si="1"/>
        <v>910860.00000000012</v>
      </c>
      <c r="F8" s="11">
        <f t="shared" si="2"/>
        <v>6693000</v>
      </c>
      <c r="H8" s="8"/>
      <c r="I8" s="8"/>
      <c r="J8" s="8"/>
      <c r="K8" s="8"/>
      <c r="L8" s="8"/>
      <c r="M8" s="8"/>
    </row>
    <row r="9" spans="1:13" x14ac:dyDescent="0.3">
      <c r="A9" s="7">
        <v>6</v>
      </c>
      <c r="B9" s="10">
        <v>8.9300000000000004E-2</v>
      </c>
      <c r="C9" s="11">
        <f t="shared" si="0"/>
        <v>2679000</v>
      </c>
      <c r="D9" s="10">
        <v>0.34</v>
      </c>
      <c r="E9" s="11">
        <f t="shared" si="1"/>
        <v>910860.00000000012</v>
      </c>
      <c r="F9" s="11">
        <f t="shared" si="2"/>
        <v>4014000</v>
      </c>
      <c r="H9" s="8"/>
      <c r="I9" s="8"/>
      <c r="J9" s="8"/>
      <c r="K9" s="8"/>
      <c r="L9" s="8"/>
      <c r="M9" s="8"/>
    </row>
    <row r="10" spans="1:13" x14ac:dyDescent="0.3">
      <c r="A10" s="7">
        <v>7</v>
      </c>
      <c r="B10" s="10">
        <v>8.9300000000000004E-2</v>
      </c>
      <c r="C10" s="11">
        <f t="shared" si="0"/>
        <v>2679000</v>
      </c>
      <c r="D10" s="10">
        <v>0.34</v>
      </c>
      <c r="E10" s="11">
        <f t="shared" si="1"/>
        <v>910860.00000000012</v>
      </c>
      <c r="F10" s="11">
        <f t="shared" si="2"/>
        <v>1335000</v>
      </c>
      <c r="H10" s="8"/>
      <c r="I10" s="8"/>
      <c r="J10" s="8"/>
      <c r="K10" s="8"/>
      <c r="L10" s="8"/>
      <c r="M10" s="8"/>
    </row>
    <row r="11" spans="1:13" x14ac:dyDescent="0.3">
      <c r="A11" s="7">
        <v>8</v>
      </c>
      <c r="B11" s="10">
        <v>4.4499999999999998E-2</v>
      </c>
      <c r="C11" s="11">
        <f t="shared" si="0"/>
        <v>1335000</v>
      </c>
      <c r="D11" s="10">
        <v>0.34</v>
      </c>
      <c r="E11" s="11">
        <f t="shared" si="1"/>
        <v>453900.00000000006</v>
      </c>
      <c r="F11" s="11">
        <f t="shared" si="2"/>
        <v>0</v>
      </c>
      <c r="H11" s="8"/>
      <c r="I11" s="8"/>
      <c r="J11" s="8"/>
      <c r="K11" s="8"/>
      <c r="L11" s="8"/>
      <c r="M11" s="8"/>
    </row>
    <row r="12" spans="1:13" x14ac:dyDescent="0.3">
      <c r="A12" s="7" t="s">
        <v>7</v>
      </c>
      <c r="B12" s="25">
        <v>3000000</v>
      </c>
      <c r="C12" s="25"/>
      <c r="D12" s="25"/>
      <c r="E12" s="25"/>
      <c r="F12" s="25"/>
      <c r="H12" s="8"/>
      <c r="I12" s="8"/>
      <c r="J12" s="8"/>
      <c r="K12" s="8"/>
      <c r="L12" s="8"/>
      <c r="M12" s="8"/>
    </row>
    <row r="13" spans="1:13" x14ac:dyDescent="0.3">
      <c r="H13" s="8"/>
      <c r="I13" s="8"/>
      <c r="J13" s="8"/>
      <c r="K13" s="8"/>
      <c r="L13" s="8"/>
      <c r="M13" s="8"/>
    </row>
    <row r="14" spans="1:13" x14ac:dyDescent="0.3">
      <c r="H14" s="8"/>
      <c r="I14" s="8"/>
      <c r="J14" s="8"/>
      <c r="K14" s="8"/>
      <c r="L14" s="8"/>
      <c r="M14" s="8"/>
    </row>
    <row r="15" spans="1:13" x14ac:dyDescent="0.3">
      <c r="H15" s="8"/>
      <c r="I15" s="8"/>
      <c r="J15" s="8"/>
      <c r="K15" s="8"/>
      <c r="L15" s="8"/>
      <c r="M15" s="8"/>
    </row>
    <row r="16" spans="1:13" x14ac:dyDescent="0.3">
      <c r="H16" s="8"/>
      <c r="I16" s="8"/>
      <c r="J16" s="8"/>
      <c r="K16" s="8"/>
      <c r="L16" s="8"/>
      <c r="M16" s="8"/>
    </row>
  </sheetData>
  <mergeCells count="3">
    <mergeCell ref="B3:F3"/>
    <mergeCell ref="A1:F1"/>
    <mergeCell ref="B12:F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D17" sqref="D17"/>
    </sheetView>
  </sheetViews>
  <sheetFormatPr baseColWidth="10" defaultRowHeight="16" x14ac:dyDescent="0.2"/>
  <cols>
    <col min="1" max="1" width="31.5" customWidth="1"/>
    <col min="2" max="2" width="26.1640625" customWidth="1"/>
    <col min="3" max="3" width="15.6640625" customWidth="1"/>
    <col min="4" max="4" width="33.33203125" customWidth="1"/>
    <col min="5" max="5" width="36.83203125" customWidth="1"/>
    <col min="6" max="6" width="28.5" customWidth="1"/>
    <col min="7" max="7" width="20" customWidth="1"/>
    <col min="8" max="8" width="34.6640625" customWidth="1"/>
    <col min="9" max="9" width="19.83203125" customWidth="1"/>
  </cols>
  <sheetData>
    <row r="1" spans="1:8" ht="23" x14ac:dyDescent="0.3">
      <c r="A1" s="27" t="s">
        <v>8</v>
      </c>
      <c r="B1" s="27"/>
      <c r="C1" s="27"/>
      <c r="D1" s="27"/>
      <c r="E1" s="27"/>
      <c r="F1" s="12" t="s">
        <v>14</v>
      </c>
      <c r="G1" s="13">
        <v>120000</v>
      </c>
    </row>
    <row r="2" spans="1:8" ht="23" x14ac:dyDescent="0.3">
      <c r="A2" s="7" t="s">
        <v>9</v>
      </c>
      <c r="B2" s="7" t="s">
        <v>10</v>
      </c>
      <c r="C2" s="7" t="s">
        <v>11</v>
      </c>
      <c r="D2" s="7" t="s">
        <v>8</v>
      </c>
      <c r="E2" s="7" t="s">
        <v>8</v>
      </c>
      <c r="F2" s="14" t="s">
        <v>12</v>
      </c>
      <c r="G2" s="13">
        <v>2000000</v>
      </c>
    </row>
    <row r="3" spans="1:8" ht="23" x14ac:dyDescent="0.3">
      <c r="A3" s="15">
        <v>1</v>
      </c>
      <c r="B3" s="30">
        <v>200000</v>
      </c>
      <c r="C3" s="15">
        <v>700</v>
      </c>
      <c r="D3" s="29">
        <f>(B3*C3) - 'NET OPERATING INCOME &amp; NWC'!$G$1 - 'NET OPERATING INCOME &amp; NWC'!$G$2 - ('NET OPERATING INCOME &amp; NWC'!$G$3*B3)</f>
        <v>57880000</v>
      </c>
      <c r="E3" s="16">
        <f>D3*(1-0.34)</f>
        <v>38200799.999999993</v>
      </c>
      <c r="F3" s="14" t="s">
        <v>13</v>
      </c>
      <c r="G3" s="13">
        <v>400</v>
      </c>
    </row>
    <row r="4" spans="1:8" ht="23" x14ac:dyDescent="0.3">
      <c r="A4" s="15">
        <v>2</v>
      </c>
      <c r="B4" s="30">
        <v>240000</v>
      </c>
      <c r="C4" s="15">
        <v>700</v>
      </c>
      <c r="D4" s="29">
        <f>(B4*C4) - 'NET OPERATING INCOME &amp; NWC'!$G$1 - 'NET OPERATING INCOME &amp; NWC'!$G$2 - ('NET OPERATING INCOME &amp; NWC'!$G$3*B4)</f>
        <v>69880000</v>
      </c>
      <c r="E4" s="16">
        <f t="shared" ref="E4:E12" si="0">D4*(1-0.34)</f>
        <v>46120799.999999993</v>
      </c>
      <c r="F4" s="4"/>
      <c r="G4" s="4"/>
    </row>
    <row r="5" spans="1:8" ht="23" x14ac:dyDescent="0.3">
      <c r="A5" s="15">
        <v>3</v>
      </c>
      <c r="B5" s="30">
        <v>288000</v>
      </c>
      <c r="C5" s="15">
        <v>700</v>
      </c>
      <c r="D5" s="29">
        <f>(B5*C5) - 'NET OPERATING INCOME &amp; NWC'!$G$1 - 'NET OPERATING INCOME &amp; NWC'!$G$2 - ('NET OPERATING INCOME &amp; NWC'!$G$3*B5)</f>
        <v>84280000</v>
      </c>
      <c r="E5" s="16">
        <f t="shared" si="0"/>
        <v>55624799.999999993</v>
      </c>
      <c r="F5" s="4"/>
      <c r="G5" s="4"/>
    </row>
    <row r="6" spans="1:8" ht="23" x14ac:dyDescent="0.3">
      <c r="A6" s="15">
        <v>4</v>
      </c>
      <c r="B6" s="30">
        <v>280000</v>
      </c>
      <c r="C6" s="15">
        <v>650</v>
      </c>
      <c r="D6" s="29">
        <f>(B6*C6) - 'NET OPERATING INCOME &amp; NWC'!$G$1 - 'NET OPERATING INCOME &amp; NWC'!$G$2 - ('NET OPERATING INCOME &amp; NWC'!$G$3*B6)</f>
        <v>67880000</v>
      </c>
      <c r="E6" s="16">
        <f t="shared" si="0"/>
        <v>44800799.999999993</v>
      </c>
      <c r="F6" s="4"/>
      <c r="G6" s="17"/>
    </row>
    <row r="7" spans="1:8" ht="23" x14ac:dyDescent="0.3">
      <c r="A7" s="15">
        <v>5</v>
      </c>
      <c r="B7" s="30">
        <v>260000</v>
      </c>
      <c r="C7" s="15">
        <v>650</v>
      </c>
      <c r="D7" s="29">
        <f>(B7*C7) - 'NET OPERATING INCOME &amp; NWC'!$G$1 - 'NET OPERATING INCOME &amp; NWC'!$G$2 - ('NET OPERATING INCOME &amp; NWC'!$G$3*B7)</f>
        <v>62880000</v>
      </c>
      <c r="E7" s="16">
        <f t="shared" si="0"/>
        <v>41500799.999999993</v>
      </c>
      <c r="F7" s="4"/>
      <c r="G7" s="4"/>
    </row>
    <row r="8" spans="1:8" ht="23" x14ac:dyDescent="0.3">
      <c r="A8" s="15">
        <v>6</v>
      </c>
      <c r="B8" s="30">
        <v>260000</v>
      </c>
      <c r="C8" s="15">
        <v>650</v>
      </c>
      <c r="D8" s="29">
        <f>(B8*C8) - 'NET OPERATING INCOME &amp; NWC'!$G$1 - 'NET OPERATING INCOME &amp; NWC'!$G$2 - ('NET OPERATING INCOME &amp; NWC'!$G$3*B8)</f>
        <v>62880000</v>
      </c>
      <c r="E8" s="16">
        <f t="shared" si="0"/>
        <v>41500799.999999993</v>
      </c>
      <c r="F8" s="4"/>
      <c r="G8" s="4"/>
      <c r="H8" s="3"/>
    </row>
    <row r="9" spans="1:8" ht="23" x14ac:dyDescent="0.3">
      <c r="A9" s="15">
        <v>7</v>
      </c>
      <c r="B9" s="30">
        <v>255000</v>
      </c>
      <c r="C9" s="15">
        <v>650</v>
      </c>
      <c r="D9" s="29">
        <f>(B9*C9) - 'NET OPERATING INCOME &amp; NWC'!$G$1 - 'NET OPERATING INCOME &amp; NWC'!$G$2 - ('NET OPERATING INCOME &amp; NWC'!$G$3*B9)</f>
        <v>61630000</v>
      </c>
      <c r="E9" s="16">
        <f t="shared" si="0"/>
        <v>40675799.999999993</v>
      </c>
      <c r="F9" s="4"/>
      <c r="G9" s="4"/>
    </row>
    <row r="10" spans="1:8" ht="23" x14ac:dyDescent="0.3">
      <c r="A10" s="15">
        <v>8</v>
      </c>
      <c r="B10" s="30">
        <v>250000</v>
      </c>
      <c r="C10" s="15">
        <v>600</v>
      </c>
      <c r="D10" s="29">
        <f>(B10*C10) - 'NET OPERATING INCOME &amp; NWC'!$G$1 - 'NET OPERATING INCOME &amp; NWC'!$G$2 - ('NET OPERATING INCOME &amp; NWC'!$G$3*B10)</f>
        <v>47880000</v>
      </c>
      <c r="E10" s="16">
        <f t="shared" si="0"/>
        <v>31600799.999999996</v>
      </c>
      <c r="F10" s="4"/>
      <c r="G10" s="4"/>
    </row>
    <row r="11" spans="1:8" ht="23" x14ac:dyDescent="0.3">
      <c r="A11" s="15">
        <v>9</v>
      </c>
      <c r="B11" s="30">
        <v>245000</v>
      </c>
      <c r="C11" s="15">
        <v>600</v>
      </c>
      <c r="D11" s="29">
        <f>(B11*C11) - 'NET OPERATING INCOME &amp; NWC'!$G$1 - 'NET OPERATING INCOME &amp; NWC'!$G$2 - ('NET OPERATING INCOME &amp; NWC'!$G$3*B11)</f>
        <v>46880000</v>
      </c>
      <c r="E11" s="16">
        <f t="shared" si="0"/>
        <v>30940799.999999996</v>
      </c>
      <c r="F11" s="4"/>
      <c r="G11" s="4"/>
    </row>
    <row r="12" spans="1:8" ht="23" x14ac:dyDescent="0.3">
      <c r="A12" s="15">
        <v>10</v>
      </c>
      <c r="B12" s="30">
        <v>240000</v>
      </c>
      <c r="C12" s="15">
        <v>600</v>
      </c>
      <c r="D12" s="29">
        <f>(B12*C12) - 'NET OPERATING INCOME &amp; NWC'!$G$1 - 'NET OPERATING INCOME &amp; NWC'!$G$2 - ('NET OPERATING INCOME &amp; NWC'!$G$3*B12)</f>
        <v>45880000</v>
      </c>
      <c r="E12" s="16">
        <f t="shared" si="0"/>
        <v>30280799.999999996</v>
      </c>
      <c r="F12" s="4"/>
      <c r="G12" s="4"/>
    </row>
    <row r="13" spans="1:8" ht="23" x14ac:dyDescent="0.3">
      <c r="A13" s="26" t="s">
        <v>15</v>
      </c>
      <c r="B13" s="26"/>
    </row>
    <row r="14" spans="1:8" ht="23" x14ac:dyDescent="0.3">
      <c r="A14" s="7" t="s">
        <v>31</v>
      </c>
      <c r="B14" s="13">
        <v>-1000000</v>
      </c>
    </row>
    <row r="15" spans="1:8" ht="23" x14ac:dyDescent="0.3">
      <c r="A15" s="7" t="s">
        <v>32</v>
      </c>
      <c r="B15" s="13">
        <v>-500000</v>
      </c>
    </row>
    <row r="16" spans="1:8" ht="23" x14ac:dyDescent="0.3">
      <c r="A16" s="7" t="s">
        <v>33</v>
      </c>
      <c r="B16" s="13">
        <v>700000</v>
      </c>
    </row>
    <row r="17" spans="1:2" ht="23" x14ac:dyDescent="0.3">
      <c r="A17" s="7" t="s">
        <v>15</v>
      </c>
      <c r="B17" s="15">
        <f>SUM(B14:B16)</f>
        <v>-800000</v>
      </c>
    </row>
  </sheetData>
  <mergeCells count="2">
    <mergeCell ref="A1:E1"/>
    <mergeCell ref="A13:B13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E15" sqref="E15"/>
    </sheetView>
  </sheetViews>
  <sheetFormatPr baseColWidth="10" defaultRowHeight="16" x14ac:dyDescent="0.2"/>
  <cols>
    <col min="1" max="1" width="36.5" customWidth="1"/>
    <col min="2" max="12" width="16.6640625" customWidth="1"/>
    <col min="13" max="16" width="16.33203125" customWidth="1"/>
  </cols>
  <sheetData>
    <row r="1" spans="1:15" ht="23" x14ac:dyDescent="0.3">
      <c r="A1" s="26" t="s">
        <v>35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5" ht="23" x14ac:dyDescent="0.3">
      <c r="A2" s="7" t="s">
        <v>0</v>
      </c>
      <c r="B2" s="7">
        <v>0</v>
      </c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</row>
    <row r="3" spans="1:15" ht="23" x14ac:dyDescent="0.3">
      <c r="A3" s="7"/>
    </row>
    <row r="4" spans="1:15" ht="23" x14ac:dyDescent="0.3">
      <c r="A4" s="7" t="s">
        <v>16</v>
      </c>
      <c r="B4" s="2">
        <v>-30000000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5" ht="23" x14ac:dyDescent="0.3">
      <c r="A5" s="7" t="s">
        <v>4</v>
      </c>
      <c r="B5" s="2"/>
      <c r="C5" s="2">
        <v>1457580</v>
      </c>
      <c r="D5" s="2">
        <v>2497980</v>
      </c>
      <c r="E5" s="2">
        <v>1783980.0000000002</v>
      </c>
      <c r="F5" s="2">
        <v>1273980</v>
      </c>
      <c r="G5" s="2">
        <v>910860.00000000012</v>
      </c>
      <c r="H5" s="2">
        <v>910860.00000000012</v>
      </c>
      <c r="I5" s="2">
        <v>910860.00000000012</v>
      </c>
      <c r="J5" s="2">
        <v>453900.00000000006</v>
      </c>
      <c r="K5" s="2"/>
      <c r="L5" s="2"/>
    </row>
    <row r="6" spans="1:15" ht="23" x14ac:dyDescent="0.3">
      <c r="A6" s="7" t="s">
        <v>38</v>
      </c>
      <c r="B6" s="2"/>
      <c r="C6" s="2"/>
      <c r="D6" s="2"/>
      <c r="E6" s="2"/>
      <c r="F6" s="2"/>
      <c r="G6" s="2"/>
      <c r="H6" s="2"/>
      <c r="I6" s="2"/>
      <c r="J6" s="2"/>
      <c r="K6" s="2"/>
      <c r="L6" s="2">
        <v>2433900</v>
      </c>
    </row>
    <row r="7" spans="1:15" ht="23" x14ac:dyDescent="0.3">
      <c r="A7" s="7" t="s">
        <v>17</v>
      </c>
      <c r="B7" s="2"/>
      <c r="C7" s="2">
        <v>38200799.999999993</v>
      </c>
      <c r="D7" s="2">
        <v>46120799.999999993</v>
      </c>
      <c r="E7" s="2">
        <v>55624799.999999993</v>
      </c>
      <c r="F7" s="2">
        <v>44800799.999999993</v>
      </c>
      <c r="G7" s="2">
        <v>41500799.999999993</v>
      </c>
      <c r="H7" s="2">
        <v>41500799.999999993</v>
      </c>
      <c r="I7" s="2">
        <v>40675799.999999993</v>
      </c>
      <c r="J7" s="2">
        <v>31600799.999999996</v>
      </c>
      <c r="K7" s="2">
        <v>30940799.999999996</v>
      </c>
      <c r="L7" s="2">
        <v>30280799.999999996</v>
      </c>
    </row>
    <row r="8" spans="1:15" ht="23" x14ac:dyDescent="0.3">
      <c r="A8" s="7" t="s">
        <v>18</v>
      </c>
      <c r="B8" s="2">
        <v>-800000</v>
      </c>
      <c r="C8" s="2"/>
      <c r="D8" s="2"/>
      <c r="E8" s="2"/>
      <c r="F8" s="2"/>
      <c r="G8" s="2"/>
      <c r="H8" s="2"/>
      <c r="I8" s="2"/>
      <c r="J8" s="2"/>
      <c r="K8" s="2"/>
      <c r="L8" s="2">
        <f>ABS(B8)</f>
        <v>800000</v>
      </c>
    </row>
    <row r="9" spans="1:15" ht="24" thickBot="1" x14ac:dyDescent="0.35">
      <c r="A9" s="7" t="s">
        <v>19</v>
      </c>
      <c r="B9" s="2">
        <f>SUM(B4:B8)</f>
        <v>-30800000</v>
      </c>
      <c r="C9" s="2">
        <f t="shared" ref="C9:K9" si="0">SUM(C4:C8)</f>
        <v>39658379.999999993</v>
      </c>
      <c r="D9" s="2">
        <f t="shared" si="0"/>
        <v>48618779.999999993</v>
      </c>
      <c r="E9" s="2">
        <f t="shared" si="0"/>
        <v>57408779.999999993</v>
      </c>
      <c r="F9" s="2">
        <f t="shared" si="0"/>
        <v>46074779.999999993</v>
      </c>
      <c r="G9" s="2">
        <f t="shared" si="0"/>
        <v>42411659.999999993</v>
      </c>
      <c r="H9" s="2">
        <f t="shared" si="0"/>
        <v>42411659.999999993</v>
      </c>
      <c r="I9" s="2">
        <f t="shared" si="0"/>
        <v>41586659.999999993</v>
      </c>
      <c r="J9" s="2">
        <f t="shared" si="0"/>
        <v>32054699.999999996</v>
      </c>
      <c r="K9" s="2">
        <f t="shared" si="0"/>
        <v>30940799.999999996</v>
      </c>
      <c r="L9" s="2">
        <f>SUM(L6:L8)</f>
        <v>33514699.999999996</v>
      </c>
    </row>
    <row r="10" spans="1:15" ht="23" x14ac:dyDescent="0.3">
      <c r="A10" s="18" t="s">
        <v>20</v>
      </c>
      <c r="B10" s="23">
        <v>-30800000</v>
      </c>
      <c r="C10" s="1"/>
      <c r="D10" s="26" t="s">
        <v>40</v>
      </c>
      <c r="E10" s="26"/>
      <c r="F10" s="26"/>
      <c r="G10" s="26"/>
      <c r="H10" s="26"/>
      <c r="I10" s="26"/>
      <c r="J10" s="24"/>
      <c r="K10" s="24"/>
      <c r="L10" s="24"/>
      <c r="M10" s="24"/>
      <c r="N10" s="24"/>
      <c r="O10" s="24"/>
    </row>
    <row r="11" spans="1:15" ht="23" x14ac:dyDescent="0.3">
      <c r="A11" s="19" t="s">
        <v>21</v>
      </c>
      <c r="B11" s="20">
        <v>39658379.999999993</v>
      </c>
      <c r="C11" s="1"/>
      <c r="D11" s="28" t="s">
        <v>39</v>
      </c>
      <c r="E11" s="28"/>
      <c r="F11" s="28"/>
      <c r="G11" s="28"/>
      <c r="H11" s="28"/>
      <c r="I11" s="28"/>
      <c r="J11" s="1"/>
      <c r="K11" s="1"/>
      <c r="L11" s="1"/>
    </row>
    <row r="12" spans="1:15" ht="23" x14ac:dyDescent="0.3">
      <c r="A12" s="19" t="s">
        <v>22</v>
      </c>
      <c r="B12" s="20">
        <v>48618779.999999993</v>
      </c>
      <c r="C12" s="1"/>
      <c r="D12" s="2"/>
      <c r="E12" s="1"/>
      <c r="F12" s="1"/>
      <c r="G12" s="1"/>
      <c r="H12" s="1"/>
      <c r="I12" s="1"/>
      <c r="J12" s="1"/>
      <c r="K12" s="1"/>
      <c r="L12" s="1"/>
    </row>
    <row r="13" spans="1:15" ht="23" x14ac:dyDescent="0.3">
      <c r="A13" s="19" t="s">
        <v>23</v>
      </c>
      <c r="B13" s="20">
        <v>57408779.999999993</v>
      </c>
      <c r="C13" s="1"/>
      <c r="D13" s="2"/>
      <c r="E13" s="1"/>
      <c r="F13" s="1"/>
      <c r="G13" s="1"/>
      <c r="H13" s="1"/>
      <c r="I13" s="1"/>
      <c r="J13" s="1"/>
      <c r="K13" s="1"/>
      <c r="L13" s="1"/>
    </row>
    <row r="14" spans="1:15" ht="23" x14ac:dyDescent="0.3">
      <c r="A14" s="19" t="s">
        <v>24</v>
      </c>
      <c r="B14" s="20">
        <v>46074779.999999993</v>
      </c>
      <c r="C14" s="1"/>
      <c r="D14" s="2"/>
      <c r="E14" s="1"/>
      <c r="F14" s="1"/>
      <c r="G14" s="1"/>
      <c r="H14" s="1"/>
      <c r="I14" s="1"/>
      <c r="J14" s="1"/>
      <c r="K14" s="1"/>
      <c r="L14" s="1"/>
    </row>
    <row r="15" spans="1:15" ht="23" x14ac:dyDescent="0.3">
      <c r="A15" s="19" t="s">
        <v>25</v>
      </c>
      <c r="B15" s="20">
        <v>42411659.999999993</v>
      </c>
      <c r="C15" s="1"/>
      <c r="D15" s="2"/>
      <c r="E15" s="1"/>
      <c r="F15" s="1"/>
      <c r="G15" s="1"/>
      <c r="H15" s="1"/>
      <c r="I15" s="1"/>
      <c r="J15" s="1"/>
      <c r="K15" s="1"/>
      <c r="L15" s="1"/>
    </row>
    <row r="16" spans="1:15" ht="23" x14ac:dyDescent="0.3">
      <c r="A16" s="19" t="s">
        <v>26</v>
      </c>
      <c r="B16" s="20">
        <v>42411659.999999993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23" x14ac:dyDescent="0.3">
      <c r="A17" s="19" t="s">
        <v>27</v>
      </c>
      <c r="B17" s="20">
        <v>41586659.999999993</v>
      </c>
      <c r="C17" s="1"/>
      <c r="D17" s="2"/>
      <c r="E17" s="1"/>
      <c r="F17" s="1"/>
      <c r="G17" s="1"/>
      <c r="H17" s="1"/>
      <c r="I17" s="1"/>
      <c r="J17" s="1"/>
      <c r="K17" s="1"/>
      <c r="L17" s="1"/>
    </row>
    <row r="18" spans="1:12" ht="23" x14ac:dyDescent="0.3">
      <c r="A18" s="19" t="s">
        <v>28</v>
      </c>
      <c r="B18" s="20">
        <v>32054699.999999996</v>
      </c>
      <c r="C18" s="1"/>
      <c r="D18" s="2"/>
      <c r="E18" s="1"/>
      <c r="F18" s="1"/>
      <c r="G18" s="1"/>
      <c r="H18" s="1"/>
      <c r="I18" s="1"/>
      <c r="J18" s="1"/>
      <c r="K18" s="1"/>
      <c r="L18" s="1"/>
    </row>
    <row r="19" spans="1:12" ht="23" x14ac:dyDescent="0.3">
      <c r="A19" s="19" t="s">
        <v>29</v>
      </c>
      <c r="B19" s="20">
        <v>30940799.999999996</v>
      </c>
      <c r="C19" s="1"/>
      <c r="D19" s="2"/>
      <c r="E19" s="1"/>
      <c r="F19" s="1"/>
      <c r="G19" s="1"/>
      <c r="H19" s="1"/>
      <c r="I19" s="1"/>
      <c r="J19" s="1"/>
      <c r="K19" s="1"/>
      <c r="L19" s="1"/>
    </row>
    <row r="20" spans="1:12" ht="23" x14ac:dyDescent="0.3">
      <c r="A20" s="19" t="s">
        <v>30</v>
      </c>
      <c r="B20" s="20">
        <v>33514699.999999996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23" x14ac:dyDescent="0.3">
      <c r="A21" s="19" t="s">
        <v>36</v>
      </c>
      <c r="B21" s="20">
        <f>NPV(0.18, B11:B20)+B10</f>
        <v>165642932.81240138</v>
      </c>
      <c r="C21" s="2"/>
      <c r="D21" s="2"/>
      <c r="E21" s="2"/>
      <c r="F21" s="2"/>
      <c r="G21" s="2"/>
      <c r="H21" s="2"/>
      <c r="I21" s="2"/>
      <c r="J21" s="2"/>
      <c r="K21" s="1"/>
      <c r="L21" s="1"/>
    </row>
    <row r="22" spans="1:12" ht="24" thickBot="1" x14ac:dyDescent="0.35">
      <c r="A22" s="21" t="s">
        <v>37</v>
      </c>
      <c r="B22" s="22">
        <f>IRR(B10:B20)</f>
        <v>1.4259044705036779</v>
      </c>
      <c r="C22" s="2"/>
      <c r="D22" s="2"/>
      <c r="E22" s="2"/>
      <c r="F22" s="2"/>
      <c r="G22" s="2"/>
      <c r="H22" s="2"/>
      <c r="I22" s="2"/>
      <c r="J22" s="2"/>
      <c r="K22" s="1"/>
      <c r="L22" s="1"/>
    </row>
    <row r="23" spans="1:12" x14ac:dyDescent="0.2">
      <c r="C23" s="2"/>
      <c r="D23" s="2"/>
      <c r="E23" s="2"/>
      <c r="F23" s="2"/>
      <c r="G23" s="2"/>
      <c r="H23" s="2"/>
      <c r="I23" s="2"/>
      <c r="J23" s="2"/>
    </row>
    <row r="24" spans="1:12" x14ac:dyDescent="0.2">
      <c r="C24" s="2"/>
      <c r="D24" s="2"/>
      <c r="E24" s="2"/>
      <c r="F24" s="2"/>
      <c r="G24" s="2"/>
      <c r="H24" s="2"/>
      <c r="I24" s="2"/>
      <c r="J24" s="2"/>
    </row>
    <row r="25" spans="1:12" x14ac:dyDescent="0.2">
      <c r="C25" s="2"/>
      <c r="D25" s="2"/>
      <c r="E25" s="2"/>
      <c r="F25" s="2"/>
      <c r="G25" s="2"/>
      <c r="H25" s="2"/>
      <c r="I25" s="2"/>
      <c r="J25" s="2"/>
    </row>
    <row r="26" spans="1:12" x14ac:dyDescent="0.2">
      <c r="C26" s="2"/>
      <c r="D26" s="2"/>
      <c r="E26" s="2"/>
      <c r="F26" s="2"/>
      <c r="G26" s="2"/>
      <c r="H26" s="2"/>
      <c r="I26" s="2"/>
      <c r="J26" s="2"/>
    </row>
    <row r="27" spans="1:12" x14ac:dyDescent="0.2">
      <c r="C27" s="2"/>
      <c r="D27" s="2"/>
      <c r="E27" s="2"/>
      <c r="F27" s="2"/>
      <c r="G27" s="2"/>
      <c r="H27" s="2"/>
      <c r="I27" s="2"/>
      <c r="J27" s="2"/>
    </row>
    <row r="28" spans="1:12" x14ac:dyDescent="0.2">
      <c r="C28" s="2"/>
      <c r="D28" s="2"/>
      <c r="E28" s="2"/>
      <c r="F28" s="2"/>
      <c r="G28" s="2"/>
      <c r="H28" s="2"/>
      <c r="I28" s="2"/>
      <c r="J28" s="2"/>
    </row>
  </sheetData>
  <mergeCells count="3">
    <mergeCell ref="A1:L1"/>
    <mergeCell ref="D10:I10"/>
    <mergeCell ref="D11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 FLOW &amp; NET SALVAGE</vt:lpstr>
      <vt:lpstr>NET OPERATING INCOME &amp; NWC</vt:lpstr>
      <vt:lpstr>REVENUE &amp; DECISION    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2019-04-05T23:58:42Z</dcterms:created>
  <dcterms:modified xsi:type="dcterms:W3CDTF">2019-05-28T18:28:23Z</dcterms:modified>
</cp:coreProperties>
</file>