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7810" windowHeight="12195" activeTab="5"/>
  </bookViews>
  <sheets>
    <sheet name="MDM calculator" sheetId="1" r:id="rId1"/>
    <sheet name="99205" sheetId="14" r:id="rId2"/>
    <sheet name="99204" sheetId="7" r:id="rId3"/>
    <sheet name="99203" sheetId="9" r:id="rId4"/>
    <sheet name="99202" sheetId="10" r:id="rId5"/>
    <sheet name="99215" sheetId="13" r:id="rId6"/>
    <sheet name="99214" sheetId="12" r:id="rId7"/>
    <sheet name="99213" sheetId="11" r:id="rId8"/>
    <sheet name="Risk table" sheetId="15" r:id="rId9"/>
  </sheets>
  <definedNames>
    <definedName name="ki">'MDM calculator'!$K$11:$L$20</definedName>
    <definedName name="KK">'MDM calculator'!$K$11:$L$19</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196" i="14"/>
  <c r="G165"/>
  <c r="G26" i="1"/>
  <c r="K41"/>
  <c r="K40"/>
  <c r="K39"/>
  <c r="K38"/>
  <c r="K37"/>
  <c r="K36"/>
  <c r="G27"/>
  <c r="K27"/>
  <c r="K28"/>
  <c r="K29"/>
  <c r="K30"/>
  <c r="K26"/>
  <c r="G24"/>
  <c r="G22"/>
  <c r="G21"/>
  <c r="G20"/>
  <c r="G19"/>
  <c r="G18"/>
  <c r="G16"/>
  <c r="G15"/>
  <c r="G14"/>
  <c r="G13"/>
  <c r="G12"/>
  <c r="G10"/>
  <c r="G9"/>
  <c r="L20"/>
  <c r="F49"/>
  <c r="L19"/>
  <c r="L18"/>
  <c r="L17"/>
  <c r="L16"/>
  <c r="L15"/>
  <c r="L14"/>
  <c r="L13"/>
  <c r="L12"/>
  <c r="L11"/>
  <c r="G28"/>
  <c r="G29"/>
  <c r="G30"/>
  <c r="H27"/>
  <c r="H28"/>
  <c r="H29"/>
  <c r="H30"/>
  <c r="H26"/>
  <c r="H24"/>
  <c r="H19"/>
  <c r="H20"/>
  <c r="H21"/>
  <c r="H22"/>
  <c r="H18"/>
  <c r="H16"/>
  <c r="H15"/>
  <c r="H14"/>
  <c r="H13"/>
  <c r="H12"/>
  <c r="H10"/>
  <c r="H9"/>
  <c r="N1" l="1"/>
  <c r="F196" i="13"/>
  <c r="F197"/>
  <c r="F198"/>
  <c r="F195"/>
  <c r="A213" i="11" l="1"/>
  <c r="A207" i="14"/>
  <c r="A222" i="13"/>
  <c r="A220" i="12"/>
  <c r="A207" i="7"/>
  <c r="F199" i="13"/>
  <c r="C199" s="1"/>
  <c r="A203" i="14"/>
  <c r="G201"/>
  <c r="G197"/>
  <c r="G195"/>
  <c r="G194"/>
  <c r="G193"/>
  <c r="G192"/>
  <c r="G191"/>
  <c r="G188"/>
  <c r="F188"/>
  <c r="G187"/>
  <c r="F187"/>
  <c r="G186"/>
  <c r="F186"/>
  <c r="F185"/>
  <c r="F198" s="1"/>
  <c r="G178"/>
  <c r="G177"/>
  <c r="F176"/>
  <c r="G175"/>
  <c r="F175"/>
  <c r="F174"/>
  <c r="G173"/>
  <c r="G171"/>
  <c r="G169"/>
  <c r="G167"/>
  <c r="G163"/>
  <c r="E161"/>
  <c r="D161"/>
  <c r="E160"/>
  <c r="D160"/>
  <c r="E159"/>
  <c r="D159"/>
  <c r="E158"/>
  <c r="G157" s="1"/>
  <c r="D158"/>
  <c r="E157"/>
  <c r="D157"/>
  <c r="G158" s="1"/>
  <c r="G154"/>
  <c r="E151"/>
  <c r="E150"/>
  <c r="E149"/>
  <c r="E148"/>
  <c r="E147"/>
  <c r="E146"/>
  <c r="E145"/>
  <c r="G141" s="1"/>
  <c r="E144"/>
  <c r="E143"/>
  <c r="E142"/>
  <c r="E139"/>
  <c r="E138"/>
  <c r="E137"/>
  <c r="E136"/>
  <c r="E135"/>
  <c r="E134"/>
  <c r="E133"/>
  <c r="E132"/>
  <c r="F130"/>
  <c r="E129"/>
  <c r="G129" s="1"/>
  <c r="E128"/>
  <c r="G128" s="1"/>
  <c r="E127"/>
  <c r="G127" s="1"/>
  <c r="G125"/>
  <c r="F125"/>
  <c r="G124"/>
  <c r="F124"/>
  <c r="G123"/>
  <c r="F123"/>
  <c r="G120"/>
  <c r="F120"/>
  <c r="G119"/>
  <c r="F119"/>
  <c r="G118"/>
  <c r="F118"/>
  <c r="G117"/>
  <c r="F117"/>
  <c r="G116"/>
  <c r="F116"/>
  <c r="F121" s="1"/>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G45" s="1"/>
  <c r="C44"/>
  <c r="F44" s="1"/>
  <c r="C43"/>
  <c r="F43" s="1"/>
  <c r="F42"/>
  <c r="C42"/>
  <c r="G42" s="1"/>
  <c r="C41"/>
  <c r="G41" s="1"/>
  <c r="C40"/>
  <c r="F40" s="1"/>
  <c r="C39"/>
  <c r="F39" s="1"/>
  <c r="G38"/>
  <c r="F38"/>
  <c r="G36"/>
  <c r="F36"/>
  <c r="G35"/>
  <c r="F35"/>
  <c r="G34"/>
  <c r="F34"/>
  <c r="G33"/>
  <c r="F33"/>
  <c r="G32"/>
  <c r="F32"/>
  <c r="G31"/>
  <c r="F31"/>
  <c r="G30"/>
  <c r="F30"/>
  <c r="G29"/>
  <c r="F29"/>
  <c r="G28"/>
  <c r="F28"/>
  <c r="G27"/>
  <c r="F27"/>
  <c r="G26"/>
  <c r="F26"/>
  <c r="G25"/>
  <c r="F25"/>
  <c r="G23"/>
  <c r="F23"/>
  <c r="G18"/>
  <c r="F18"/>
  <c r="G17"/>
  <c r="F17"/>
  <c r="G16"/>
  <c r="F16"/>
  <c r="G15"/>
  <c r="F15"/>
  <c r="G14"/>
  <c r="F14"/>
  <c r="G13"/>
  <c r="F13"/>
  <c r="G12"/>
  <c r="F12"/>
  <c r="G11"/>
  <c r="F11"/>
  <c r="A218" i="13"/>
  <c r="G216"/>
  <c r="G207"/>
  <c r="G205"/>
  <c r="G204"/>
  <c r="G203"/>
  <c r="G202"/>
  <c r="G201"/>
  <c r="G198"/>
  <c r="G197"/>
  <c r="G196"/>
  <c r="G188"/>
  <c r="G187"/>
  <c r="F186"/>
  <c r="G185"/>
  <c r="F185"/>
  <c r="F184"/>
  <c r="G183"/>
  <c r="G181"/>
  <c r="G179"/>
  <c r="G177"/>
  <c r="G175"/>
  <c r="G173"/>
  <c r="E171"/>
  <c r="D171"/>
  <c r="E170"/>
  <c r="D170"/>
  <c r="E169"/>
  <c r="D169"/>
  <c r="E168"/>
  <c r="D168"/>
  <c r="E167"/>
  <c r="D167"/>
  <c r="G164"/>
  <c r="E161"/>
  <c r="E160"/>
  <c r="E159"/>
  <c r="E158"/>
  <c r="E157"/>
  <c r="E156"/>
  <c r="E155"/>
  <c r="E154"/>
  <c r="E153"/>
  <c r="E152"/>
  <c r="E149"/>
  <c r="E148"/>
  <c r="E147"/>
  <c r="E146"/>
  <c r="E145"/>
  <c r="E144"/>
  <c r="E143"/>
  <c r="E142"/>
  <c r="F140"/>
  <c r="E139"/>
  <c r="G139" s="1"/>
  <c r="E138"/>
  <c r="G138" s="1"/>
  <c r="E137"/>
  <c r="G137" s="1"/>
  <c r="G135"/>
  <c r="F135"/>
  <c r="G134"/>
  <c r="F134"/>
  <c r="G133"/>
  <c r="F133"/>
  <c r="G130"/>
  <c r="F130"/>
  <c r="G129"/>
  <c r="F129"/>
  <c r="G128"/>
  <c r="F128"/>
  <c r="G127"/>
  <c r="F127"/>
  <c r="G126"/>
  <c r="F126"/>
  <c r="G125"/>
  <c r="F125"/>
  <c r="G113"/>
  <c r="F113"/>
  <c r="G111"/>
  <c r="F111"/>
  <c r="F110"/>
  <c r="G109"/>
  <c r="F109"/>
  <c r="F108"/>
  <c r="G107"/>
  <c r="F107"/>
  <c r="G105"/>
  <c r="G103"/>
  <c r="G101"/>
  <c r="F101"/>
  <c r="G99"/>
  <c r="F98"/>
  <c r="G97"/>
  <c r="G96"/>
  <c r="G95"/>
  <c r="G94"/>
  <c r="G93"/>
  <c r="G91"/>
  <c r="G90"/>
  <c r="G89"/>
  <c r="G88"/>
  <c r="G87"/>
  <c r="F87"/>
  <c r="G86"/>
  <c r="F86"/>
  <c r="G85"/>
  <c r="F85"/>
  <c r="G84"/>
  <c r="G83"/>
  <c r="G82"/>
  <c r="G80"/>
  <c r="G79"/>
  <c r="G78"/>
  <c r="G76"/>
  <c r="G75"/>
  <c r="G74"/>
  <c r="G73"/>
  <c r="G72"/>
  <c r="G71"/>
  <c r="G70"/>
  <c r="G68"/>
  <c r="G67"/>
  <c r="G66"/>
  <c r="G65"/>
  <c r="G64"/>
  <c r="G63"/>
  <c r="G57"/>
  <c r="F57"/>
  <c r="G56"/>
  <c r="F56"/>
  <c r="C55"/>
  <c r="G55" s="1"/>
  <c r="C54"/>
  <c r="F54" s="1"/>
  <c r="C53"/>
  <c r="G53" s="1"/>
  <c r="C52"/>
  <c r="G52" s="1"/>
  <c r="C51"/>
  <c r="G51" s="1"/>
  <c r="C50"/>
  <c r="F50" s="1"/>
  <c r="C49"/>
  <c r="F49" s="1"/>
  <c r="G48"/>
  <c r="F48"/>
  <c r="G46"/>
  <c r="F46"/>
  <c r="G45"/>
  <c r="F45"/>
  <c r="G44"/>
  <c r="F44"/>
  <c r="G43"/>
  <c r="F43"/>
  <c r="G42"/>
  <c r="F42"/>
  <c r="G41"/>
  <c r="F41"/>
  <c r="G40"/>
  <c r="F40"/>
  <c r="G39"/>
  <c r="F39"/>
  <c r="G38"/>
  <c r="F38"/>
  <c r="G37"/>
  <c r="F37"/>
  <c r="G36"/>
  <c r="F36"/>
  <c r="G35"/>
  <c r="F35"/>
  <c r="F47" s="1"/>
  <c r="G33"/>
  <c r="F33"/>
  <c r="G28"/>
  <c r="F28"/>
  <c r="G27"/>
  <c r="F27"/>
  <c r="G26"/>
  <c r="F26"/>
  <c r="G25"/>
  <c r="F25"/>
  <c r="G24"/>
  <c r="F24"/>
  <c r="G23"/>
  <c r="F23"/>
  <c r="G22"/>
  <c r="F22"/>
  <c r="F29" s="1"/>
  <c r="G21"/>
  <c r="F21"/>
  <c r="A214" i="12"/>
  <c r="F211"/>
  <c r="C211" s="1"/>
  <c r="G210"/>
  <c r="G208"/>
  <c r="G207"/>
  <c r="G206"/>
  <c r="G205"/>
  <c r="G204"/>
  <c r="G201"/>
  <c r="F201"/>
  <c r="G200"/>
  <c r="F200"/>
  <c r="G199"/>
  <c r="F199"/>
  <c r="F198"/>
  <c r="F187"/>
  <c r="G185"/>
  <c r="F184"/>
  <c r="G183"/>
  <c r="F183"/>
  <c r="F182"/>
  <c r="G181"/>
  <c r="F181"/>
  <c r="F180"/>
  <c r="G179"/>
  <c r="F179"/>
  <c r="G177"/>
  <c r="G175"/>
  <c r="G173"/>
  <c r="G171"/>
  <c r="E169"/>
  <c r="D169"/>
  <c r="E168"/>
  <c r="D168"/>
  <c r="E167"/>
  <c r="D167"/>
  <c r="E166"/>
  <c r="D166"/>
  <c r="E165"/>
  <c r="D165"/>
  <c r="G162"/>
  <c r="F162"/>
  <c r="F159"/>
  <c r="E159"/>
  <c r="F158"/>
  <c r="E158"/>
  <c r="F157"/>
  <c r="E157"/>
  <c r="F156"/>
  <c r="E156"/>
  <c r="F155"/>
  <c r="E155"/>
  <c r="F154"/>
  <c r="E154"/>
  <c r="F153"/>
  <c r="E153"/>
  <c r="F152"/>
  <c r="E152"/>
  <c r="E151"/>
  <c r="F150"/>
  <c r="F160" s="1"/>
  <c r="E150"/>
  <c r="F147"/>
  <c r="E147"/>
  <c r="F146"/>
  <c r="E146"/>
  <c r="F145"/>
  <c r="E145"/>
  <c r="F144"/>
  <c r="E144"/>
  <c r="F143"/>
  <c r="E143"/>
  <c r="F142"/>
  <c r="E142"/>
  <c r="F141"/>
  <c r="E141"/>
  <c r="F140"/>
  <c r="E140"/>
  <c r="G139" s="1"/>
  <c r="F139"/>
  <c r="E137"/>
  <c r="G137" s="1"/>
  <c r="G136"/>
  <c r="E136"/>
  <c r="E135"/>
  <c r="G135" s="1"/>
  <c r="G133"/>
  <c r="F133"/>
  <c r="G132"/>
  <c r="F132"/>
  <c r="F134" s="1"/>
  <c r="A134" s="1"/>
  <c r="G131"/>
  <c r="F131"/>
  <c r="G128"/>
  <c r="F128"/>
  <c r="G127"/>
  <c r="F127"/>
  <c r="G126"/>
  <c r="F126"/>
  <c r="G125"/>
  <c r="F125"/>
  <c r="G124"/>
  <c r="F124"/>
  <c r="G123"/>
  <c r="F123"/>
  <c r="G111"/>
  <c r="F111"/>
  <c r="G109"/>
  <c r="F109"/>
  <c r="F108"/>
  <c r="G107"/>
  <c r="F107"/>
  <c r="F106"/>
  <c r="G105"/>
  <c r="F105"/>
  <c r="G103"/>
  <c r="G101"/>
  <c r="G99"/>
  <c r="F99"/>
  <c r="G97"/>
  <c r="F96"/>
  <c r="G95"/>
  <c r="G94"/>
  <c r="G93"/>
  <c r="G92"/>
  <c r="G91"/>
  <c r="G89"/>
  <c r="G88"/>
  <c r="G87"/>
  <c r="G86"/>
  <c r="G85"/>
  <c r="F85"/>
  <c r="G84"/>
  <c r="F84"/>
  <c r="G83"/>
  <c r="F83"/>
  <c r="G82"/>
  <c r="G81"/>
  <c r="G80"/>
  <c r="G78"/>
  <c r="G77"/>
  <c r="G76"/>
  <c r="G74"/>
  <c r="G73"/>
  <c r="G72"/>
  <c r="G71"/>
  <c r="G70"/>
  <c r="G69"/>
  <c r="G68"/>
  <c r="G66"/>
  <c r="G65"/>
  <c r="G64"/>
  <c r="G63"/>
  <c r="G62"/>
  <c r="G61"/>
  <c r="G55"/>
  <c r="F55"/>
  <c r="G54"/>
  <c r="F54"/>
  <c r="C53"/>
  <c r="F53" s="1"/>
  <c r="C52"/>
  <c r="F52" s="1"/>
  <c r="C51"/>
  <c r="G51" s="1"/>
  <c r="C50"/>
  <c r="G50" s="1"/>
  <c r="C49"/>
  <c r="F49" s="1"/>
  <c r="C48"/>
  <c r="F48" s="1"/>
  <c r="C47"/>
  <c r="G47" s="1"/>
  <c r="G46"/>
  <c r="F46"/>
  <c r="G44"/>
  <c r="F44"/>
  <c r="G43"/>
  <c r="F43"/>
  <c r="G42"/>
  <c r="F42"/>
  <c r="G41"/>
  <c r="F41"/>
  <c r="G40"/>
  <c r="F40"/>
  <c r="G39"/>
  <c r="F39"/>
  <c r="G38"/>
  <c r="F38"/>
  <c r="G37"/>
  <c r="F37"/>
  <c r="G36"/>
  <c r="F36"/>
  <c r="G35"/>
  <c r="F35"/>
  <c r="G34"/>
  <c r="F34"/>
  <c r="G33"/>
  <c r="F33"/>
  <c r="G31"/>
  <c r="F31"/>
  <c r="G26"/>
  <c r="F26"/>
  <c r="G25"/>
  <c r="F25"/>
  <c r="G24"/>
  <c r="F24"/>
  <c r="G23"/>
  <c r="F23"/>
  <c r="G22"/>
  <c r="F22"/>
  <c r="G21"/>
  <c r="F21"/>
  <c r="G20"/>
  <c r="F20"/>
  <c r="G19"/>
  <c r="F19"/>
  <c r="A207" i="11"/>
  <c r="F204"/>
  <c r="C204" s="1"/>
  <c r="G203"/>
  <c r="G201"/>
  <c r="G200"/>
  <c r="G199"/>
  <c r="G198"/>
  <c r="G197"/>
  <c r="G194"/>
  <c r="F194"/>
  <c r="G193"/>
  <c r="F193"/>
  <c r="G192"/>
  <c r="F192"/>
  <c r="F191"/>
  <c r="F179"/>
  <c r="G177"/>
  <c r="F176"/>
  <c r="G175"/>
  <c r="F175"/>
  <c r="F174"/>
  <c r="G173"/>
  <c r="F173"/>
  <c r="F172"/>
  <c r="G171"/>
  <c r="F171"/>
  <c r="G169"/>
  <c r="G167"/>
  <c r="G165"/>
  <c r="G163"/>
  <c r="E161"/>
  <c r="D161"/>
  <c r="E160"/>
  <c r="D160"/>
  <c r="E159"/>
  <c r="D159"/>
  <c r="E158"/>
  <c r="D158"/>
  <c r="E157"/>
  <c r="D157"/>
  <c r="G158" s="1"/>
  <c r="G154"/>
  <c r="F154"/>
  <c r="F151"/>
  <c r="E151"/>
  <c r="F150"/>
  <c r="E150"/>
  <c r="F149"/>
  <c r="E149"/>
  <c r="F148"/>
  <c r="E148"/>
  <c r="F147"/>
  <c r="E147"/>
  <c r="F146"/>
  <c r="E146"/>
  <c r="F145"/>
  <c r="E145"/>
  <c r="F144"/>
  <c r="E144"/>
  <c r="E143"/>
  <c r="F142"/>
  <c r="E142"/>
  <c r="F139"/>
  <c r="E139"/>
  <c r="F138"/>
  <c r="E138"/>
  <c r="F137"/>
  <c r="E137"/>
  <c r="F136"/>
  <c r="E136"/>
  <c r="F135"/>
  <c r="E135"/>
  <c r="F134"/>
  <c r="E134"/>
  <c r="F133"/>
  <c r="E133"/>
  <c r="F132"/>
  <c r="E132"/>
  <c r="G131" s="1"/>
  <c r="F131"/>
  <c r="E129"/>
  <c r="G129" s="1"/>
  <c r="E128"/>
  <c r="G128" s="1"/>
  <c r="E127"/>
  <c r="G127" s="1"/>
  <c r="G125"/>
  <c r="F125"/>
  <c r="G124"/>
  <c r="F124"/>
  <c r="F126" s="1"/>
  <c r="A126" s="1"/>
  <c r="G123"/>
  <c r="F123"/>
  <c r="G120"/>
  <c r="F120"/>
  <c r="G119"/>
  <c r="F119"/>
  <c r="G118"/>
  <c r="F118"/>
  <c r="G117"/>
  <c r="F117"/>
  <c r="G116"/>
  <c r="F116"/>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G45" s="1"/>
  <c r="C44"/>
  <c r="G44" s="1"/>
  <c r="C43"/>
  <c r="G43" s="1"/>
  <c r="F42"/>
  <c r="C42"/>
  <c r="G42" s="1"/>
  <c r="C41"/>
  <c r="G41" s="1"/>
  <c r="C40"/>
  <c r="G40" s="1"/>
  <c r="C39"/>
  <c r="G39" s="1"/>
  <c r="G38"/>
  <c r="F38"/>
  <c r="G36"/>
  <c r="F36"/>
  <c r="G35"/>
  <c r="F35"/>
  <c r="G34"/>
  <c r="F34"/>
  <c r="G33"/>
  <c r="F33"/>
  <c r="G32"/>
  <c r="F32"/>
  <c r="G31"/>
  <c r="F31"/>
  <c r="G30"/>
  <c r="F30"/>
  <c r="G29"/>
  <c r="F29"/>
  <c r="G28"/>
  <c r="F28"/>
  <c r="G27"/>
  <c r="F27"/>
  <c r="G26"/>
  <c r="F26"/>
  <c r="G25"/>
  <c r="F25"/>
  <c r="G23"/>
  <c r="F23"/>
  <c r="G18"/>
  <c r="F18"/>
  <c r="G17"/>
  <c r="F17"/>
  <c r="G16"/>
  <c r="F16"/>
  <c r="G15"/>
  <c r="F15"/>
  <c r="G14"/>
  <c r="F14"/>
  <c r="G13"/>
  <c r="F13"/>
  <c r="G12"/>
  <c r="F12"/>
  <c r="G11"/>
  <c r="F11"/>
  <c r="G201" i="10"/>
  <c r="G197"/>
  <c r="G195"/>
  <c r="G194"/>
  <c r="G193"/>
  <c r="G192"/>
  <c r="G191"/>
  <c r="G188"/>
  <c r="F188"/>
  <c r="G187"/>
  <c r="F187"/>
  <c r="G186"/>
  <c r="F186"/>
  <c r="F185"/>
  <c r="F179"/>
  <c r="G177"/>
  <c r="F176"/>
  <c r="G175"/>
  <c r="F175"/>
  <c r="F174"/>
  <c r="G173"/>
  <c r="F173"/>
  <c r="F172"/>
  <c r="G171"/>
  <c r="F171"/>
  <c r="G169"/>
  <c r="G167"/>
  <c r="G165"/>
  <c r="G163"/>
  <c r="E161"/>
  <c r="D161"/>
  <c r="E160"/>
  <c r="D160"/>
  <c r="E159"/>
  <c r="D159"/>
  <c r="E158"/>
  <c r="D158"/>
  <c r="E157"/>
  <c r="D157"/>
  <c r="G154"/>
  <c r="F154"/>
  <c r="F151"/>
  <c r="E151"/>
  <c r="F150"/>
  <c r="E150"/>
  <c r="F149"/>
  <c r="E149"/>
  <c r="F148"/>
  <c r="E148"/>
  <c r="F147"/>
  <c r="E147"/>
  <c r="F146"/>
  <c r="E146"/>
  <c r="F145"/>
  <c r="E145"/>
  <c r="F144"/>
  <c r="E144"/>
  <c r="E143"/>
  <c r="F142"/>
  <c r="F152" s="1"/>
  <c r="E142"/>
  <c r="F139"/>
  <c r="E139"/>
  <c r="F138"/>
  <c r="E138"/>
  <c r="F137"/>
  <c r="E137"/>
  <c r="F136"/>
  <c r="E136"/>
  <c r="F135"/>
  <c r="E135"/>
  <c r="F134"/>
  <c r="E134"/>
  <c r="F133"/>
  <c r="E133"/>
  <c r="F132"/>
  <c r="E132"/>
  <c r="F131"/>
  <c r="E129"/>
  <c r="G129" s="1"/>
  <c r="E128"/>
  <c r="G128" s="1"/>
  <c r="E127"/>
  <c r="G127" s="1"/>
  <c r="G125"/>
  <c r="F125"/>
  <c r="G124"/>
  <c r="F124"/>
  <c r="G123"/>
  <c r="F123"/>
  <c r="G120"/>
  <c r="F120"/>
  <c r="G119"/>
  <c r="F119"/>
  <c r="G118"/>
  <c r="F118"/>
  <c r="G117"/>
  <c r="F117"/>
  <c r="G116"/>
  <c r="F116"/>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F45" s="1"/>
  <c r="C44"/>
  <c r="F44" s="1"/>
  <c r="C43"/>
  <c r="G43" s="1"/>
  <c r="C42"/>
  <c r="G42" s="1"/>
  <c r="C41"/>
  <c r="F41" s="1"/>
  <c r="C40"/>
  <c r="F40" s="1"/>
  <c r="C39"/>
  <c r="G39" s="1"/>
  <c r="G38"/>
  <c r="F38"/>
  <c r="G36"/>
  <c r="F36"/>
  <c r="G35"/>
  <c r="F35"/>
  <c r="G34"/>
  <c r="F34"/>
  <c r="G33"/>
  <c r="F33"/>
  <c r="G32"/>
  <c r="F32"/>
  <c r="G31"/>
  <c r="F31"/>
  <c r="G30"/>
  <c r="F30"/>
  <c r="G29"/>
  <c r="F29"/>
  <c r="G28"/>
  <c r="F28"/>
  <c r="G27"/>
  <c r="F27"/>
  <c r="G26"/>
  <c r="F26"/>
  <c r="G25"/>
  <c r="F25"/>
  <c r="G23"/>
  <c r="F23"/>
  <c r="G18"/>
  <c r="F18"/>
  <c r="G17"/>
  <c r="F17"/>
  <c r="G16"/>
  <c r="F16"/>
  <c r="G15"/>
  <c r="F15"/>
  <c r="G14"/>
  <c r="F14"/>
  <c r="G13"/>
  <c r="F13"/>
  <c r="G12"/>
  <c r="F12"/>
  <c r="G11"/>
  <c r="F11"/>
  <c r="A202" i="9"/>
  <c r="C202"/>
  <c r="A126"/>
  <c r="G177"/>
  <c r="F179"/>
  <c r="F176"/>
  <c r="F174"/>
  <c r="F172"/>
  <c r="F175"/>
  <c r="F173"/>
  <c r="F171"/>
  <c r="F154"/>
  <c r="F152"/>
  <c r="F145"/>
  <c r="F146"/>
  <c r="F147"/>
  <c r="F148"/>
  <c r="F149"/>
  <c r="F150"/>
  <c r="F151"/>
  <c r="F144"/>
  <c r="F142"/>
  <c r="F131"/>
  <c r="F132"/>
  <c r="F133"/>
  <c r="F134"/>
  <c r="F135"/>
  <c r="F136"/>
  <c r="F137"/>
  <c r="F138"/>
  <c r="F139"/>
  <c r="A48"/>
  <c r="G201"/>
  <c r="G197"/>
  <c r="G195"/>
  <c r="G194"/>
  <c r="G193"/>
  <c r="G192"/>
  <c r="G191"/>
  <c r="G188"/>
  <c r="F188"/>
  <c r="G187"/>
  <c r="F187"/>
  <c r="G186"/>
  <c r="F186"/>
  <c r="F185"/>
  <c r="F198" s="1"/>
  <c r="G175"/>
  <c r="G173"/>
  <c r="G171"/>
  <c r="G169"/>
  <c r="G167"/>
  <c r="G165"/>
  <c r="G163"/>
  <c r="E161"/>
  <c r="D161"/>
  <c r="E160"/>
  <c r="D160"/>
  <c r="E159"/>
  <c r="D159"/>
  <c r="E158"/>
  <c r="D158"/>
  <c r="E157"/>
  <c r="G157" s="1"/>
  <c r="D157"/>
  <c r="G158" s="1"/>
  <c r="G154"/>
  <c r="E151"/>
  <c r="E150"/>
  <c r="E149"/>
  <c r="E148"/>
  <c r="E147"/>
  <c r="E146"/>
  <c r="E145"/>
  <c r="E144"/>
  <c r="E143"/>
  <c r="E142"/>
  <c r="G141"/>
  <c r="E139"/>
  <c r="E138"/>
  <c r="E137"/>
  <c r="E136"/>
  <c r="E135"/>
  <c r="E134"/>
  <c r="E133"/>
  <c r="E132"/>
  <c r="E129"/>
  <c r="G129" s="1"/>
  <c r="E128"/>
  <c r="G128" s="1"/>
  <c r="E127"/>
  <c r="G127" s="1"/>
  <c r="G125"/>
  <c r="F125"/>
  <c r="G124"/>
  <c r="F124"/>
  <c r="G123"/>
  <c r="F123"/>
  <c r="G120"/>
  <c r="F120"/>
  <c r="G119"/>
  <c r="F119"/>
  <c r="G118"/>
  <c r="F118"/>
  <c r="G117"/>
  <c r="F117"/>
  <c r="G116"/>
  <c r="F116"/>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F45" s="1"/>
  <c r="C44"/>
  <c r="G44" s="1"/>
  <c r="G43"/>
  <c r="F43"/>
  <c r="C43"/>
  <c r="G42"/>
  <c r="F42"/>
  <c r="C42"/>
  <c r="C41"/>
  <c r="F41" s="1"/>
  <c r="C40"/>
  <c r="G40" s="1"/>
  <c r="G39"/>
  <c r="F39"/>
  <c r="C39"/>
  <c r="G38"/>
  <c r="F38"/>
  <c r="G36"/>
  <c r="F36"/>
  <c r="G35"/>
  <c r="F35"/>
  <c r="G34"/>
  <c r="F34"/>
  <c r="G33"/>
  <c r="F33"/>
  <c r="G32"/>
  <c r="F32"/>
  <c r="G31"/>
  <c r="F31"/>
  <c r="G30"/>
  <c r="F30"/>
  <c r="G29"/>
  <c r="F29"/>
  <c r="G28"/>
  <c r="F28"/>
  <c r="G27"/>
  <c r="F27"/>
  <c r="G26"/>
  <c r="F26"/>
  <c r="G25"/>
  <c r="F25"/>
  <c r="F37" s="1"/>
  <c r="G23"/>
  <c r="F23"/>
  <c r="G18"/>
  <c r="F18"/>
  <c r="G17"/>
  <c r="F17"/>
  <c r="G16"/>
  <c r="F16"/>
  <c r="G15"/>
  <c r="F15"/>
  <c r="G14"/>
  <c r="F14"/>
  <c r="G13"/>
  <c r="F13"/>
  <c r="G12"/>
  <c r="F12"/>
  <c r="F19" s="1"/>
  <c r="G11"/>
  <c r="F11"/>
  <c r="G195" i="7"/>
  <c r="G194"/>
  <c r="G193"/>
  <c r="G192"/>
  <c r="G191"/>
  <c r="G197"/>
  <c r="G201"/>
  <c r="C202"/>
  <c r="F124"/>
  <c r="F125"/>
  <c r="F123"/>
  <c r="F126" s="1"/>
  <c r="F120"/>
  <c r="F116"/>
  <c r="F117"/>
  <c r="F118"/>
  <c r="F119"/>
  <c r="F115"/>
  <c r="G16"/>
  <c r="G13"/>
  <c r="G12"/>
  <c r="G131" i="14" l="1"/>
  <c r="F126"/>
  <c r="G131" i="9"/>
  <c r="A207"/>
  <c r="F140"/>
  <c r="G44" i="14"/>
  <c r="G43"/>
  <c r="G40"/>
  <c r="G39"/>
  <c r="F37"/>
  <c r="F19"/>
  <c r="A201" s="1"/>
  <c r="G131" i="10"/>
  <c r="F198"/>
  <c r="C198" s="1"/>
  <c r="G158"/>
  <c r="F126"/>
  <c r="A126" s="1"/>
  <c r="G141"/>
  <c r="F121"/>
  <c r="F122" s="1"/>
  <c r="F177" s="1"/>
  <c r="F19"/>
  <c r="F140"/>
  <c r="G157"/>
  <c r="A207"/>
  <c r="F41" i="11"/>
  <c r="F19"/>
  <c r="G166" i="12"/>
  <c r="F45"/>
  <c r="G141" i="13"/>
  <c r="F131"/>
  <c r="C216" s="1"/>
  <c r="F136"/>
  <c r="G49"/>
  <c r="F52"/>
  <c r="F122" i="14"/>
  <c r="F177" s="1"/>
  <c r="C201"/>
  <c r="A121"/>
  <c r="C203"/>
  <c r="C198"/>
  <c r="A126"/>
  <c r="C202"/>
  <c r="F41"/>
  <c r="F48" s="1"/>
  <c r="F45"/>
  <c r="G48" i="12"/>
  <c r="G167" i="13"/>
  <c r="G151"/>
  <c r="G168"/>
  <c r="G50"/>
  <c r="G54"/>
  <c r="F53"/>
  <c r="G52" i="12"/>
  <c r="F132" i="13"/>
  <c r="F187" s="1"/>
  <c r="A131"/>
  <c r="A136"/>
  <c r="C217"/>
  <c r="C218"/>
  <c r="E29"/>
  <c r="A29"/>
  <c r="A216"/>
  <c r="F51"/>
  <c r="F55"/>
  <c r="F148" i="12"/>
  <c r="F185" s="1"/>
  <c r="G165"/>
  <c r="F129"/>
  <c r="F130" s="1"/>
  <c r="G149"/>
  <c r="G49"/>
  <c r="F27"/>
  <c r="E27" s="1"/>
  <c r="G53"/>
  <c r="F47"/>
  <c r="F51"/>
  <c r="C215"/>
  <c r="F50"/>
  <c r="C216"/>
  <c r="F121" i="11"/>
  <c r="F122" s="1"/>
  <c r="F152"/>
  <c r="F140"/>
  <c r="G157"/>
  <c r="G141"/>
  <c r="F37"/>
  <c r="F45"/>
  <c r="E19"/>
  <c r="A19"/>
  <c r="F177"/>
  <c r="F40"/>
  <c r="F44"/>
  <c r="C208"/>
  <c r="F39"/>
  <c r="F43"/>
  <c r="C209"/>
  <c r="F37" i="10"/>
  <c r="G40"/>
  <c r="G44"/>
  <c r="G45"/>
  <c r="G41"/>
  <c r="E19"/>
  <c r="F39"/>
  <c r="F43"/>
  <c r="C202"/>
  <c r="F42"/>
  <c r="F126" i="9"/>
  <c r="F121"/>
  <c r="F122" s="1"/>
  <c r="C203"/>
  <c r="C198"/>
  <c r="E19"/>
  <c r="A201"/>
  <c r="A19"/>
  <c r="F40"/>
  <c r="F48" s="1"/>
  <c r="F49" s="1"/>
  <c r="G41"/>
  <c r="F44"/>
  <c r="G45"/>
  <c r="A203" i="7"/>
  <c r="F46"/>
  <c r="F47"/>
  <c r="F38"/>
  <c r="F26"/>
  <c r="F27"/>
  <c r="F28"/>
  <c r="F29"/>
  <c r="F30"/>
  <c r="F31"/>
  <c r="F32"/>
  <c r="F33"/>
  <c r="F34"/>
  <c r="F35"/>
  <c r="F36"/>
  <c r="F25"/>
  <c r="F23"/>
  <c r="G18"/>
  <c r="G17"/>
  <c r="G47"/>
  <c r="G46"/>
  <c r="G26"/>
  <c r="G27"/>
  <c r="G29"/>
  <c r="G30"/>
  <c r="G31"/>
  <c r="G32"/>
  <c r="G33"/>
  <c r="G34"/>
  <c r="G35"/>
  <c r="G36"/>
  <c r="G28"/>
  <c r="G188"/>
  <c r="G187"/>
  <c r="G186"/>
  <c r="F186"/>
  <c r="F187"/>
  <c r="F188"/>
  <c r="F185"/>
  <c r="C43"/>
  <c r="G43" s="1"/>
  <c r="F49" i="14" l="1"/>
  <c r="E49" s="1"/>
  <c r="E19"/>
  <c r="A19"/>
  <c r="C203" i="10"/>
  <c r="A201"/>
  <c r="A19"/>
  <c r="A179"/>
  <c r="C201"/>
  <c r="F58" i="13"/>
  <c r="F59" s="1"/>
  <c r="A217" s="1"/>
  <c r="A27" i="12"/>
  <c r="F56"/>
  <c r="F57" s="1"/>
  <c r="E57" s="1"/>
  <c r="A187"/>
  <c r="F48" i="11"/>
  <c r="F49" s="1"/>
  <c r="E49" s="1"/>
  <c r="C207"/>
  <c r="A179"/>
  <c r="F48" i="10"/>
  <c r="F49" s="1"/>
  <c r="E49" s="1"/>
  <c r="F177" i="9"/>
  <c r="E49"/>
  <c r="F37" i="7"/>
  <c r="F43"/>
  <c r="F198"/>
  <c r="G175"/>
  <c r="G173"/>
  <c r="G171"/>
  <c r="G169"/>
  <c r="G167"/>
  <c r="G165"/>
  <c r="G163"/>
  <c r="E158"/>
  <c r="E159"/>
  <c r="E160"/>
  <c r="E161"/>
  <c r="E157"/>
  <c r="D157"/>
  <c r="D161"/>
  <c r="D158"/>
  <c r="D159"/>
  <c r="D160"/>
  <c r="G154"/>
  <c r="E143"/>
  <c r="E144"/>
  <c r="E145"/>
  <c r="E146"/>
  <c r="E147"/>
  <c r="E148"/>
  <c r="E149"/>
  <c r="E150"/>
  <c r="E151"/>
  <c r="E142"/>
  <c r="E133"/>
  <c r="E134"/>
  <c r="E135"/>
  <c r="E136"/>
  <c r="E137"/>
  <c r="E138"/>
  <c r="E139"/>
  <c r="E132"/>
  <c r="E129"/>
  <c r="G129" s="1"/>
  <c r="E128"/>
  <c r="G128" s="1"/>
  <c r="E127"/>
  <c r="G124"/>
  <c r="G125"/>
  <c r="G123"/>
  <c r="G77"/>
  <c r="G60"/>
  <c r="G54"/>
  <c r="G55"/>
  <c r="G56"/>
  <c r="G57"/>
  <c r="G53"/>
  <c r="G89"/>
  <c r="G91"/>
  <c r="G93"/>
  <c r="G95"/>
  <c r="G97"/>
  <c r="G99"/>
  <c r="G101"/>
  <c r="G103"/>
  <c r="G87"/>
  <c r="G86"/>
  <c r="G85"/>
  <c r="G84"/>
  <c r="G83"/>
  <c r="G81"/>
  <c r="G80"/>
  <c r="G79"/>
  <c r="G78"/>
  <c r="G75"/>
  <c r="G74"/>
  <c r="G73"/>
  <c r="G72"/>
  <c r="G70"/>
  <c r="G69"/>
  <c r="G68"/>
  <c r="G61"/>
  <c r="G62"/>
  <c r="G63"/>
  <c r="G64"/>
  <c r="G65"/>
  <c r="G66"/>
  <c r="G58"/>
  <c r="G38"/>
  <c r="G25"/>
  <c r="G23"/>
  <c r="C45"/>
  <c r="F45" s="1"/>
  <c r="C44"/>
  <c r="F44" s="1"/>
  <c r="C42"/>
  <c r="F42" s="1"/>
  <c r="C41"/>
  <c r="F41" s="1"/>
  <c r="C40"/>
  <c r="F40" s="1"/>
  <c r="C39"/>
  <c r="F39" s="1"/>
  <c r="G178"/>
  <c r="G177"/>
  <c r="F176"/>
  <c r="F175"/>
  <c r="F174"/>
  <c r="F130"/>
  <c r="G120"/>
  <c r="G119"/>
  <c r="G118"/>
  <c r="G117"/>
  <c r="G116"/>
  <c r="G115"/>
  <c r="F103"/>
  <c r="F101"/>
  <c r="F100"/>
  <c r="F99"/>
  <c r="F98"/>
  <c r="F97"/>
  <c r="F91"/>
  <c r="F88"/>
  <c r="F77"/>
  <c r="G76"/>
  <c r="F76"/>
  <c r="F75"/>
  <c r="F18"/>
  <c r="F17"/>
  <c r="F16"/>
  <c r="G15"/>
  <c r="F15"/>
  <c r="G14"/>
  <c r="F14"/>
  <c r="F13"/>
  <c r="F12"/>
  <c r="G11"/>
  <c r="F11"/>
  <c r="A179" i="9" l="1"/>
  <c r="C201"/>
  <c r="A202" i="14"/>
  <c r="A48"/>
  <c r="A58" i="13"/>
  <c r="E59"/>
  <c r="A56" i="12"/>
  <c r="A215"/>
  <c r="A208" i="11"/>
  <c r="A202" i="10"/>
  <c r="C198" i="7"/>
  <c r="C203"/>
  <c r="G44"/>
  <c r="G41"/>
  <c r="G39"/>
  <c r="G42"/>
  <c r="G45"/>
  <c r="G40"/>
  <c r="G127"/>
  <c r="G157"/>
  <c r="F121"/>
  <c r="C201" s="1"/>
  <c r="F48"/>
  <c r="G141"/>
  <c r="G158"/>
  <c r="G131"/>
  <c r="F19"/>
  <c r="A19" l="1"/>
  <c r="A201"/>
  <c r="F122"/>
  <c r="A121"/>
  <c r="F49"/>
  <c r="A202" s="1"/>
  <c r="E19"/>
  <c r="H41" i="1"/>
  <c r="H40"/>
  <c r="H39"/>
  <c r="H38"/>
  <c r="H37"/>
  <c r="H36"/>
  <c r="A126" i="7" l="1"/>
  <c r="A48"/>
  <c r="E49"/>
  <c r="F177"/>
  <c r="H42" i="1"/>
  <c r="H31"/>
</calcChain>
</file>

<file path=xl/sharedStrings.xml><?xml version="1.0" encoding="utf-8"?>
<sst xmlns="http://schemas.openxmlformats.org/spreadsheetml/2006/main" count="1350" uniqueCount="259">
  <si>
    <t>Medical Decision Making - Problems being addressed, data being reviewed, risk to patient.</t>
  </si>
  <si>
    <t>Established problem, stable or improving</t>
  </si>
  <si>
    <t>Established problem, worsening</t>
  </si>
  <si>
    <t>The word "new" means new to the physician, not new to the patient.</t>
  </si>
  <si>
    <r>
      <t xml:space="preserve">Self-limited or minor problem </t>
    </r>
    <r>
      <rPr>
        <sz val="11"/>
        <color rgb="FFFF0000"/>
        <rFont val="Calibri"/>
        <family val="2"/>
        <scheme val="minor"/>
      </rPr>
      <t>(max of 2)</t>
    </r>
  </si>
  <si>
    <r>
      <t xml:space="preserve">New problem, no add'l workup planned </t>
    </r>
    <r>
      <rPr>
        <sz val="11"/>
        <color rgb="FFFF0000"/>
        <rFont val="Calibri"/>
        <family val="2"/>
        <scheme val="minor"/>
      </rPr>
      <t>(max of 1)</t>
    </r>
  </si>
  <si>
    <t>New problem, add'l workup planned</t>
  </si>
  <si>
    <t>points</t>
  </si>
  <si>
    <t>(2) Data points</t>
  </si>
  <si>
    <t>Review or order clinical lab tests</t>
  </si>
  <si>
    <t>Review or order radiology tests</t>
  </si>
  <si>
    <t>Review or order medicine test (e.g. EKG)</t>
  </si>
  <si>
    <t>Discuss test with performing physician</t>
  </si>
  <si>
    <t>Decision to obtain old records</t>
  </si>
  <si>
    <t>yes</t>
  </si>
  <si>
    <t>no</t>
  </si>
  <si>
    <r>
      <t xml:space="preserve">Review </t>
    </r>
    <r>
      <rPr>
        <u/>
        <sz val="11"/>
        <color theme="1"/>
        <rFont val="Calibri"/>
        <family val="2"/>
        <scheme val="minor"/>
      </rPr>
      <t>and summation</t>
    </r>
    <r>
      <rPr>
        <sz val="11"/>
        <color theme="1"/>
        <rFont val="Calibri"/>
        <family val="2"/>
        <scheme val="minor"/>
      </rPr>
      <t xml:space="preserve"> of old records</t>
    </r>
  </si>
  <si>
    <t>(3) Risk to patient</t>
  </si>
  <si>
    <t>Minimal</t>
  </si>
  <si>
    <t>Low</t>
  </si>
  <si>
    <t>Moderate</t>
  </si>
  <si>
    <t>High</t>
  </si>
  <si>
    <t>OVERALL MDM RESULTS</t>
  </si>
  <si>
    <t>MDM</t>
  </si>
  <si>
    <t>Straightforward</t>
  </si>
  <si>
    <t>Problem Points</t>
  </si>
  <si>
    <t>Data Points</t>
  </si>
  <si>
    <t>Risk</t>
  </si>
  <si>
    <t>0-1</t>
  </si>
  <si>
    <t>4+</t>
  </si>
  <si>
    <t>2 out of 3 dimensions are required for any value in column A.</t>
  </si>
  <si>
    <t>If 3 different levels are selected, choose the one in the middle.</t>
  </si>
  <si>
    <t>99212, 99201, 99202</t>
  </si>
  <si>
    <t>99213, 99203</t>
  </si>
  <si>
    <t>99214, 99204</t>
  </si>
  <si>
    <t>99215, 99205</t>
  </si>
  <si>
    <t>Chief Complaint, in the patient's own words:</t>
  </si>
  <si>
    <t>Quality</t>
  </si>
  <si>
    <t>Duration</t>
  </si>
  <si>
    <t>Location in body</t>
  </si>
  <si>
    <t>Timing (constant or intermittent)</t>
  </si>
  <si>
    <t>Modifying Factors (what changes the symptoms?)</t>
  </si>
  <si>
    <t>Context (setting in which the problem started or occurs)</t>
  </si>
  <si>
    <t>Severity (mild or severe)</t>
  </si>
  <si>
    <t>Name of illness:</t>
  </si>
  <si>
    <t>Associated signs/symptoms</t>
  </si>
  <si>
    <t>Status:</t>
  </si>
  <si>
    <t>Pertinent social issues affecting health</t>
  </si>
  <si>
    <t>You may override suggested sentences below.</t>
  </si>
  <si>
    <t>Write complete sentences below.</t>
  </si>
  <si>
    <t xml:space="preserve">Psychiatric: </t>
  </si>
  <si>
    <t>Constitutional:</t>
  </si>
  <si>
    <t>Cardiovascular:</t>
  </si>
  <si>
    <t>Eyes:</t>
  </si>
  <si>
    <t>Musculoskeletal:</t>
  </si>
  <si>
    <t>Gastrointestinal:</t>
  </si>
  <si>
    <t>Neurological:</t>
  </si>
  <si>
    <t>Ear/Nose/Throat:</t>
  </si>
  <si>
    <t>Respiratory:</t>
  </si>
  <si>
    <t>Genitourinary:</t>
  </si>
  <si>
    <t>Skin:</t>
  </si>
  <si>
    <t>Endocrine:</t>
  </si>
  <si>
    <t>Hem/Lymphatic:</t>
  </si>
  <si>
    <t>Allergic/Immun:</t>
  </si>
  <si>
    <t>Document any 3 vital signs:</t>
  </si>
  <si>
    <t>Language (naming objects, repeating phrases)</t>
  </si>
  <si>
    <t>Pertinent medical info from the intake questionnaire, and/or pt's current list of medications and allergies.</t>
  </si>
  <si>
    <t>Pertinent family history from the intake questionnaire.</t>
  </si>
  <si>
    <t xml:space="preserve">HISTORY </t>
  </si>
  <si>
    <t xml:space="preserve">PHYSICAL EXAM </t>
  </si>
  <si>
    <t>sitting or standing blood pressure:</t>
  </si>
  <si>
    <t>pulse rate and regularity:</t>
  </si>
  <si>
    <t>respiration:</t>
  </si>
  <si>
    <t>temperature:</t>
  </si>
  <si>
    <t>height:</t>
  </si>
  <si>
    <t>weight:</t>
  </si>
  <si>
    <t>Only 3 vitals needed for billing</t>
  </si>
  <si>
    <t>99204 requires BOTH comprehensive history AND comprehensive exam. MDM is Moderate.</t>
  </si>
  <si>
    <t>Or, you may bill based on 45 minutes time, only if you do not bill add-on code for psychotherapy.</t>
  </si>
  <si>
    <t>Body habitus</t>
  </si>
  <si>
    <t>General appearance</t>
  </si>
  <si>
    <t xml:space="preserve">Speech is normal for: </t>
  </si>
  <si>
    <t>Thought content:</t>
  </si>
  <si>
    <t>(check all that apply)</t>
  </si>
  <si>
    <t>(check one):</t>
  </si>
  <si>
    <t>Risk factors/psychotic thoughts:</t>
  </si>
  <si>
    <t>SI/HI</t>
  </si>
  <si>
    <t>hallucinations</t>
  </si>
  <si>
    <t>delusions</t>
  </si>
  <si>
    <t>obsessions</t>
  </si>
  <si>
    <t>aggressive/violent ruminations</t>
  </si>
  <si>
    <t>Alert &amp; Oriented x3</t>
  </si>
  <si>
    <t>Recent and remote memory intact.</t>
  </si>
  <si>
    <t>Fund of knowledge</t>
  </si>
  <si>
    <t>Update ALL sections</t>
  </si>
  <si>
    <t>Gait and station</t>
  </si>
  <si>
    <t>Mood is:</t>
  </si>
  <si>
    <t>insomnia</t>
  </si>
  <si>
    <t>PFSH - Past medical, family, and social history                               (update all 3)</t>
  </si>
  <si>
    <t>HPI - History of Present Illness                                                         (input name and at least 4 element descriptions)</t>
  </si>
  <si>
    <t>Mother:</t>
  </si>
  <si>
    <t>Father:</t>
  </si>
  <si>
    <t>Maternal grandmother:</t>
  </si>
  <si>
    <t>Maternal grandfather:</t>
  </si>
  <si>
    <t>Paternal grandmother:</t>
  </si>
  <si>
    <t>Paternal grandfather:</t>
  </si>
  <si>
    <t>Sibling 1:</t>
  </si>
  <si>
    <t>Sibling 2:</t>
  </si>
  <si>
    <t>Sibling 3:</t>
  </si>
  <si>
    <t>Sibling 4:</t>
  </si>
  <si>
    <t>Other family member:</t>
  </si>
  <si>
    <t>Has a job?</t>
  </si>
  <si>
    <t>Has a car?</t>
  </si>
  <si>
    <t>C-section?</t>
  </si>
  <si>
    <t>Has a gallbladder?</t>
  </si>
  <si>
    <t>Learned to read at normal age?</t>
  </si>
  <si>
    <t>Mark Yes as applicable</t>
  </si>
  <si>
    <t>SI</t>
  </si>
  <si>
    <t>anxiety</t>
  </si>
  <si>
    <t>drug/alcohol abuse</t>
  </si>
  <si>
    <t>fatigue</t>
  </si>
  <si>
    <t>"X"</t>
  </si>
  <si>
    <t>eating disorder</t>
  </si>
  <si>
    <t>weight loss</t>
  </si>
  <si>
    <t>fever</t>
  </si>
  <si>
    <t>chills</t>
  </si>
  <si>
    <t>night sweats</t>
  </si>
  <si>
    <t>chest pain</t>
  </si>
  <si>
    <t>palpitations</t>
  </si>
  <si>
    <t>muscle weakness</t>
  </si>
  <si>
    <t>joint swelling</t>
  </si>
  <si>
    <t>NSAID use</t>
  </si>
  <si>
    <t>nausea</t>
  </si>
  <si>
    <t>vomiting</t>
  </si>
  <si>
    <t>diarrhea</t>
  </si>
  <si>
    <t>constipation</t>
  </si>
  <si>
    <t>migraines</t>
  </si>
  <si>
    <t>numbness</t>
  </si>
  <si>
    <t>vertigo</t>
  </si>
  <si>
    <t>tremors</t>
  </si>
  <si>
    <t>normal</t>
  </si>
  <si>
    <t>NOT normal (please elaborate)</t>
  </si>
  <si>
    <t>endomorphic.</t>
  </si>
  <si>
    <t>ectomorphic.</t>
  </si>
  <si>
    <t>mesomorphic.</t>
  </si>
  <si>
    <t>Appropriately groomed and dressed.</t>
  </si>
  <si>
    <t>Well-developed.</t>
  </si>
  <si>
    <t xml:space="preserve">vocabulary, </t>
  </si>
  <si>
    <t xml:space="preserve">volume, </t>
  </si>
  <si>
    <t xml:space="preserve">pace, </t>
  </si>
  <si>
    <t xml:space="preserve">details, </t>
  </si>
  <si>
    <t xml:space="preserve">reaction time, </t>
  </si>
  <si>
    <t xml:space="preserve">pitch, </t>
  </si>
  <si>
    <t xml:space="preserve">articulation, </t>
  </si>
  <si>
    <t>spontaneity.</t>
  </si>
  <si>
    <t xml:space="preserve">circumstantial, </t>
  </si>
  <si>
    <t xml:space="preserve">tangential, </t>
  </si>
  <si>
    <t xml:space="preserve">incoherent, </t>
  </si>
  <si>
    <t xml:space="preserve">evasive, </t>
  </si>
  <si>
    <t xml:space="preserve">racing, </t>
  </si>
  <si>
    <t xml:space="preserve">blocking, </t>
  </si>
  <si>
    <t xml:space="preserve">perseveration, </t>
  </si>
  <si>
    <t>neologisms.</t>
  </si>
  <si>
    <t>Associations intact.</t>
  </si>
  <si>
    <t>Judgment and insight intact.</t>
  </si>
  <si>
    <t>Normal attention span and concentration.</t>
  </si>
  <si>
    <t>other (type over this text in your own words)</t>
  </si>
  <si>
    <t>All other systems reviewed and are negative.</t>
  </si>
  <si>
    <t>Well-nourished.</t>
  </si>
  <si>
    <t>Gastric bypass surgery?</t>
  </si>
  <si>
    <t>99205 requires BOTH comprehensive history AND comprehensive exam. MDM is High.</t>
  </si>
  <si>
    <t>Or, you may bill based on 60 minutes time, only if you do not bill add-on code for psychotherapy.</t>
  </si>
  <si>
    <t>THE FOLLOWING INFO IS MANDATORY IF YOU BILL THE ADD-ON CODE FOR PSYCHOTHERAPY:</t>
  </si>
  <si>
    <t>"x"</t>
  </si>
  <si>
    <t>16-37 minutes</t>
  </si>
  <si>
    <t>&lt;16 minutes (not billable)</t>
  </si>
  <si>
    <t>38-52 minutes</t>
  </si>
  <si>
    <t>53-60 minutes</t>
  </si>
  <si>
    <t>Notes to copy:</t>
  </si>
  <si>
    <t xml:space="preserve">Furthest educational level: </t>
  </si>
  <si>
    <t xml:space="preserve">Housing: </t>
  </si>
  <si>
    <t>How many minutes of psychotherapy were performed during the encounter, not including E/M?</t>
  </si>
  <si>
    <t>IF YOU SEE RED TEXT BELOW, THERE IS AN ERROR. IF YOU DON'T SEE RED TEXT BELOW, THEN REVIEW NOTES AND COPY.</t>
  </si>
  <si>
    <t>Speech or physical therapy ?</t>
  </si>
  <si>
    <t>Describe any abnormal speech patterns in the cell below.</t>
  </si>
  <si>
    <t>linear and goal-directed.</t>
  </si>
  <si>
    <t>99204 or 99205</t>
  </si>
  <si>
    <t>What type of psychotherapy was performed?</t>
  </si>
  <si>
    <t>CBT and review of CBT homework</t>
  </si>
  <si>
    <t>interpersonal therapy</t>
  </si>
  <si>
    <t>training on automatic thoughts</t>
  </si>
  <si>
    <t>evaluation for SI</t>
  </si>
  <si>
    <t>symptom ratings scales</t>
  </si>
  <si>
    <t>DESCRIBE OTHER PSYCHOTHERAPY BELOW AND CHECK THE CHECKBOX</t>
  </si>
  <si>
    <t>99203 requires BOTH detailed history AND detailed exam. MDM is Low.</t>
  </si>
  <si>
    <t>Or, you may bill based on 30 minutes time, only if you do not bill add-on code for psychotherapy.</t>
  </si>
  <si>
    <t>PFSH - Past medical, family, and social history                               (update 1)</t>
  </si>
  <si>
    <t>Update at least 9 sections</t>
  </si>
  <si>
    <t>99202 requires BOTH EPF history AND EPF exam. MDM is Straightforward.</t>
  </si>
  <si>
    <t>Or, you may bill based on 20 minutes time, only if you do not bill add-on code for psychotherapy.</t>
  </si>
  <si>
    <t>HPI - History of Present Illness                                                         (input name and at least 1 element descriptions)</t>
  </si>
  <si>
    <t>PFSH - Past medical, family, and social history                               (not mandatory)</t>
  </si>
  <si>
    <t>Not required; click the "+" in the left margin if you want to fill it out anyway.</t>
  </si>
  <si>
    <t xml:space="preserve">ROS - Review of Systems (check all that are applicable) (Note: you can copy the intake questionnaire.) Blank = negative for that symptom. </t>
  </si>
  <si>
    <t>ROS - Review of Systems (check all that are applicable) (Note: you can copy the intake questionnaire.) Blank = negative for that symptom.</t>
  </si>
  <si>
    <t>Update at least 6 sections</t>
  </si>
  <si>
    <t>Or, you may bill based on 15 minutes time, only if you do not bill add-on code for psychotherapy.</t>
  </si>
  <si>
    <t>99213 requires EITHER EPF history OR EPF exam. MDM is Low.</t>
  </si>
  <si>
    <t>99214 requires EITHER detailed history OR detailed exam. MDM is Moderate.</t>
  </si>
  <si>
    <t>Or, you may bill based on 25 minutes time, only if you do not bill add-on code for psychotherapy.</t>
  </si>
  <si>
    <t>Or, you may bill based on 40 minutes time, only if you do not bill add-on code for psychotherapy.</t>
  </si>
  <si>
    <t>99215 requires EITHER comprehensive history OR comprehensive exam. MDM is High.</t>
  </si>
  <si>
    <t>MDM is Moderate.</t>
  </si>
  <si>
    <t>MDM is High.</t>
  </si>
  <si>
    <t>MDM is Low.</t>
  </si>
  <si>
    <t>MDM is Straightforward.</t>
  </si>
  <si>
    <t>(THIS SECTION IS OPTIONAL FOR 99213)</t>
  </si>
  <si>
    <r>
      <t>Status of Chronic Conditions (</t>
    </r>
    <r>
      <rPr>
        <b/>
        <sz val="11"/>
        <color rgb="FFFF0000"/>
        <rFont val="Calibri"/>
        <family val="2"/>
        <scheme val="minor"/>
      </rPr>
      <t>must comment on 3</t>
    </r>
    <r>
      <rPr>
        <b/>
        <sz val="11"/>
        <color theme="1"/>
        <rFont val="Calibri"/>
        <family val="2"/>
        <scheme val="minor"/>
      </rPr>
      <t xml:space="preserve"> </t>
    </r>
    <r>
      <rPr>
        <b/>
        <sz val="11"/>
        <color rgb="FFFF0000"/>
        <rFont val="Calibri"/>
        <family val="2"/>
        <scheme val="minor"/>
      </rPr>
      <t>ONLY if you use this for billing</t>
    </r>
    <r>
      <rPr>
        <b/>
        <sz val="11"/>
        <color theme="1"/>
        <rFont val="Calibri"/>
        <family val="2"/>
        <scheme val="minor"/>
      </rPr>
      <t>)</t>
    </r>
  </si>
  <si>
    <t>Chronic condition 1:</t>
  </si>
  <si>
    <t>Chronic condition 2:</t>
  </si>
  <si>
    <t>Chronic condition 3:</t>
  </si>
  <si>
    <t>Examples of chronic conditions include:</t>
  </si>
  <si>
    <t>depression, generalized anxiety disorder, substance abuse</t>
  </si>
  <si>
    <t>Name the problem</t>
  </si>
  <si>
    <t>Describe the add'l workup planned</t>
  </si>
  <si>
    <t>Click in dropdown list</t>
  </si>
  <si>
    <t>Level of Risk</t>
  </si>
  <si>
    <t>Choose one from the list in yellow. If more than one applies, choose the one that is higher in the list.</t>
  </si>
  <si>
    <t>stopping, starting, or changing Rx (other than LiCo)</t>
  </si>
  <si>
    <t>drug therapy requiring intensive monitoring for toxicity</t>
  </si>
  <si>
    <t>having only 1 well-controlled chronic illness</t>
  </si>
  <si>
    <t>having 1+ worsening chronic illness</t>
  </si>
  <si>
    <t>having 2+ well-controlled chronic illnesses</t>
  </si>
  <si>
    <t xml:space="preserve">a new problem with uncertain diagnosis </t>
  </si>
  <si>
    <t>severe exacerbation of chronic illness</t>
  </si>
  <si>
    <t>acute symptoms with potential threat to self or others</t>
  </si>
  <si>
    <t>an abrupt change in neurologic status</t>
  </si>
  <si>
    <t>having only one minor (self-limiting) problem</t>
  </si>
  <si>
    <t>(1) Problem = DIAGNOSIS OR PROBABLE DIAGNOSIS</t>
  </si>
  <si>
    <t>sadness</t>
  </si>
  <si>
    <t>long time</t>
  </si>
  <si>
    <t>none</t>
  </si>
  <si>
    <t>constant</t>
  </si>
  <si>
    <t>everywhere</t>
  </si>
  <si>
    <t>complete medical info</t>
  </si>
  <si>
    <t>lots of signs</t>
  </si>
  <si>
    <t>severe</t>
  </si>
  <si>
    <t>all the time</t>
  </si>
  <si>
    <t>everything</t>
  </si>
  <si>
    <t>bad</t>
  </si>
  <si>
    <t>college degree</t>
  </si>
  <si>
    <t>owns home</t>
  </si>
  <si>
    <t>social issues</t>
  </si>
  <si>
    <t>family history</t>
  </si>
  <si>
    <t>tetste</t>
  </si>
  <si>
    <t>est problem</t>
  </si>
  <si>
    <t>stable problem</t>
  </si>
  <si>
    <t>For this returning patient, you either need to update HPI, or you can update the status of 3 chronic or inactive conditions.</t>
  </si>
  <si>
    <t>For this returning patient, you either need to update HPI, or you can update the status of 3 chronic or inactive conditions</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</si>
</sst>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i/>
      <sz val="11"/>
      <name val="Calibri"/>
      <family val="2"/>
      <scheme val="minor"/>
    </font>
    <font>
      <sz val="14"/>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4.9989318521683403E-2"/>
        <bgColor indexed="64"/>
      </patternFill>
    </fill>
  </fills>
  <borders count="21">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0" fillId="0" borderId="0" xfId="0" applyProtection="1">
      <protection locked="0"/>
    </xf>
    <xf numFmtId="0" fontId="0" fillId="2" borderId="0" xfId="0" applyFill="1" applyProtection="1">
      <protection locked="0"/>
    </xf>
    <xf numFmtId="0" fontId="2" fillId="0" borderId="0" xfId="0" applyFont="1" applyProtection="1">
      <protection locked="0"/>
    </xf>
    <xf numFmtId="0" fontId="1" fillId="0" borderId="0" xfId="0" applyFont="1" applyProtection="1">
      <protection locked="0"/>
    </xf>
    <xf numFmtId="0" fontId="0" fillId="0" borderId="0" xfId="0" applyAlignment="1" applyProtection="1">
      <alignment horizontal="center"/>
      <protection locked="0"/>
    </xf>
    <xf numFmtId="0" fontId="0" fillId="2" borderId="0" xfId="0" applyFill="1" applyBorder="1" applyProtection="1">
      <protection locked="0"/>
    </xf>
    <xf numFmtId="0" fontId="2" fillId="0" borderId="2" xfId="0" applyFont="1" applyBorder="1" applyProtection="1">
      <protection locked="0"/>
    </xf>
    <xf numFmtId="0" fontId="0" fillId="0" borderId="2" xfId="0" applyBorder="1" applyProtection="1">
      <protection locked="0"/>
    </xf>
    <xf numFmtId="0" fontId="0" fillId="0" borderId="2" xfId="0" quotePrefix="1" applyBorder="1" applyAlignment="1" applyProtection="1">
      <alignment horizontal="center"/>
      <protection locked="0"/>
    </xf>
    <xf numFmtId="0" fontId="0" fillId="0" borderId="2" xfId="0" applyBorder="1" applyAlignment="1" applyProtection="1">
      <alignment horizontal="center"/>
      <protection locked="0"/>
    </xf>
    <xf numFmtId="0" fontId="0" fillId="0" borderId="0" xfId="0" quotePrefix="1" applyProtection="1">
      <protection locked="0"/>
    </xf>
    <xf numFmtId="0" fontId="0" fillId="0" borderId="0" xfId="0" quotePrefix="1" applyFill="1" applyBorder="1" applyProtection="1">
      <protection locked="0"/>
    </xf>
    <xf numFmtId="0" fontId="0" fillId="0" borderId="0" xfId="0" applyProtection="1"/>
    <xf numFmtId="0" fontId="0" fillId="0" borderId="1" xfId="0" applyBorder="1" applyProtection="1"/>
    <xf numFmtId="0" fontId="2" fillId="0" borderId="0" xfId="0" applyFont="1" applyProtection="1"/>
    <xf numFmtId="0" fontId="0" fillId="0" borderId="0" xfId="0" applyAlignment="1" applyProtection="1">
      <alignment horizontal="center"/>
    </xf>
    <xf numFmtId="0" fontId="6" fillId="0" borderId="0" xfId="0" applyFont="1" applyProtection="1"/>
    <xf numFmtId="0" fontId="7" fillId="0" borderId="0" xfId="0" applyFont="1" applyProtection="1"/>
    <xf numFmtId="0" fontId="2" fillId="0" borderId="4" xfId="0" applyFont="1" applyBorder="1" applyAlignment="1" applyProtection="1">
      <alignment horizontal="left"/>
    </xf>
    <xf numFmtId="0" fontId="2" fillId="0" borderId="5" xfId="0" applyFont="1" applyBorder="1" applyProtection="1"/>
    <xf numFmtId="0" fontId="1" fillId="0" borderId="7" xfId="0" applyFont="1" applyBorder="1" applyProtection="1"/>
    <xf numFmtId="0" fontId="6" fillId="0" borderId="0" xfId="0" applyFont="1" applyBorder="1" applyProtection="1"/>
    <xf numFmtId="0" fontId="5" fillId="0" borderId="0" xfId="0" applyFont="1" applyBorder="1" applyProtection="1"/>
    <xf numFmtId="0" fontId="1" fillId="0" borderId="0" xfId="0" applyFont="1" applyBorder="1" applyProtection="1"/>
    <xf numFmtId="0" fontId="0" fillId="4" borderId="0" xfId="0" applyFill="1" applyBorder="1" applyProtection="1">
      <protection locked="0"/>
    </xf>
    <xf numFmtId="0" fontId="6" fillId="0" borderId="4" xfId="0" applyFont="1" applyBorder="1" applyProtection="1"/>
    <xf numFmtId="0" fontId="6" fillId="0" borderId="7" xfId="0" applyFont="1" applyBorder="1" applyProtection="1">
      <protection locked="0"/>
    </xf>
    <xf numFmtId="0" fontId="6" fillId="0" borderId="7" xfId="0" applyFont="1" applyBorder="1" applyAlignment="1" applyProtection="1">
      <alignment wrapText="1"/>
      <protection locked="0"/>
    </xf>
    <xf numFmtId="0" fontId="6" fillId="0" borderId="0" xfId="0" applyFont="1" applyBorder="1" applyAlignment="1" applyProtection="1">
      <alignment horizontal="right"/>
    </xf>
    <xf numFmtId="0" fontId="0" fillId="0" borderId="0" xfId="0" applyBorder="1" applyAlignment="1" applyProtection="1">
      <alignment horizontal="right"/>
    </xf>
    <xf numFmtId="0" fontId="6" fillId="0" borderId="7" xfId="0" applyFont="1" applyBorder="1" applyProtection="1"/>
    <xf numFmtId="0" fontId="6" fillId="0" borderId="9" xfId="0" applyFont="1" applyBorder="1" applyProtection="1"/>
    <xf numFmtId="0" fontId="6" fillId="5" borderId="7" xfId="0" applyFont="1" applyFill="1" applyBorder="1" applyProtection="1">
      <protection locked="0"/>
    </xf>
    <xf numFmtId="0" fontId="6" fillId="5" borderId="0" xfId="0" applyFont="1" applyFill="1" applyBorder="1" applyAlignment="1" applyProtection="1">
      <alignment horizontal="right"/>
    </xf>
    <xf numFmtId="0" fontId="6" fillId="5" borderId="7" xfId="0" applyFont="1" applyFill="1" applyBorder="1" applyProtection="1"/>
    <xf numFmtId="0" fontId="6" fillId="5" borderId="7" xfId="0" applyFont="1" applyFill="1" applyBorder="1" applyAlignment="1" applyProtection="1">
      <alignment wrapText="1"/>
      <protection locked="0"/>
    </xf>
    <xf numFmtId="0" fontId="7" fillId="0" borderId="0" xfId="0" applyFont="1" applyBorder="1" applyProtection="1"/>
    <xf numFmtId="0" fontId="6" fillId="0" borderId="0" xfId="0" applyFont="1" applyBorder="1" applyAlignment="1" applyProtection="1">
      <alignment wrapText="1"/>
    </xf>
    <xf numFmtId="0" fontId="6" fillId="3" borderId="0" xfId="0" applyFont="1" applyFill="1" applyProtection="1"/>
    <xf numFmtId="0" fontId="6" fillId="0" borderId="3" xfId="0" applyFont="1" applyBorder="1" applyAlignment="1" applyProtection="1">
      <alignment wrapText="1"/>
    </xf>
    <xf numFmtId="0" fontId="7" fillId="0" borderId="4" xfId="0" applyFont="1" applyBorder="1" applyAlignment="1" applyProtection="1">
      <alignment horizontal="left"/>
    </xf>
    <xf numFmtId="0" fontId="7" fillId="0" borderId="5" xfId="0" applyFont="1" applyBorder="1" applyProtection="1"/>
    <xf numFmtId="0" fontId="6" fillId="0" borderId="6" xfId="0" applyFont="1" applyBorder="1" applyProtection="1"/>
    <xf numFmtId="0" fontId="7" fillId="0" borderId="0" xfId="0" applyFont="1" applyBorder="1" applyAlignment="1" applyProtection="1">
      <alignment horizontal="left"/>
    </xf>
    <xf numFmtId="0" fontId="8" fillId="0" borderId="0" xfId="0" applyFont="1" applyBorder="1" applyAlignment="1" applyProtection="1">
      <alignment horizontal="right"/>
    </xf>
    <xf numFmtId="0" fontId="8" fillId="0" borderId="0" xfId="0" applyFont="1" applyBorder="1" applyProtection="1"/>
    <xf numFmtId="0" fontId="6" fillId="0" borderId="8" xfId="0" applyFont="1" applyBorder="1" applyProtection="1"/>
    <xf numFmtId="0" fontId="6" fillId="0" borderId="10" xfId="0" applyFont="1" applyBorder="1" applyProtection="1"/>
    <xf numFmtId="0" fontId="6" fillId="0" borderId="3" xfId="0" applyFont="1" applyBorder="1" applyProtection="1"/>
    <xf numFmtId="0" fontId="6" fillId="0" borderId="5" xfId="0" applyFont="1" applyBorder="1" applyProtection="1"/>
    <xf numFmtId="0" fontId="6" fillId="0" borderId="0" xfId="0" applyFont="1" applyFill="1" applyBorder="1" applyProtection="1"/>
    <xf numFmtId="0" fontId="6" fillId="5" borderId="6" xfId="0" applyFont="1" applyFill="1" applyBorder="1" applyProtection="1"/>
    <xf numFmtId="0" fontId="6" fillId="5" borderId="0" xfId="0" applyFont="1" applyFill="1" applyBorder="1" applyProtection="1"/>
    <xf numFmtId="0" fontId="6" fillId="0" borderId="0" xfId="0" applyFont="1" applyFill="1" applyBorder="1" applyAlignment="1" applyProtection="1">
      <alignment horizontal="right"/>
    </xf>
    <xf numFmtId="0" fontId="6" fillId="0" borderId="6" xfId="0" applyFont="1" applyBorder="1" applyAlignment="1" applyProtection="1">
      <alignment horizontal="right"/>
    </xf>
    <xf numFmtId="0" fontId="6" fillId="0" borderId="0" xfId="0" applyFont="1" applyFill="1" applyProtection="1"/>
    <xf numFmtId="0" fontId="6" fillId="5" borderId="0" xfId="0" applyFont="1" applyFill="1" applyProtection="1"/>
    <xf numFmtId="0" fontId="6" fillId="5" borderId="6" xfId="0" applyFont="1" applyFill="1" applyBorder="1" applyAlignment="1" applyProtection="1">
      <alignment horizontal="right"/>
    </xf>
    <xf numFmtId="0" fontId="6" fillId="0" borderId="6" xfId="0" applyFont="1" applyBorder="1" applyAlignment="1" applyProtection="1">
      <alignment horizontal="right" wrapText="1"/>
    </xf>
    <xf numFmtId="0" fontId="6" fillId="0" borderId="0" xfId="0" applyFont="1" applyAlignment="1" applyProtection="1">
      <alignment horizontal="left" vertical="top" wrapText="1"/>
    </xf>
    <xf numFmtId="0" fontId="7" fillId="0" borderId="0" xfId="0" applyFont="1" applyBorder="1" applyAlignment="1" applyProtection="1">
      <alignment horizontal="center" wrapText="1"/>
    </xf>
    <xf numFmtId="0" fontId="6" fillId="0" borderId="4" xfId="0" applyFont="1" applyBorder="1" applyAlignment="1" applyProtection="1">
      <alignment wrapText="1"/>
    </xf>
    <xf numFmtId="0" fontId="5" fillId="0" borderId="0" xfId="0" applyFont="1" applyProtection="1"/>
    <xf numFmtId="0" fontId="1" fillId="0" borderId="0" xfId="0" applyFont="1" applyProtection="1"/>
    <xf numFmtId="0" fontId="3" fillId="0" borderId="0" xfId="0" applyFont="1" applyProtection="1">
      <protection locked="0"/>
    </xf>
    <xf numFmtId="0" fontId="7" fillId="0" borderId="11" xfId="0" applyFont="1" applyBorder="1" applyAlignment="1" applyProtection="1">
      <alignment horizontal="center" wrapText="1"/>
    </xf>
    <xf numFmtId="0" fontId="7" fillId="0" borderId="12" xfId="0" applyFont="1" applyBorder="1" applyAlignment="1" applyProtection="1">
      <alignment horizontal="center" wrapText="1"/>
    </xf>
    <xf numFmtId="0" fontId="6" fillId="0" borderId="13" xfId="0" applyFont="1" applyBorder="1" applyProtection="1"/>
    <xf numFmtId="0" fontId="6" fillId="0" borderId="14" xfId="0" applyFont="1" applyBorder="1" applyAlignment="1" applyProtection="1">
      <alignment horizontal="right"/>
    </xf>
    <xf numFmtId="0" fontId="6" fillId="4" borderId="15" xfId="0" applyFont="1" applyFill="1" applyBorder="1" applyProtection="1">
      <protection locked="0"/>
    </xf>
    <xf numFmtId="0" fontId="8" fillId="0" borderId="14" xfId="0" applyFont="1" applyBorder="1" applyAlignment="1" applyProtection="1">
      <alignment horizontal="right"/>
    </xf>
    <xf numFmtId="0" fontId="6" fillId="0" borderId="16" xfId="0" applyFont="1" applyBorder="1" applyAlignment="1" applyProtection="1">
      <alignment horizontal="right"/>
    </xf>
    <xf numFmtId="0" fontId="6" fillId="0" borderId="1" xfId="0" applyFont="1" applyBorder="1" applyAlignment="1" applyProtection="1">
      <alignment horizontal="right"/>
    </xf>
    <xf numFmtId="0" fontId="6" fillId="4" borderId="17" xfId="0" applyFont="1" applyFill="1" applyBorder="1" applyProtection="1">
      <protection locked="0"/>
    </xf>
    <xf numFmtId="0" fontId="6" fillId="0" borderId="18" xfId="0" applyFont="1" applyBorder="1" applyAlignment="1" applyProtection="1">
      <alignment wrapText="1"/>
    </xf>
    <xf numFmtId="0" fontId="6" fillId="0" borderId="19" xfId="0" applyFont="1" applyBorder="1" applyAlignment="1" applyProtection="1">
      <alignment wrapText="1"/>
    </xf>
    <xf numFmtId="0" fontId="6" fillId="4" borderId="20" xfId="0" applyFont="1" applyFill="1" applyBorder="1" applyAlignment="1" applyProtection="1">
      <alignment wrapText="1"/>
      <protection locked="0"/>
    </xf>
    <xf numFmtId="0" fontId="6" fillId="0" borderId="11" xfId="0" applyFont="1" applyBorder="1" applyProtection="1"/>
    <xf numFmtId="0" fontId="6" fillId="0" borderId="12" xfId="0" applyFont="1" applyBorder="1" applyProtection="1"/>
    <xf numFmtId="0" fontId="6" fillId="4" borderId="13" xfId="0" applyFont="1" applyFill="1" applyBorder="1" applyAlignment="1" applyProtection="1">
      <alignment wrapText="1"/>
      <protection locked="0"/>
    </xf>
    <xf numFmtId="0" fontId="6" fillId="4" borderId="15" xfId="0" applyFont="1" applyFill="1" applyBorder="1" applyAlignment="1" applyProtection="1">
      <alignment wrapText="1"/>
      <protection locked="0"/>
    </xf>
    <xf numFmtId="0" fontId="6" fillId="4" borderId="17" xfId="0" applyFont="1" applyFill="1" applyBorder="1" applyAlignment="1" applyProtection="1">
      <alignment wrapText="1"/>
      <protection locked="0"/>
    </xf>
    <xf numFmtId="0" fontId="6" fillId="0" borderId="12" xfId="0" applyFont="1" applyBorder="1" applyAlignment="1" applyProtection="1">
      <alignment horizontal="right"/>
    </xf>
    <xf numFmtId="0" fontId="7" fillId="5" borderId="0" xfId="0" applyFont="1" applyFill="1" applyBorder="1" applyProtection="1"/>
    <xf numFmtId="0" fontId="6" fillId="0" borderId="0" xfId="0" applyFont="1" applyBorder="1" applyAlignment="1" applyProtection="1">
      <alignment horizontal="left"/>
    </xf>
    <xf numFmtId="0" fontId="6" fillId="0" borderId="0" xfId="0" applyFont="1" applyAlignment="1" applyProtection="1">
      <alignment horizontal="left" vertical="top" wrapText="1"/>
    </xf>
    <xf numFmtId="0" fontId="5" fillId="5" borderId="6" xfId="0" applyFont="1" applyFill="1" applyBorder="1" applyProtection="1"/>
    <xf numFmtId="0" fontId="7" fillId="0" borderId="3" xfId="0" applyFont="1" applyBorder="1" applyProtection="1"/>
    <xf numFmtId="0" fontId="1" fillId="0" borderId="6" xfId="0" applyFont="1" applyBorder="1" applyProtection="1"/>
    <xf numFmtId="0" fontId="5" fillId="0" borderId="6" xfId="0" applyFont="1" applyFill="1" applyBorder="1" applyProtection="1"/>
    <xf numFmtId="0" fontId="5" fillId="0" borderId="0" xfId="0" applyFont="1" applyBorder="1" applyProtection="1">
      <protection locked="0"/>
    </xf>
    <xf numFmtId="0" fontId="5" fillId="0" borderId="0" xfId="0" applyFont="1" applyFill="1" applyBorder="1" applyProtection="1"/>
    <xf numFmtId="0" fontId="5" fillId="5" borderId="0" xfId="0" applyFont="1" applyFill="1" applyBorder="1" applyProtection="1"/>
    <xf numFmtId="0" fontId="6" fillId="0" borderId="0" xfId="0" applyFont="1" applyFill="1" applyBorder="1" applyAlignment="1" applyProtection="1">
      <alignment wrapText="1"/>
    </xf>
    <xf numFmtId="0" fontId="6" fillId="0" borderId="15" xfId="0" applyFont="1" applyFill="1" applyBorder="1" applyAlignment="1" applyProtection="1">
      <alignment wrapText="1"/>
    </xf>
    <xf numFmtId="0" fontId="6" fillId="5" borderId="0" xfId="0" applyFont="1" applyFill="1" applyBorder="1" applyAlignment="1" applyProtection="1">
      <alignment wrapText="1"/>
    </xf>
    <xf numFmtId="0" fontId="6" fillId="0" borderId="7" xfId="0" applyFont="1" applyBorder="1" applyAlignment="1" applyProtection="1">
      <alignment wrapText="1"/>
    </xf>
    <xf numFmtId="0" fontId="3" fillId="0" borderId="0" xfId="0" applyFont="1" applyFill="1" applyBorder="1" applyAlignment="1" applyProtection="1"/>
    <xf numFmtId="0" fontId="5" fillId="0" borderId="7" xfId="0" applyFont="1" applyBorder="1" applyProtection="1"/>
    <xf numFmtId="0" fontId="6" fillId="4" borderId="0" xfId="0" applyFont="1" applyFill="1" applyBorder="1" applyAlignment="1" applyProtection="1">
      <alignment horizontal="right"/>
      <protection locked="0"/>
    </xf>
    <xf numFmtId="0" fontId="6" fillId="4" borderId="0" xfId="0" applyFont="1" applyFill="1" applyBorder="1" applyAlignment="1" applyProtection="1">
      <alignment horizontal="center"/>
      <protection locked="0"/>
    </xf>
    <xf numFmtId="0" fontId="6" fillId="0" borderId="0" xfId="0" applyFont="1" applyBorder="1" applyProtection="1">
      <protection locked="0"/>
    </xf>
    <xf numFmtId="0" fontId="6" fillId="0" borderId="0" xfId="0" applyFont="1" applyBorder="1" applyAlignment="1" applyProtection="1">
      <alignment horizontal="center"/>
      <protection locked="0"/>
    </xf>
    <xf numFmtId="0" fontId="6" fillId="0" borderId="0" xfId="0" applyFont="1" applyFill="1" applyProtection="1">
      <protection locked="0"/>
    </xf>
    <xf numFmtId="49" fontId="6" fillId="4" borderId="15" xfId="0" quotePrefix="1" applyNumberFormat="1" applyFont="1" applyFill="1" applyBorder="1" applyProtection="1">
      <protection locked="0"/>
    </xf>
    <xf numFmtId="49" fontId="6" fillId="4" borderId="15" xfId="0" applyNumberFormat="1" applyFont="1" applyFill="1" applyBorder="1" applyProtection="1">
      <protection locked="0"/>
    </xf>
    <xf numFmtId="49" fontId="6" fillId="4" borderId="17" xfId="0" quotePrefix="1" applyNumberFormat="1" applyFont="1" applyFill="1" applyBorder="1" applyProtection="1">
      <protection locked="0"/>
    </xf>
    <xf numFmtId="0" fontId="6" fillId="5" borderId="0" xfId="0" applyFont="1" applyFill="1" applyBorder="1" applyProtection="1">
      <protection locked="0"/>
    </xf>
    <xf numFmtId="0" fontId="6" fillId="0" borderId="0" xfId="0" applyFont="1" applyBorder="1" applyAlignment="1" applyProtection="1">
      <alignment horizontal="right"/>
      <protection locked="0"/>
    </xf>
    <xf numFmtId="0" fontId="6" fillId="5" borderId="0" xfId="0" applyFont="1" applyFill="1" applyProtection="1">
      <protection locked="0"/>
    </xf>
    <xf numFmtId="0" fontId="6" fillId="4" borderId="0" xfId="0" applyFont="1" applyFill="1" applyProtection="1">
      <protection locked="0"/>
    </xf>
    <xf numFmtId="0" fontId="6" fillId="4" borderId="0" xfId="0" applyFont="1" applyFill="1" applyBorder="1" applyProtection="1">
      <protection locked="0"/>
    </xf>
    <xf numFmtId="0" fontId="6" fillId="5" borderId="0" xfId="0" applyFont="1" applyFill="1" applyBorder="1" applyAlignment="1" applyProtection="1">
      <alignment horizontal="right"/>
      <protection locked="0"/>
    </xf>
    <xf numFmtId="0" fontId="6" fillId="4" borderId="0" xfId="0" applyFont="1" applyFill="1" applyBorder="1" applyAlignment="1" applyProtection="1">
      <alignment horizontal="right" wrapText="1"/>
      <protection locked="0"/>
    </xf>
    <xf numFmtId="0" fontId="6" fillId="2" borderId="0" xfId="0" applyFont="1" applyFill="1" applyProtection="1">
      <protection locked="0"/>
    </xf>
    <xf numFmtId="0" fontId="6" fillId="4" borderId="7" xfId="0" applyFont="1" applyFill="1" applyBorder="1" applyProtection="1">
      <protection locked="0"/>
    </xf>
    <xf numFmtId="0" fontId="6" fillId="0" borderId="0" xfId="0" quotePrefix="1" applyFont="1" applyProtection="1"/>
    <xf numFmtId="0" fontId="6" fillId="0" borderId="0" xfId="0" applyFont="1" applyFill="1" applyBorder="1" applyAlignment="1" applyProtection="1">
      <alignment horizontal="center"/>
      <protection locked="0"/>
    </xf>
    <xf numFmtId="0" fontId="6" fillId="0" borderId="7" xfId="0" applyNumberFormat="1" applyFont="1" applyBorder="1" applyAlignment="1" applyProtection="1">
      <alignment wrapText="1"/>
    </xf>
    <xf numFmtId="0" fontId="7" fillId="0" borderId="0" xfId="0" applyFont="1" applyBorder="1" applyAlignment="1" applyProtection="1">
      <alignment horizontal="right"/>
    </xf>
    <xf numFmtId="0" fontId="5" fillId="0" borderId="8" xfId="0" applyFont="1" applyBorder="1" applyProtection="1"/>
    <xf numFmtId="0" fontId="7" fillId="0" borderId="7" xfId="0" applyFont="1" applyBorder="1" applyProtection="1"/>
    <xf numFmtId="0" fontId="5" fillId="0" borderId="4" xfId="0" applyFont="1" applyBorder="1" applyAlignment="1" applyProtection="1">
      <alignment horizontal="left"/>
    </xf>
    <xf numFmtId="0" fontId="6" fillId="0" borderId="9" xfId="0" applyFont="1" applyBorder="1" applyAlignment="1" applyProtection="1">
      <alignment wrapText="1"/>
    </xf>
    <xf numFmtId="0" fontId="7" fillId="0" borderId="9" xfId="0" applyFont="1" applyBorder="1" applyAlignment="1" applyProtection="1">
      <alignment horizontal="left"/>
    </xf>
    <xf numFmtId="0" fontId="5" fillId="0" borderId="0" xfId="0" applyFont="1" applyBorder="1" applyAlignment="1" applyProtection="1">
      <alignment horizontal="left"/>
    </xf>
    <xf numFmtId="0" fontId="7" fillId="0" borderId="0" xfId="0" quotePrefix="1" applyFont="1" applyProtection="1"/>
    <xf numFmtId="0" fontId="0" fillId="0" borderId="0" xfId="0" applyFill="1" applyProtection="1">
      <protection locked="0"/>
    </xf>
    <xf numFmtId="0" fontId="2" fillId="0" borderId="0" xfId="0" applyFont="1" applyFill="1" applyProtection="1">
      <protection locked="0"/>
    </xf>
    <xf numFmtId="0" fontId="0" fillId="2" borderId="0" xfId="0" applyFill="1" applyProtection="1"/>
    <xf numFmtId="0" fontId="0" fillId="0" borderId="0" xfId="0" applyFill="1" applyProtection="1"/>
    <xf numFmtId="0" fontId="3" fillId="0" borderId="0" xfId="0" applyFont="1" applyAlignment="1" applyProtection="1">
      <alignment horizontal="left" vertical="top" wrapText="1"/>
    </xf>
    <xf numFmtId="0" fontId="9" fillId="0" borderId="0" xfId="0" applyFont="1" applyAlignment="1" applyProtection="1">
      <alignment horizontal="left" vertical="top" wrapText="1"/>
    </xf>
    <xf numFmtId="0" fontId="7" fillId="0" borderId="9" xfId="0" applyFont="1" applyBorder="1" applyAlignment="1" applyProtection="1">
      <alignment horizontal="center"/>
    </xf>
    <xf numFmtId="0" fontId="6" fillId="0" borderId="0" xfId="0" applyFont="1" applyAlignment="1" applyProtection="1">
      <alignment horizontal="left" vertical="top" wrapText="1"/>
    </xf>
  </cellXfs>
  <cellStyles count="1">
    <cellStyle name="Normal" xfId="0" builtinId="0"/>
  </cellStyles>
  <dxfs count="5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122723</xdr:colOff>
      <xdr:row>37</xdr:row>
      <xdr:rowOff>121017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0" y="0"/>
          <a:ext cx="9266723" cy="71695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Sheet2"/>
  <dimension ref="A1:Y69"/>
  <sheetViews>
    <sheetView topLeftCell="A7" workbookViewId="0"/>
  </sheetViews>
  <sheetFormatPr defaultRowHeight="15"/>
  <cols>
    <col min="1" max="1" width="16.5703125" style="1" customWidth="1"/>
    <col min="2" max="2" width="15.5703125" style="1" customWidth="1"/>
    <col min="3" max="3" width="11" style="1" bestFit="1" customWidth="1"/>
    <col min="4" max="5" width="9.140625" style="1"/>
    <col min="6" max="6" width="21" style="1" customWidth="1"/>
    <col min="7" max="7" width="46.85546875" style="1" bestFit="1" customWidth="1"/>
    <col min="8" max="10" width="9.140625" style="1"/>
    <col min="11" max="11" width="51.42578125" style="13" hidden="1" customWidth="1"/>
    <col min="12" max="12" width="9.140625" style="13" hidden="1" customWidth="1"/>
    <col min="13" max="13" width="9.140625" style="128" customWidth="1"/>
    <col min="14" max="14" width="9.140625" style="1" customWidth="1"/>
    <col min="15" max="16384" width="9.140625" style="1"/>
  </cols>
  <sheetData>
    <row r="1" spans="1:25">
      <c r="A1" s="63" t="s">
        <v>36</v>
      </c>
      <c r="B1" s="13"/>
      <c r="C1" s="13"/>
      <c r="D1" s="13"/>
      <c r="E1" s="2"/>
      <c r="F1" s="2"/>
      <c r="G1" s="2"/>
      <c r="H1" s="2"/>
      <c r="I1" s="2"/>
      <c r="J1" s="2"/>
      <c r="K1" s="130"/>
      <c r="L1" s="130"/>
      <c r="N1" s="132" t="str">
        <f>"CC: "&amp;E1&amp;" Problems addressed in this encounter include "&amp;F9&amp;G9&amp;F10&amp;G10&amp;F12&amp;G12&amp;F13&amp;G13&amp;F14&amp;G14&amp;F15&amp;G15&amp;F16&amp;G16&amp;F18&amp;G18&amp;F19&amp;G19&amp;F20&amp;G20&amp;F21&amp;G21&amp;F22&amp;G22&amp;F24&amp;G24&amp;F26&amp;K26&amp;F27&amp;K27&amp;F28&amp;K28&amp;F29&amp;K29&amp;F30&amp;K30&amp;"."&amp;"Additional workup planned (if any), includes: "&amp;G26&amp;K26&amp;G27&amp;K27&amp;G28&amp;K28&amp;G29&amp;K29&amp;G30&amp;K30&amp;"."&amp;K36&amp;K37&amp;K38&amp;K39&amp;K40&amp;K41&amp;"Risk to patient is considered "&amp;F49&amp;" due to "&amp;G49&amp;"."</f>
        <v>CC:  Problems addressed in this encounter include est problem, stable problem, .Additional workup planned (if any), includes: .Risk to patient is considered Moderate due to stopping, starting, or changing Rx (other than LiCo).</v>
      </c>
      <c r="O1" s="132"/>
      <c r="P1" s="132"/>
      <c r="Q1" s="132"/>
      <c r="R1" s="132"/>
      <c r="S1" s="132"/>
      <c r="T1" s="132"/>
      <c r="U1" s="132"/>
      <c r="V1" s="132"/>
      <c r="W1" s="132"/>
      <c r="X1" s="132"/>
      <c r="Y1" s="132"/>
    </row>
    <row r="2" spans="1:25">
      <c r="A2" s="13"/>
      <c r="B2" s="13"/>
      <c r="C2" s="13"/>
      <c r="D2" s="13"/>
      <c r="E2" s="13"/>
      <c r="K2" s="64"/>
      <c r="N2" s="132"/>
      <c r="O2" s="132"/>
      <c r="P2" s="132"/>
      <c r="Q2" s="132"/>
      <c r="R2" s="132"/>
      <c r="S2" s="132"/>
      <c r="T2" s="132"/>
      <c r="U2" s="132"/>
      <c r="V2" s="132"/>
      <c r="W2" s="132"/>
      <c r="X2" s="132"/>
      <c r="Y2" s="132"/>
    </row>
    <row r="3" spans="1:25">
      <c r="A3" s="15" t="s">
        <v>0</v>
      </c>
      <c r="B3" s="13"/>
      <c r="C3" s="13"/>
      <c r="D3" s="13"/>
      <c r="E3" s="13"/>
      <c r="K3" s="64" t="s">
        <v>14</v>
      </c>
      <c r="N3" s="132"/>
      <c r="O3" s="132"/>
      <c r="P3" s="132"/>
      <c r="Q3" s="132"/>
      <c r="R3" s="132"/>
      <c r="S3" s="132"/>
      <c r="T3" s="132"/>
      <c r="U3" s="132"/>
      <c r="V3" s="132"/>
      <c r="W3" s="132"/>
      <c r="X3" s="132"/>
      <c r="Y3" s="132"/>
    </row>
    <row r="4" spans="1:25">
      <c r="A4" s="13"/>
      <c r="B4" s="13"/>
      <c r="C4" s="13"/>
      <c r="D4" s="13"/>
      <c r="E4" s="13"/>
      <c r="K4" s="64" t="s">
        <v>15</v>
      </c>
      <c r="N4" s="132"/>
      <c r="O4" s="132"/>
      <c r="P4" s="132"/>
      <c r="Q4" s="132"/>
      <c r="R4" s="132"/>
      <c r="S4" s="132"/>
      <c r="T4" s="132"/>
      <c r="U4" s="132"/>
      <c r="V4" s="132"/>
      <c r="W4" s="132"/>
      <c r="X4" s="132"/>
      <c r="Y4" s="132"/>
    </row>
    <row r="5" spans="1:25" s="3" customFormat="1">
      <c r="A5" s="15" t="s">
        <v>238</v>
      </c>
      <c r="B5" s="15"/>
      <c r="C5" s="15"/>
      <c r="D5" s="15"/>
      <c r="E5" s="15"/>
      <c r="K5" s="63"/>
      <c r="L5" s="15"/>
      <c r="M5" s="129"/>
      <c r="N5" s="132"/>
      <c r="O5" s="132"/>
      <c r="P5" s="132"/>
      <c r="Q5" s="132"/>
      <c r="R5" s="132"/>
      <c r="S5" s="132"/>
      <c r="T5" s="132"/>
      <c r="U5" s="132"/>
      <c r="V5" s="132"/>
      <c r="W5" s="132"/>
      <c r="X5" s="132"/>
      <c r="Y5" s="132"/>
    </row>
    <row r="6" spans="1:25">
      <c r="A6" s="13" t="s">
        <v>3</v>
      </c>
      <c r="B6" s="13"/>
      <c r="C6" s="13"/>
      <c r="D6" s="13"/>
      <c r="E6" s="13"/>
      <c r="K6" s="64" t="s">
        <v>18</v>
      </c>
      <c r="N6" s="132"/>
      <c r="O6" s="132"/>
      <c r="P6" s="132"/>
      <c r="Q6" s="132"/>
      <c r="R6" s="132"/>
      <c r="S6" s="132"/>
      <c r="T6" s="132"/>
      <c r="U6" s="132"/>
      <c r="V6" s="132"/>
      <c r="W6" s="132"/>
      <c r="X6" s="132"/>
      <c r="Y6" s="132"/>
    </row>
    <row r="7" spans="1:25">
      <c r="B7" s="13"/>
      <c r="C7" s="13"/>
      <c r="D7" s="13"/>
      <c r="E7" s="13"/>
      <c r="K7" s="64" t="s">
        <v>19</v>
      </c>
      <c r="N7" s="132"/>
      <c r="O7" s="132"/>
      <c r="P7" s="132"/>
      <c r="Q7" s="132"/>
      <c r="R7" s="132"/>
      <c r="S7" s="132"/>
      <c r="T7" s="132"/>
      <c r="U7" s="132"/>
      <c r="V7" s="132"/>
      <c r="W7" s="132"/>
      <c r="X7" s="132"/>
      <c r="Y7" s="132"/>
    </row>
    <row r="8" spans="1:25">
      <c r="A8" s="13"/>
      <c r="B8" s="13"/>
      <c r="C8" s="13"/>
      <c r="D8" s="13"/>
      <c r="E8" s="13"/>
      <c r="F8" s="1" t="s">
        <v>223</v>
      </c>
      <c r="H8" s="5" t="s">
        <v>7</v>
      </c>
      <c r="K8" s="64" t="s">
        <v>20</v>
      </c>
      <c r="N8" s="132"/>
      <c r="O8" s="132"/>
      <c r="P8" s="132"/>
      <c r="Q8" s="132"/>
      <c r="R8" s="132"/>
      <c r="S8" s="132"/>
      <c r="T8" s="132"/>
      <c r="U8" s="132"/>
      <c r="V8" s="132"/>
      <c r="W8" s="132"/>
      <c r="X8" s="132"/>
      <c r="Y8" s="132"/>
    </row>
    <row r="9" spans="1:25">
      <c r="A9" s="13" t="s">
        <v>4</v>
      </c>
      <c r="B9" s="13"/>
      <c r="C9" s="13"/>
      <c r="D9" s="13"/>
      <c r="E9" s="13"/>
      <c r="F9" s="2"/>
      <c r="G9" s="128" t="str">
        <f xml:space="preserve"> IF(ISTEXT(F9),", ","")</f>
        <v/>
      </c>
      <c r="H9" s="27">
        <f xml:space="preserve"> IF(ISTEXT(F9),1,0)</f>
        <v>0</v>
      </c>
      <c r="K9" s="64" t="s">
        <v>21</v>
      </c>
      <c r="N9" s="132"/>
      <c r="O9" s="132"/>
      <c r="P9" s="132"/>
      <c r="Q9" s="132"/>
      <c r="R9" s="132"/>
      <c r="S9" s="132"/>
      <c r="T9" s="132"/>
      <c r="U9" s="132"/>
      <c r="V9" s="132"/>
      <c r="W9" s="132"/>
      <c r="X9" s="132"/>
      <c r="Y9" s="132"/>
    </row>
    <row r="10" spans="1:25">
      <c r="A10" s="13" t="s">
        <v>4</v>
      </c>
      <c r="B10" s="13"/>
      <c r="C10" s="13"/>
      <c r="D10" s="13"/>
      <c r="E10" s="13"/>
      <c r="F10" s="2"/>
      <c r="G10" s="128" t="str">
        <f xml:space="preserve"> IF(ISTEXT(F10),", ","")</f>
        <v/>
      </c>
      <c r="H10" s="27">
        <f xml:space="preserve"> IF(ISTEXT(F10),1,0)</f>
        <v>0</v>
      </c>
      <c r="K10" s="64"/>
    </row>
    <row r="11" spans="1:25">
      <c r="A11" s="13"/>
      <c r="B11" s="13"/>
      <c r="C11" s="13"/>
      <c r="D11" s="13"/>
      <c r="E11" s="13"/>
      <c r="F11" s="128"/>
      <c r="G11" s="128"/>
      <c r="H11" s="13"/>
      <c r="K11" s="64" t="s">
        <v>228</v>
      </c>
      <c r="L11" s="13" t="str">
        <f>K8</f>
        <v>Moderate</v>
      </c>
    </row>
    <row r="12" spans="1:25">
      <c r="A12" s="13" t="s">
        <v>1</v>
      </c>
      <c r="B12" s="13"/>
      <c r="C12" s="13"/>
      <c r="D12" s="13"/>
      <c r="E12" s="13"/>
      <c r="F12" s="2" t="s">
        <v>255</v>
      </c>
      <c r="G12" s="128" t="str">
        <f t="shared" ref="G12:G24" si="0" xml:space="preserve"> IF(ISTEXT(F12),", ","")</f>
        <v xml:space="preserve">, </v>
      </c>
      <c r="H12" s="27">
        <f xml:space="preserve"> IF(ISTEXT(F12),1,0)</f>
        <v>1</v>
      </c>
      <c r="K12" s="64" t="s">
        <v>229</v>
      </c>
      <c r="L12" s="13" t="str">
        <f>K9</f>
        <v>High</v>
      </c>
    </row>
    <row r="13" spans="1:25">
      <c r="A13" s="13" t="s">
        <v>1</v>
      </c>
      <c r="B13" s="13"/>
      <c r="C13" s="13"/>
      <c r="D13" s="13"/>
      <c r="E13" s="13"/>
      <c r="F13" s="2" t="s">
        <v>256</v>
      </c>
      <c r="G13" s="128" t="str">
        <f t="shared" si="0"/>
        <v xml:space="preserve">, </v>
      </c>
      <c r="H13" s="27">
        <f xml:space="preserve"> IF(ISTEXT(F13),1,0)</f>
        <v>1</v>
      </c>
      <c r="K13" s="64" t="s">
        <v>230</v>
      </c>
      <c r="L13" s="13" t="str">
        <f>K7</f>
        <v>Low</v>
      </c>
    </row>
    <row r="14" spans="1:25">
      <c r="A14" s="13" t="s">
        <v>1</v>
      </c>
      <c r="B14" s="13"/>
      <c r="C14" s="13"/>
      <c r="D14" s="13"/>
      <c r="E14" s="13"/>
      <c r="F14" s="2"/>
      <c r="G14" s="128" t="str">
        <f t="shared" si="0"/>
        <v/>
      </c>
      <c r="H14" s="27">
        <f xml:space="preserve"> IF(ISTEXT(F14),1,0)</f>
        <v>0</v>
      </c>
      <c r="K14" s="64" t="s">
        <v>231</v>
      </c>
      <c r="L14" s="13" t="str">
        <f>K8</f>
        <v>Moderate</v>
      </c>
    </row>
    <row r="15" spans="1:25">
      <c r="A15" s="13" t="s">
        <v>1</v>
      </c>
      <c r="B15" s="13"/>
      <c r="C15" s="13"/>
      <c r="D15" s="13"/>
      <c r="E15" s="13"/>
      <c r="F15" s="2"/>
      <c r="G15" s="128" t="str">
        <f t="shared" si="0"/>
        <v/>
      </c>
      <c r="H15" s="27">
        <f xml:space="preserve"> IF(ISTEXT(F15),1,0)</f>
        <v>0</v>
      </c>
      <c r="K15" s="64" t="s">
        <v>232</v>
      </c>
      <c r="L15" s="13" t="str">
        <f>K8</f>
        <v>Moderate</v>
      </c>
    </row>
    <row r="16" spans="1:25">
      <c r="A16" s="13" t="s">
        <v>1</v>
      </c>
      <c r="B16" s="13"/>
      <c r="C16" s="13"/>
      <c r="D16" s="13"/>
      <c r="E16" s="13"/>
      <c r="F16" s="2"/>
      <c r="G16" s="128" t="str">
        <f t="shared" si="0"/>
        <v/>
      </c>
      <c r="H16" s="27">
        <f xml:space="preserve"> IF(ISTEXT(F16),1,0)</f>
        <v>0</v>
      </c>
      <c r="K16" s="64" t="s">
        <v>233</v>
      </c>
      <c r="L16" s="13" t="str">
        <f>K8</f>
        <v>Moderate</v>
      </c>
    </row>
    <row r="17" spans="1:12">
      <c r="A17" s="13"/>
      <c r="B17" s="13"/>
      <c r="C17" s="13"/>
      <c r="D17" s="13"/>
      <c r="E17" s="13"/>
      <c r="F17" s="128"/>
      <c r="G17" s="128"/>
      <c r="H17" s="13"/>
      <c r="K17" s="64" t="s">
        <v>234</v>
      </c>
      <c r="L17" s="13" t="str">
        <f>K9</f>
        <v>High</v>
      </c>
    </row>
    <row r="18" spans="1:12">
      <c r="A18" s="13" t="s">
        <v>2</v>
      </c>
      <c r="B18" s="13"/>
      <c r="C18" s="13"/>
      <c r="D18" s="13"/>
      <c r="E18" s="13"/>
      <c r="F18" s="2"/>
      <c r="G18" s="128" t="str">
        <f t="shared" si="0"/>
        <v/>
      </c>
      <c r="H18" s="27">
        <f xml:space="preserve"> IF(ISTEXT(F18),2,0)</f>
        <v>0</v>
      </c>
      <c r="K18" s="64" t="s">
        <v>235</v>
      </c>
      <c r="L18" s="13" t="str">
        <f>K9</f>
        <v>High</v>
      </c>
    </row>
    <row r="19" spans="1:12">
      <c r="A19" s="13" t="s">
        <v>2</v>
      </c>
      <c r="B19" s="13"/>
      <c r="C19" s="13"/>
      <c r="D19" s="13"/>
      <c r="E19" s="13"/>
      <c r="F19" s="2"/>
      <c r="G19" s="128" t="str">
        <f t="shared" si="0"/>
        <v/>
      </c>
      <c r="H19" s="27">
        <f t="shared" ref="H19:H22" si="1" xml:space="preserve"> IF(ISTEXT(F19),2,0)</f>
        <v>0</v>
      </c>
      <c r="K19" s="64" t="s">
        <v>236</v>
      </c>
      <c r="L19" s="13" t="str">
        <f>K9</f>
        <v>High</v>
      </c>
    </row>
    <row r="20" spans="1:12">
      <c r="A20" s="13" t="s">
        <v>2</v>
      </c>
      <c r="B20" s="13"/>
      <c r="C20" s="13"/>
      <c r="D20" s="13"/>
      <c r="E20" s="13"/>
      <c r="F20" s="2"/>
      <c r="G20" s="128" t="str">
        <f t="shared" si="0"/>
        <v/>
      </c>
      <c r="H20" s="27">
        <f t="shared" si="1"/>
        <v>0</v>
      </c>
      <c r="K20" s="64" t="s">
        <v>237</v>
      </c>
      <c r="L20" s="13" t="str">
        <f>K6</f>
        <v>Minimal</v>
      </c>
    </row>
    <row r="21" spans="1:12">
      <c r="A21" s="13" t="s">
        <v>2</v>
      </c>
      <c r="B21" s="13"/>
      <c r="C21" s="13"/>
      <c r="D21" s="13"/>
      <c r="E21" s="13"/>
      <c r="F21" s="2"/>
      <c r="G21" s="128" t="str">
        <f t="shared" si="0"/>
        <v/>
      </c>
      <c r="H21" s="27">
        <f t="shared" si="1"/>
        <v>0</v>
      </c>
    </row>
    <row r="22" spans="1:12">
      <c r="A22" s="13" t="s">
        <v>2</v>
      </c>
      <c r="B22" s="13"/>
      <c r="C22" s="13"/>
      <c r="D22" s="13"/>
      <c r="E22" s="13"/>
      <c r="F22" s="2"/>
      <c r="G22" s="128" t="str">
        <f t="shared" si="0"/>
        <v/>
      </c>
      <c r="H22" s="27">
        <f t="shared" si="1"/>
        <v>0</v>
      </c>
    </row>
    <row r="23" spans="1:12">
      <c r="A23" s="13"/>
      <c r="B23" s="13"/>
      <c r="C23" s="13"/>
      <c r="D23" s="13"/>
      <c r="E23" s="13"/>
      <c r="F23" s="128"/>
      <c r="G23" s="128"/>
      <c r="H23" s="13"/>
    </row>
    <row r="24" spans="1:12">
      <c r="A24" s="13" t="s">
        <v>5</v>
      </c>
      <c r="B24" s="13"/>
      <c r="C24" s="13"/>
      <c r="D24" s="13"/>
      <c r="E24" s="13"/>
      <c r="F24" s="2"/>
      <c r="G24" s="128" t="str">
        <f t="shared" si="0"/>
        <v/>
      </c>
      <c r="H24" s="27">
        <f xml:space="preserve"> IF(ISTEXT(F24),3,0)</f>
        <v>0</v>
      </c>
    </row>
    <row r="25" spans="1:12">
      <c r="A25" s="13"/>
      <c r="B25" s="13"/>
      <c r="C25" s="13"/>
      <c r="D25" s="13"/>
      <c r="E25" s="13"/>
      <c r="F25" s="128"/>
      <c r="G25" s="128" t="s">
        <v>224</v>
      </c>
      <c r="H25" s="13"/>
    </row>
    <row r="26" spans="1:12">
      <c r="A26" s="13" t="s">
        <v>6</v>
      </c>
      <c r="B26" s="13"/>
      <c r="C26" s="13"/>
      <c r="D26" s="13"/>
      <c r="E26" s="13"/>
      <c r="F26" s="2"/>
      <c r="G26" s="2" t="str">
        <f t="shared" ref="G26:G30" si="2" xml:space="preserve"> IF(ISTEXT(F26),"Describe add'l workup plan here","")</f>
        <v/>
      </c>
      <c r="H26" s="27">
        <f xml:space="preserve"> IF(ISTEXT(F26),4,0)</f>
        <v>0</v>
      </c>
      <c r="K26" s="131" t="str">
        <f xml:space="preserve"> IF(ISTEXT(F26),", ","")</f>
        <v/>
      </c>
    </row>
    <row r="27" spans="1:12">
      <c r="A27" s="13" t="s">
        <v>6</v>
      </c>
      <c r="B27" s="13"/>
      <c r="C27" s="13"/>
      <c r="D27" s="13"/>
      <c r="E27" s="13"/>
      <c r="F27" s="2"/>
      <c r="G27" s="2" t="str">
        <f t="shared" si="2"/>
        <v/>
      </c>
      <c r="H27" s="27">
        <f t="shared" ref="H27:H30" si="3" xml:space="preserve"> IF(ISTEXT(F27),4,0)</f>
        <v>0</v>
      </c>
      <c r="K27" s="131" t="str">
        <f xml:space="preserve"> IF(ISTEXT(F27),", ","")</f>
        <v/>
      </c>
    </row>
    <row r="28" spans="1:12">
      <c r="A28" s="13" t="s">
        <v>6</v>
      </c>
      <c r="B28" s="13"/>
      <c r="C28" s="13"/>
      <c r="D28" s="13"/>
      <c r="E28" s="13"/>
      <c r="F28" s="2"/>
      <c r="G28" s="2" t="str">
        <f t="shared" si="2"/>
        <v/>
      </c>
      <c r="H28" s="27">
        <f t="shared" si="3"/>
        <v>0</v>
      </c>
      <c r="K28" s="131" t="str">
        <f xml:space="preserve"> IF(ISTEXT(F28),", ","")</f>
        <v/>
      </c>
    </row>
    <row r="29" spans="1:12">
      <c r="A29" s="13" t="s">
        <v>6</v>
      </c>
      <c r="B29" s="13"/>
      <c r="C29" s="13"/>
      <c r="D29" s="13"/>
      <c r="E29" s="13"/>
      <c r="F29" s="2"/>
      <c r="G29" s="2" t="str">
        <f t="shared" si="2"/>
        <v/>
      </c>
      <c r="H29" s="27">
        <f t="shared" si="3"/>
        <v>0</v>
      </c>
      <c r="K29" s="131" t="str">
        <f xml:space="preserve"> IF(ISTEXT(F29),", ","")</f>
        <v/>
      </c>
    </row>
    <row r="30" spans="1:12">
      <c r="A30" s="13" t="s">
        <v>6</v>
      </c>
      <c r="B30" s="13"/>
      <c r="C30" s="13"/>
      <c r="D30" s="13"/>
      <c r="E30" s="13"/>
      <c r="F30" s="6"/>
      <c r="G30" s="2" t="str">
        <f t="shared" si="2"/>
        <v/>
      </c>
      <c r="H30" s="27">
        <f t="shared" si="3"/>
        <v>0</v>
      </c>
      <c r="K30" s="131" t="str">
        <f xml:space="preserve"> IF(ISTEXT(F30),", ","")</f>
        <v/>
      </c>
    </row>
    <row r="31" spans="1:12">
      <c r="A31" s="13"/>
      <c r="B31" s="13"/>
      <c r="C31" s="13"/>
      <c r="D31" s="13"/>
      <c r="E31" s="13"/>
      <c r="H31" s="15">
        <f>SUM(H9:H30)</f>
        <v>2</v>
      </c>
    </row>
    <row r="32" spans="1:12">
      <c r="A32" s="13"/>
      <c r="B32" s="13"/>
      <c r="C32" s="13"/>
      <c r="D32" s="13"/>
      <c r="E32" s="13"/>
      <c r="H32" s="13"/>
    </row>
    <row r="33" spans="1:11">
      <c r="A33" s="13"/>
      <c r="B33" s="13"/>
      <c r="C33" s="13"/>
      <c r="D33" s="13"/>
      <c r="E33" s="13"/>
      <c r="H33" s="13"/>
    </row>
    <row r="34" spans="1:11">
      <c r="A34" s="15" t="s">
        <v>8</v>
      </c>
      <c r="B34" s="13"/>
      <c r="C34" s="13"/>
      <c r="D34" s="13"/>
      <c r="E34" s="13"/>
      <c r="F34" s="4" t="s">
        <v>116</v>
      </c>
      <c r="G34" s="4"/>
      <c r="H34" s="16" t="s">
        <v>7</v>
      </c>
    </row>
    <row r="35" spans="1:11">
      <c r="A35" s="13"/>
      <c r="B35" s="13"/>
      <c r="C35" s="13"/>
      <c r="D35" s="13"/>
      <c r="E35" s="13"/>
      <c r="F35" s="65" t="s">
        <v>14</v>
      </c>
      <c r="G35" s="65"/>
      <c r="H35" s="13"/>
    </row>
    <row r="36" spans="1:11">
      <c r="A36" s="13" t="s">
        <v>9</v>
      </c>
      <c r="B36" s="13"/>
      <c r="C36" s="13"/>
      <c r="D36" s="13"/>
      <c r="E36" s="13"/>
      <c r="F36" s="2"/>
      <c r="G36" s="128"/>
      <c r="H36" s="13">
        <f>IF(F36="yes",1,0)</f>
        <v>0</v>
      </c>
      <c r="K36" s="13" t="str">
        <f>IF(F36="yes","Clinical lab tests were ordered.","")</f>
        <v/>
      </c>
    </row>
    <row r="37" spans="1:11">
      <c r="A37" s="13" t="s">
        <v>10</v>
      </c>
      <c r="B37" s="13"/>
      <c r="C37" s="13"/>
      <c r="D37" s="13"/>
      <c r="E37" s="13"/>
      <c r="F37" s="2"/>
      <c r="G37" s="128"/>
      <c r="H37" s="13">
        <f>IF(F37="yes",1,0)</f>
        <v>0</v>
      </c>
      <c r="K37" s="13" t="str">
        <f>IF(F37="yes","Radiology tests were ordered.","")</f>
        <v/>
      </c>
    </row>
    <row r="38" spans="1:11">
      <c r="A38" s="13" t="s">
        <v>11</v>
      </c>
      <c r="B38" s="13"/>
      <c r="C38" s="13"/>
      <c r="D38" s="13"/>
      <c r="E38" s="13"/>
      <c r="F38" s="2"/>
      <c r="G38" s="128"/>
      <c r="H38" s="13">
        <f>IF(F38="yes",1,0)</f>
        <v>0</v>
      </c>
      <c r="K38" s="13" t="str">
        <f>IF(F38="yes","Medicine tests were ordered.","")</f>
        <v/>
      </c>
    </row>
    <row r="39" spans="1:11">
      <c r="A39" s="13" t="s">
        <v>12</v>
      </c>
      <c r="B39" s="13"/>
      <c r="C39" s="13"/>
      <c r="D39" s="13"/>
      <c r="E39" s="13"/>
      <c r="F39" s="2"/>
      <c r="G39" s="128"/>
      <c r="H39" s="13">
        <f>IF(F39="yes",1,0)</f>
        <v>0</v>
      </c>
      <c r="K39" s="13" t="str">
        <f>IF(F39="yes","The tests were discussed with the performing physician.","")</f>
        <v/>
      </c>
    </row>
    <row r="40" spans="1:11">
      <c r="A40" s="13" t="s">
        <v>13</v>
      </c>
      <c r="B40" s="13"/>
      <c r="C40" s="13"/>
      <c r="D40" s="13"/>
      <c r="E40" s="13"/>
      <c r="F40" s="2"/>
      <c r="G40" s="128"/>
      <c r="H40" s="13">
        <f>IF(F40="yes",1,0)</f>
        <v>0</v>
      </c>
      <c r="K40" s="13" t="str">
        <f>IF(F40="yes","The decision was made to order prior medical history records.","")</f>
        <v/>
      </c>
    </row>
    <row r="41" spans="1:11">
      <c r="A41" s="13" t="s">
        <v>16</v>
      </c>
      <c r="B41" s="13"/>
      <c r="C41" s="13"/>
      <c r="D41" s="13"/>
      <c r="E41" s="13"/>
      <c r="F41" s="2"/>
      <c r="G41" s="128"/>
      <c r="H41" s="14">
        <f>IF(F41="yes",2,0)</f>
        <v>0</v>
      </c>
      <c r="K41" s="13" t="str">
        <f>IF(F41="yes","Prior medical records were obtained. My summary is as follows. TYPE YOUR SUMMARY HERE IN YOUR OWN WORDS","")</f>
        <v/>
      </c>
    </row>
    <row r="42" spans="1:11">
      <c r="A42" s="13"/>
      <c r="B42" s="13"/>
      <c r="C42" s="13"/>
      <c r="D42" s="13"/>
      <c r="E42" s="13"/>
      <c r="H42" s="15">
        <f>SUM(H36:H41)</f>
        <v>0</v>
      </c>
    </row>
    <row r="43" spans="1:11">
      <c r="A43" s="13"/>
      <c r="B43" s="13"/>
      <c r="C43" s="13"/>
      <c r="D43" s="13"/>
      <c r="E43" s="13"/>
      <c r="H43" s="13"/>
    </row>
    <row r="44" spans="1:11">
      <c r="A44" s="13"/>
      <c r="B44" s="13"/>
      <c r="C44" s="13"/>
      <c r="D44" s="13"/>
      <c r="E44" s="13"/>
    </row>
    <row r="45" spans="1:11">
      <c r="A45" s="13"/>
      <c r="B45" s="13"/>
      <c r="C45" s="13"/>
      <c r="D45" s="13"/>
      <c r="E45" s="13"/>
    </row>
    <row r="46" spans="1:11">
      <c r="A46" s="15" t="s">
        <v>17</v>
      </c>
      <c r="B46" s="13"/>
      <c r="C46" s="13"/>
      <c r="D46" s="13"/>
      <c r="E46" s="13"/>
    </row>
    <row r="47" spans="1:11">
      <c r="A47" s="64" t="s">
        <v>227</v>
      </c>
      <c r="B47" s="13"/>
      <c r="C47" s="13"/>
      <c r="D47" s="13"/>
      <c r="E47" s="13"/>
    </row>
    <row r="48" spans="1:11">
      <c r="A48" s="13"/>
      <c r="B48" s="13"/>
      <c r="C48" s="13"/>
      <c r="D48" s="13"/>
      <c r="F48" s="1" t="s">
        <v>226</v>
      </c>
      <c r="G48" s="1" t="s">
        <v>225</v>
      </c>
    </row>
    <row r="49" spans="1:13">
      <c r="A49" s="13"/>
      <c r="B49" s="13"/>
      <c r="C49" s="13"/>
      <c r="D49" s="13"/>
      <c r="F49" s="13" t="str">
        <f>VLOOKUP(G49,ki,2,FALSE)</f>
        <v>Moderate</v>
      </c>
      <c r="G49" s="2" t="s">
        <v>228</v>
      </c>
    </row>
    <row r="50" spans="1:13">
      <c r="A50" s="13"/>
      <c r="B50" s="13"/>
      <c r="C50" s="13"/>
      <c r="D50" s="13"/>
      <c r="E50" s="13"/>
    </row>
    <row r="51" spans="1:13">
      <c r="A51" s="13"/>
      <c r="B51" s="13"/>
      <c r="C51" s="13"/>
      <c r="D51" s="13"/>
      <c r="E51" s="13"/>
    </row>
    <row r="52" spans="1:13">
      <c r="A52" s="13"/>
      <c r="B52" s="13"/>
      <c r="C52" s="13"/>
      <c r="D52" s="13"/>
      <c r="E52" s="13"/>
    </row>
    <row r="53" spans="1:13">
      <c r="A53" s="13"/>
      <c r="B53" s="13"/>
      <c r="C53" s="13"/>
      <c r="D53" s="13"/>
      <c r="E53" s="13"/>
    </row>
    <row r="54" spans="1:13">
      <c r="A54" s="13"/>
      <c r="B54" s="13"/>
      <c r="C54" s="13"/>
      <c r="D54" s="13"/>
      <c r="E54" s="13"/>
    </row>
    <row r="55" spans="1:13">
      <c r="A55" s="13"/>
      <c r="B55" s="13"/>
      <c r="C55" s="13"/>
      <c r="D55" s="13"/>
      <c r="E55" s="13"/>
    </row>
    <row r="56" spans="1:13">
      <c r="A56" s="3" t="s">
        <v>22</v>
      </c>
    </row>
    <row r="57" spans="1:13" s="3" customFormat="1">
      <c r="A57" s="7" t="s">
        <v>23</v>
      </c>
      <c r="B57" s="7" t="s">
        <v>25</v>
      </c>
      <c r="C57" s="7" t="s">
        <v>26</v>
      </c>
      <c r="D57" s="7" t="s">
        <v>27</v>
      </c>
      <c r="K57" s="15"/>
      <c r="L57" s="15"/>
      <c r="M57" s="129"/>
    </row>
    <row r="58" spans="1:13">
      <c r="A58" s="8" t="s">
        <v>24</v>
      </c>
      <c r="B58" s="9" t="s">
        <v>28</v>
      </c>
      <c r="C58" s="9" t="s">
        <v>28</v>
      </c>
      <c r="D58" s="10" t="s">
        <v>18</v>
      </c>
    </row>
    <row r="59" spans="1:13">
      <c r="A59" s="8" t="s">
        <v>19</v>
      </c>
      <c r="B59" s="10">
        <v>2</v>
      </c>
      <c r="C59" s="10">
        <v>2</v>
      </c>
      <c r="D59" s="10" t="s">
        <v>19</v>
      </c>
    </row>
    <row r="60" spans="1:13">
      <c r="A60" s="8" t="s">
        <v>20</v>
      </c>
      <c r="B60" s="10">
        <v>3</v>
      </c>
      <c r="C60" s="10">
        <v>3</v>
      </c>
      <c r="D60" s="10" t="s">
        <v>20</v>
      </c>
    </row>
    <row r="61" spans="1:13">
      <c r="A61" s="8" t="s">
        <v>21</v>
      </c>
      <c r="B61" s="9" t="s">
        <v>29</v>
      </c>
      <c r="C61" s="9" t="s">
        <v>29</v>
      </c>
      <c r="D61" s="10" t="s">
        <v>21</v>
      </c>
    </row>
    <row r="63" spans="1:13">
      <c r="A63" s="1" t="s">
        <v>30</v>
      </c>
    </row>
    <row r="64" spans="1:13">
      <c r="A64" s="1" t="s">
        <v>31</v>
      </c>
    </row>
    <row r="66" spans="1:2">
      <c r="A66" s="8" t="s">
        <v>24</v>
      </c>
      <c r="B66" s="11" t="s">
        <v>32</v>
      </c>
    </row>
    <row r="67" spans="1:2">
      <c r="A67" s="8" t="s">
        <v>19</v>
      </c>
      <c r="B67" s="11" t="s">
        <v>33</v>
      </c>
    </row>
    <row r="68" spans="1:2">
      <c r="A68" s="8" t="s">
        <v>20</v>
      </c>
      <c r="B68" s="11" t="s">
        <v>34</v>
      </c>
    </row>
    <row r="69" spans="1:2">
      <c r="A69" s="8" t="s">
        <v>21</v>
      </c>
      <c r="B69" s="12" t="s">
        <v>35</v>
      </c>
    </row>
  </sheetData>
  <sheetProtection sheet="1" objects="1" scenarios="1"/>
  <mergeCells count="1">
    <mergeCell ref="N1:Y9"/>
  </mergeCells>
  <conditionalFormatting sqref="B58">
    <cfRule type="expression" dxfId="53" priority="12">
      <formula>$H$31&lt;=1</formula>
    </cfRule>
  </conditionalFormatting>
  <conditionalFormatting sqref="B59">
    <cfRule type="expression" dxfId="52" priority="11">
      <formula>$H$31=2</formula>
    </cfRule>
  </conditionalFormatting>
  <conditionalFormatting sqref="B60">
    <cfRule type="expression" dxfId="51" priority="10">
      <formula>$H$31=3</formula>
    </cfRule>
  </conditionalFormatting>
  <conditionalFormatting sqref="B61">
    <cfRule type="expression" dxfId="50" priority="9">
      <formula>$H$31&gt;=4</formula>
    </cfRule>
  </conditionalFormatting>
  <conditionalFormatting sqref="C58">
    <cfRule type="expression" dxfId="49" priority="8">
      <formula>$H$42&lt;=1</formula>
    </cfRule>
  </conditionalFormatting>
  <conditionalFormatting sqref="C59">
    <cfRule type="expression" dxfId="48" priority="7">
      <formula>$H$42=2</formula>
    </cfRule>
  </conditionalFormatting>
  <conditionalFormatting sqref="C60">
    <cfRule type="expression" dxfId="47" priority="6">
      <formula>$H$42=3</formula>
    </cfRule>
  </conditionalFormatting>
  <conditionalFormatting sqref="C61">
    <cfRule type="expression" dxfId="46" priority="5">
      <formula>$H$42&gt;=4</formula>
    </cfRule>
  </conditionalFormatting>
  <conditionalFormatting sqref="D58">
    <cfRule type="expression" dxfId="45" priority="4">
      <formula>$F$49="Minimal"</formula>
    </cfRule>
  </conditionalFormatting>
  <conditionalFormatting sqref="D59">
    <cfRule type="expression" dxfId="44" priority="3">
      <formula>$F$49="Low"</formula>
    </cfRule>
  </conditionalFormatting>
  <conditionalFormatting sqref="D60">
    <cfRule type="expression" dxfId="43" priority="2">
      <formula>$F$49="Moderate"</formula>
    </cfRule>
  </conditionalFormatting>
  <conditionalFormatting sqref="D61">
    <cfRule type="expression" dxfId="42" priority="1">
      <formula>$F$49="High"</formula>
    </cfRule>
  </conditionalFormatting>
  <dataValidations count="2">
    <dataValidation type="list" allowBlank="1" showInputMessage="1" showErrorMessage="1" sqref="F36:F41">
      <formula1>$K$3:$K$4</formula1>
    </dataValidation>
    <dataValidation type="list" allowBlank="1" showInputMessage="1" showErrorMessage="1" promptTitle="Choose one from list" sqref="G49">
      <formula1>$K$11:$K$20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P223"/>
  <sheetViews>
    <sheetView topLeftCell="A106" zoomScaleNormal="100" workbookViewId="0">
      <selection activeCell="A207" sqref="A207:G223"/>
    </sheetView>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170</v>
      </c>
      <c r="D1" s="18"/>
      <c r="E1" s="117" t="s">
        <v>186</v>
      </c>
      <c r="G1" s="127" t="s">
        <v>213</v>
      </c>
    </row>
    <row r="2" spans="1:16">
      <c r="A2" s="18" t="s">
        <v>171</v>
      </c>
      <c r="B2" s="18"/>
      <c r="D2" s="18"/>
    </row>
    <row r="3" spans="1:16">
      <c r="A3" s="18"/>
      <c r="B3" s="18"/>
      <c r="D3" s="18"/>
    </row>
    <row r="4" spans="1:16">
      <c r="D4" s="18"/>
    </row>
    <row r="5" spans="1:16">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99</v>
      </c>
      <c r="B9" s="67"/>
      <c r="C9" s="68"/>
      <c r="D9" s="44"/>
      <c r="E9" s="22"/>
      <c r="F9" s="22"/>
      <c r="G9" s="21" t="s">
        <v>48</v>
      </c>
    </row>
    <row r="10" spans="1:16" ht="15" customHeight="1">
      <c r="A10" s="69" t="s">
        <v>44</v>
      </c>
      <c r="B10" s="29"/>
      <c r="C10" s="70" t="s">
        <v>239</v>
      </c>
      <c r="D10" s="22"/>
      <c r="F10" s="22"/>
      <c r="G10" s="27"/>
    </row>
    <row r="11" spans="1:16">
      <c r="A11" s="69" t="s">
        <v>38</v>
      </c>
      <c r="B11" s="29"/>
      <c r="C11" s="70" t="s">
        <v>240</v>
      </c>
      <c r="D11" s="22"/>
      <c r="F11" s="22">
        <f t="shared" ref="F11:F18" si="0" xml:space="preserve"> IF(ISTEXT(C11),1,"")</f>
        <v>1</v>
      </c>
      <c r="G11" s="27" t="str">
        <f>"Pt. has had "&amp;C10&amp;" for "&amp;C11&amp;".  "</f>
        <v xml:space="preserve">Pt. has had sadness for long time.  </v>
      </c>
      <c r="I11" s="135"/>
      <c r="J11" s="135"/>
      <c r="K11" s="135"/>
      <c r="L11" s="135"/>
      <c r="M11" s="135"/>
      <c r="N11" s="135"/>
      <c r="O11" s="135"/>
      <c r="P11" s="135"/>
    </row>
    <row r="12" spans="1:16">
      <c r="A12" s="71" t="s">
        <v>45</v>
      </c>
      <c r="B12" s="45"/>
      <c r="C12" s="70" t="s">
        <v>245</v>
      </c>
      <c r="D12" s="46"/>
      <c r="F12" s="22">
        <f t="shared" si="0"/>
        <v>1</v>
      </c>
      <c r="G12" s="27" t="str">
        <f xml:space="preserve"> IF(ISTEXT(C12),A12&amp;" include "&amp;C12&amp;".","")</f>
        <v>Associated signs/symptoms include lots of signs.</v>
      </c>
      <c r="I12" s="135"/>
      <c r="J12" s="135"/>
      <c r="K12" s="135"/>
      <c r="L12" s="135"/>
      <c r="M12" s="135"/>
      <c r="N12" s="135"/>
      <c r="O12" s="135"/>
      <c r="P12" s="135"/>
    </row>
    <row r="13" spans="1:16">
      <c r="A13" s="71" t="s">
        <v>40</v>
      </c>
      <c r="B13" s="45"/>
      <c r="C13" s="70" t="s">
        <v>242</v>
      </c>
      <c r="D13" s="46"/>
      <c r="F13" s="22">
        <f t="shared" si="0"/>
        <v>1</v>
      </c>
      <c r="G13" s="27" t="str">
        <f xml:space="preserve"> IF(ISTEXT(C13),"Timing is "&amp;C13&amp;".","")</f>
        <v>Timing is constant.</v>
      </c>
      <c r="I13" s="135"/>
      <c r="J13" s="135"/>
      <c r="K13" s="135"/>
      <c r="L13" s="135"/>
      <c r="M13" s="135"/>
      <c r="N13" s="135"/>
      <c r="O13" s="135"/>
      <c r="P13" s="135"/>
    </row>
    <row r="14" spans="1:16">
      <c r="A14" s="71" t="s">
        <v>43</v>
      </c>
      <c r="B14" s="45"/>
      <c r="C14" s="70" t="s">
        <v>246</v>
      </c>
      <c r="D14" s="46"/>
      <c r="F14" s="22">
        <f t="shared" si="0"/>
        <v>1</v>
      </c>
      <c r="G14" s="27" t="str">
        <f xml:space="preserve"> IF(ISTEXT(C14),"The symptoms are "&amp;C14&amp;".","")</f>
        <v>The symptoms are severe.</v>
      </c>
      <c r="I14" s="135"/>
      <c r="J14" s="135"/>
      <c r="K14" s="135"/>
      <c r="L14" s="135"/>
      <c r="M14" s="135"/>
      <c r="N14" s="135"/>
      <c r="O14" s="135"/>
      <c r="P14" s="135"/>
    </row>
    <row r="15" spans="1:16">
      <c r="A15" s="71" t="s">
        <v>42</v>
      </c>
      <c r="B15" s="45"/>
      <c r="C15" s="70" t="s">
        <v>247</v>
      </c>
      <c r="D15" s="46"/>
      <c r="F15" s="22">
        <f t="shared" si="0"/>
        <v>1</v>
      </c>
      <c r="G15" s="27" t="str">
        <f xml:space="preserve"> IF(ISTEXT(C15),"The symptoms occur in the context of "&amp;C15&amp;".","")</f>
        <v>The symptoms occur in the context of all the time.</v>
      </c>
      <c r="I15" s="135"/>
      <c r="J15" s="135"/>
      <c r="K15" s="135"/>
      <c r="L15" s="135"/>
      <c r="M15" s="135"/>
      <c r="N15" s="135"/>
      <c r="O15" s="135"/>
      <c r="P15" s="135"/>
    </row>
    <row r="16" spans="1:16">
      <c r="A16" s="71" t="s">
        <v>41</v>
      </c>
      <c r="B16" s="45"/>
      <c r="C16" s="70" t="s">
        <v>248</v>
      </c>
      <c r="D16" s="46"/>
      <c r="F16" s="22">
        <f t="shared" si="0"/>
        <v>1</v>
      </c>
      <c r="G16" s="27" t="str">
        <f xml:space="preserve"> IF(ISTEXT(C16),"Modifying factors:"&amp;C16&amp;".","")</f>
        <v>Modifying factors:everything.</v>
      </c>
      <c r="I16" s="135"/>
      <c r="J16" s="135"/>
      <c r="K16" s="135"/>
      <c r="L16" s="135"/>
      <c r="M16" s="135"/>
      <c r="N16" s="135"/>
      <c r="O16" s="135"/>
      <c r="P16" s="135"/>
    </row>
    <row r="17" spans="1:16">
      <c r="A17" s="69" t="s">
        <v>39</v>
      </c>
      <c r="B17" s="29"/>
      <c r="C17" s="70" t="s">
        <v>243</v>
      </c>
      <c r="D17" s="22"/>
      <c r="F17" s="22">
        <f t="shared" si="0"/>
        <v>1</v>
      </c>
      <c r="G17" s="27" t="str">
        <f xml:space="preserve"> IF(ISTEXT(C17),"Location in body:"&amp;C17&amp;".","")</f>
        <v>Location in body:everywhere.</v>
      </c>
    </row>
    <row r="18" spans="1:16">
      <c r="A18" s="72" t="s">
        <v>37</v>
      </c>
      <c r="B18" s="73"/>
      <c r="C18" s="74" t="s">
        <v>249</v>
      </c>
      <c r="D18" s="22"/>
      <c r="F18" s="22">
        <f t="shared" si="0"/>
        <v>1</v>
      </c>
      <c r="G18" s="27" t="str">
        <f xml:space="preserve"> IF(ISTEXT(C18),"Quality:"&amp;C18&amp;".","")</f>
        <v>Quality:bad.</v>
      </c>
    </row>
    <row r="19" spans="1:16">
      <c r="A19" s="23" t="str">
        <f>IF(F19&lt;4,"PLEASE INPUT AT LEAST 4 ELEMENT DESCRIPTIONS ABOVE","")</f>
        <v/>
      </c>
      <c r="B19" s="23"/>
      <c r="D19" s="37"/>
      <c r="E19" s="22">
        <f>IF(F19&gt;=4,1,"THIS SECTION INCOMPLETE")</f>
        <v>1</v>
      </c>
      <c r="F19" s="22">
        <f>SUM(F11:F18)</f>
        <v>8</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98</v>
      </c>
      <c r="B22" s="61"/>
      <c r="C22" s="22" t="s">
        <v>49</v>
      </c>
      <c r="D22" s="37"/>
      <c r="F22" s="22"/>
      <c r="G22" s="31"/>
      <c r="I22" s="135"/>
      <c r="J22" s="135"/>
      <c r="K22" s="135"/>
      <c r="L22" s="135"/>
      <c r="M22" s="135"/>
      <c r="N22" s="135"/>
      <c r="O22" s="135"/>
      <c r="P22" s="135"/>
    </row>
    <row r="23" spans="1:16" ht="30">
      <c r="A23" s="75" t="s">
        <v>66</v>
      </c>
      <c r="B23" s="76"/>
      <c r="C23" s="77" t="s">
        <v>244</v>
      </c>
      <c r="D23" s="38"/>
      <c r="F23" s="22">
        <f xml:space="preserve"> IF(ISTEXT(C23),1,0)</f>
        <v>1</v>
      </c>
      <c r="G23" s="27" t="str">
        <f>C23</f>
        <v>complete medical info</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t="s">
        <v>253</v>
      </c>
      <c r="D25" s="22"/>
      <c r="F25" s="22">
        <f xml:space="preserve"> IF(ISTEXT(C25),1,0)</f>
        <v>1</v>
      </c>
      <c r="G25" s="27" t="str">
        <f>C25</f>
        <v>family history</v>
      </c>
      <c r="I25" s="135"/>
      <c r="J25" s="135"/>
      <c r="K25" s="135"/>
      <c r="L25" s="135"/>
      <c r="M25" s="135"/>
      <c r="N25" s="135"/>
      <c r="O25" s="135"/>
      <c r="P25" s="135"/>
    </row>
    <row r="26" spans="1:16">
      <c r="A26" s="69" t="s">
        <v>100</v>
      </c>
      <c r="B26" s="29"/>
      <c r="C26" s="81" t="s">
        <v>241</v>
      </c>
      <c r="D26" s="22"/>
      <c r="F26" s="22">
        <f t="shared" ref="F26:F47" si="1" xml:space="preserve"> IF(ISTEXT(C26),1,0)</f>
        <v>1</v>
      </c>
      <c r="G26" s="27" t="str">
        <f t="shared" ref="G26:G27" si="2" xml:space="preserve"> IF(ISTEXT(C26),A26&amp;C26&amp;".","")</f>
        <v>Mother:none.</v>
      </c>
      <c r="I26" s="86"/>
      <c r="J26" s="86"/>
      <c r="K26" s="86"/>
      <c r="L26" s="86"/>
      <c r="M26" s="86"/>
      <c r="N26" s="86"/>
      <c r="O26" s="86"/>
      <c r="P26" s="86"/>
    </row>
    <row r="27" spans="1:16">
      <c r="A27" s="69" t="s">
        <v>101</v>
      </c>
      <c r="B27" s="29"/>
      <c r="C27" s="81" t="s">
        <v>241</v>
      </c>
      <c r="D27" s="22"/>
      <c r="F27" s="22">
        <f t="shared" si="1"/>
        <v>1</v>
      </c>
      <c r="G27" s="27" t="str">
        <f t="shared" si="2"/>
        <v>Father:none.</v>
      </c>
      <c r="I27" s="86"/>
      <c r="J27" s="86"/>
      <c r="K27" s="86"/>
      <c r="L27" s="86"/>
      <c r="M27" s="86"/>
      <c r="N27" s="86"/>
      <c r="O27" s="86"/>
      <c r="P27" s="86"/>
    </row>
    <row r="28" spans="1:16">
      <c r="A28" s="69" t="s">
        <v>102</v>
      </c>
      <c r="B28" s="29"/>
      <c r="C28" s="81" t="s">
        <v>241</v>
      </c>
      <c r="D28" s="22"/>
      <c r="F28" s="22">
        <f t="shared" si="1"/>
        <v>1</v>
      </c>
      <c r="G28" s="27" t="str">
        <f xml:space="preserve"> IF(ISTEXT(C28),A28&amp;C28&amp;".","")</f>
        <v>Maternal grandmother:none.</v>
      </c>
      <c r="I28" s="86"/>
      <c r="J28" s="86"/>
      <c r="K28" s="86"/>
      <c r="L28" s="86"/>
      <c r="M28" s="86"/>
      <c r="N28" s="86"/>
      <c r="O28" s="86"/>
      <c r="P28" s="86"/>
    </row>
    <row r="29" spans="1:16">
      <c r="A29" s="69" t="s">
        <v>103</v>
      </c>
      <c r="B29" s="29"/>
      <c r="C29" s="81" t="s">
        <v>241</v>
      </c>
      <c r="D29" s="22"/>
      <c r="F29" s="22">
        <f t="shared" si="1"/>
        <v>1</v>
      </c>
      <c r="G29" s="27" t="str">
        <f t="shared" ref="G29:G36" si="3" xml:space="preserve"> IF(ISTEXT(C29),A29&amp;C29&amp;".","")</f>
        <v>Maternal grandfather:none.</v>
      </c>
      <c r="I29" s="86"/>
      <c r="J29" s="86"/>
      <c r="K29" s="86"/>
      <c r="L29" s="86"/>
      <c r="M29" s="86"/>
      <c r="N29" s="86"/>
      <c r="O29" s="86"/>
      <c r="P29" s="86"/>
    </row>
    <row r="30" spans="1:16">
      <c r="A30" s="69" t="s">
        <v>104</v>
      </c>
      <c r="B30" s="29"/>
      <c r="C30" s="81" t="s">
        <v>241</v>
      </c>
      <c r="D30" s="22"/>
      <c r="F30" s="22">
        <f t="shared" si="1"/>
        <v>1</v>
      </c>
      <c r="G30" s="27" t="str">
        <f t="shared" si="3"/>
        <v>Paternal grandmother:none.</v>
      </c>
      <c r="I30" s="86"/>
      <c r="J30" s="86"/>
      <c r="K30" s="86"/>
      <c r="L30" s="86"/>
      <c r="M30" s="86"/>
      <c r="N30" s="86"/>
      <c r="O30" s="86"/>
      <c r="P30" s="86"/>
    </row>
    <row r="31" spans="1:16">
      <c r="A31" s="69" t="s">
        <v>105</v>
      </c>
      <c r="B31" s="29"/>
      <c r="C31" s="81" t="s">
        <v>241</v>
      </c>
      <c r="D31" s="22"/>
      <c r="F31" s="22">
        <f t="shared" si="1"/>
        <v>1</v>
      </c>
      <c r="G31" s="27" t="str">
        <f t="shared" si="3"/>
        <v>Paternal grandfather:none.</v>
      </c>
      <c r="I31" s="86"/>
      <c r="J31" s="86"/>
      <c r="K31" s="86"/>
      <c r="L31" s="86"/>
      <c r="M31" s="86"/>
      <c r="N31" s="86"/>
      <c r="O31" s="86"/>
      <c r="P31" s="86"/>
    </row>
    <row r="32" spans="1:16">
      <c r="A32" s="69" t="s">
        <v>106</v>
      </c>
      <c r="B32" s="29"/>
      <c r="C32" s="81" t="s">
        <v>241</v>
      </c>
      <c r="D32" s="22"/>
      <c r="F32" s="22">
        <f t="shared" si="1"/>
        <v>1</v>
      </c>
      <c r="G32" s="27" t="str">
        <f t="shared" si="3"/>
        <v>Sibling 1:none.</v>
      </c>
      <c r="I32" s="86"/>
      <c r="J32" s="86"/>
      <c r="K32" s="86"/>
      <c r="L32" s="86"/>
      <c r="M32" s="86"/>
      <c r="N32" s="86"/>
      <c r="O32" s="86"/>
      <c r="P32" s="86"/>
    </row>
    <row r="33" spans="1:16">
      <c r="A33" s="69" t="s">
        <v>107</v>
      </c>
      <c r="B33" s="29"/>
      <c r="C33" s="81" t="s">
        <v>241</v>
      </c>
      <c r="D33" s="22"/>
      <c r="F33" s="22">
        <f t="shared" si="1"/>
        <v>1</v>
      </c>
      <c r="G33" s="27" t="str">
        <f t="shared" si="3"/>
        <v>Sibling 2:none.</v>
      </c>
      <c r="I33" s="86"/>
      <c r="J33" s="86"/>
      <c r="K33" s="86"/>
      <c r="L33" s="86"/>
      <c r="M33" s="86"/>
      <c r="N33" s="86"/>
      <c r="O33" s="86"/>
      <c r="P33" s="86"/>
    </row>
    <row r="34" spans="1:16">
      <c r="A34" s="69" t="s">
        <v>108</v>
      </c>
      <c r="B34" s="29"/>
      <c r="C34" s="81" t="s">
        <v>241</v>
      </c>
      <c r="D34" s="22"/>
      <c r="F34" s="22">
        <f t="shared" si="1"/>
        <v>1</v>
      </c>
      <c r="G34" s="27" t="str">
        <f t="shared" si="3"/>
        <v>Sibling 3:none.</v>
      </c>
      <c r="I34" s="86"/>
      <c r="J34" s="86"/>
      <c r="K34" s="86"/>
      <c r="L34" s="86"/>
      <c r="M34" s="86"/>
      <c r="N34" s="86"/>
      <c r="O34" s="86"/>
      <c r="P34" s="86"/>
    </row>
    <row r="35" spans="1:16">
      <c r="A35" s="69" t="s">
        <v>109</v>
      </c>
      <c r="B35" s="29"/>
      <c r="C35" s="81" t="s">
        <v>241</v>
      </c>
      <c r="D35" s="22"/>
      <c r="F35" s="22">
        <f t="shared" si="1"/>
        <v>1</v>
      </c>
      <c r="G35" s="27" t="str">
        <f t="shared" si="3"/>
        <v>Sibling 4:none.</v>
      </c>
      <c r="I35" s="86"/>
      <c r="J35" s="86"/>
      <c r="K35" s="86"/>
      <c r="L35" s="86"/>
      <c r="M35" s="86"/>
      <c r="N35" s="86"/>
      <c r="O35" s="86"/>
      <c r="P35" s="86"/>
    </row>
    <row r="36" spans="1:16">
      <c r="A36" s="72" t="s">
        <v>110</v>
      </c>
      <c r="B36" s="73"/>
      <c r="C36" s="81" t="s">
        <v>241</v>
      </c>
      <c r="D36" s="22"/>
      <c r="F36" s="22">
        <f t="shared" si="1"/>
        <v>1</v>
      </c>
      <c r="G36" s="27" t="str">
        <f t="shared" si="3"/>
        <v>Other family member:none.</v>
      </c>
      <c r="I36" s="86"/>
      <c r="J36" s="86"/>
      <c r="K36" s="86"/>
      <c r="L36" s="86"/>
      <c r="M36" s="86"/>
      <c r="N36" s="86"/>
      <c r="O36" s="86"/>
      <c r="P36" s="86"/>
    </row>
    <row r="37" spans="1:16">
      <c r="A37" s="29"/>
      <c r="B37" s="29"/>
      <c r="C37" s="94"/>
      <c r="D37" s="22"/>
      <c r="F37" s="22">
        <f>IF(SUM(F25:F36)&gt;=1,1,0)</f>
        <v>1</v>
      </c>
      <c r="G37" s="31"/>
      <c r="I37" s="86"/>
      <c r="J37" s="86"/>
      <c r="K37" s="86"/>
      <c r="L37" s="86"/>
      <c r="M37" s="86"/>
      <c r="N37" s="86"/>
      <c r="O37" s="86"/>
      <c r="P37" s="86"/>
    </row>
    <row r="38" spans="1:16">
      <c r="A38" s="78" t="s">
        <v>47</v>
      </c>
      <c r="B38" s="83"/>
      <c r="C38" s="80" t="s">
        <v>252</v>
      </c>
      <c r="D38" s="22"/>
      <c r="F38" s="22">
        <f t="shared" si="1"/>
        <v>1</v>
      </c>
      <c r="G38" s="27" t="str">
        <f>C38</f>
        <v>social issues</v>
      </c>
    </row>
    <row r="39" spans="1:16">
      <c r="A39" s="69" t="s">
        <v>111</v>
      </c>
      <c r="B39" s="100" t="s">
        <v>14</v>
      </c>
      <c r="C39" s="95" t="str">
        <f>IF(B39="yes","Has a job.","Does not have a job.")</f>
        <v>Has a job.</v>
      </c>
      <c r="D39" s="22"/>
      <c r="F39" s="22">
        <f t="shared" si="1"/>
        <v>1</v>
      </c>
      <c r="G39" s="27" t="str">
        <f t="shared" ref="G39:G45" si="4">C39</f>
        <v>Has a job.</v>
      </c>
    </row>
    <row r="40" spans="1:16">
      <c r="A40" s="69" t="s">
        <v>112</v>
      </c>
      <c r="B40" s="100" t="s">
        <v>14</v>
      </c>
      <c r="C40" s="95" t="str">
        <f>IF(B40="yes","Has a car.","Does not have a car.")</f>
        <v>Has a car.</v>
      </c>
      <c r="D40" s="22"/>
      <c r="F40" s="22">
        <f t="shared" si="1"/>
        <v>1</v>
      </c>
      <c r="G40" s="27" t="str">
        <f t="shared" si="4"/>
        <v>Has a car.</v>
      </c>
    </row>
    <row r="41" spans="1:16">
      <c r="A41" s="69" t="s">
        <v>113</v>
      </c>
      <c r="B41" s="100" t="s">
        <v>14</v>
      </c>
      <c r="C41" s="95" t="str">
        <f>IF(B41="yes","C-section birth.","Not born by C-section or does not know.")</f>
        <v>C-section birth.</v>
      </c>
      <c r="D41" s="22"/>
      <c r="F41" s="22">
        <f t="shared" si="1"/>
        <v>1</v>
      </c>
      <c r="G41" s="27" t="str">
        <f t="shared" si="4"/>
        <v>C-section birth.</v>
      </c>
    </row>
    <row r="42" spans="1:16">
      <c r="A42" s="69" t="s">
        <v>114</v>
      </c>
      <c r="B42" s="100" t="s">
        <v>14</v>
      </c>
      <c r="C42" s="95" t="str">
        <f>IF(B42="yes","Has not has gallbladder removed.","Gallbladder has been removed.")</f>
        <v>Has not has gallbladder removed.</v>
      </c>
      <c r="D42" s="22"/>
      <c r="F42" s="22">
        <f t="shared" si="1"/>
        <v>1</v>
      </c>
      <c r="G42" s="27" t="str">
        <f t="shared" si="4"/>
        <v>Has not has gallbladder removed.</v>
      </c>
    </row>
    <row r="43" spans="1:16">
      <c r="A43" s="69" t="s">
        <v>169</v>
      </c>
      <c r="B43" s="100" t="s">
        <v>14</v>
      </c>
      <c r="C43" s="95" t="str">
        <f>IF(B43="yes","Has had gastric bypass surgery.","Has not had gastric bypass surgery.")</f>
        <v>Has had gastric bypass surgery.</v>
      </c>
      <c r="D43" s="22"/>
      <c r="F43" s="22">
        <f t="shared" si="1"/>
        <v>1</v>
      </c>
      <c r="G43" s="27" t="str">
        <f>C43</f>
        <v>Has had gastric bypass surgery.</v>
      </c>
    </row>
    <row r="44" spans="1:16">
      <c r="A44" s="69" t="s">
        <v>183</v>
      </c>
      <c r="B44" s="100" t="s">
        <v>15</v>
      </c>
      <c r="C44" s="95" t="str">
        <f>IF(B44="yes","PLEASE ELABORATE","No developmental delays.")</f>
        <v>No developmental delays.</v>
      </c>
      <c r="D44" s="22"/>
      <c r="F44" s="22">
        <f t="shared" si="1"/>
        <v>1</v>
      </c>
      <c r="G44" s="27" t="str">
        <f t="shared" si="4"/>
        <v>No developmental delays.</v>
      </c>
    </row>
    <row r="45" spans="1:16">
      <c r="A45" s="69" t="s">
        <v>115</v>
      </c>
      <c r="B45" s="100" t="s">
        <v>14</v>
      </c>
      <c r="C45" s="95" t="str">
        <f>IF(B45="yes","Learned to read at young age.","PLEASE ELABORATE")</f>
        <v>Learned to read at young age.</v>
      </c>
      <c r="D45" s="22"/>
      <c r="F45" s="22">
        <f t="shared" si="1"/>
        <v>1</v>
      </c>
      <c r="G45" s="27" t="str">
        <f t="shared" si="4"/>
        <v>Learned to read at young age.</v>
      </c>
    </row>
    <row r="46" spans="1:16">
      <c r="A46" s="69" t="s">
        <v>179</v>
      </c>
      <c r="B46" s="29"/>
      <c r="C46" s="81" t="s">
        <v>250</v>
      </c>
      <c r="D46" s="22"/>
      <c r="F46" s="22">
        <f t="shared" si="1"/>
        <v>1</v>
      </c>
      <c r="G46" s="27" t="str">
        <f t="shared" ref="G46:G47" si="5" xml:space="preserve"> IF(ISTEXT(C46),A46&amp;C46&amp;".","")</f>
        <v>Furthest educational level: college degree.</v>
      </c>
    </row>
    <row r="47" spans="1:16">
      <c r="A47" s="72" t="s">
        <v>180</v>
      </c>
      <c r="B47" s="73"/>
      <c r="C47" s="82" t="s">
        <v>251</v>
      </c>
      <c r="D47" s="22"/>
      <c r="F47" s="22">
        <f t="shared" si="1"/>
        <v>1</v>
      </c>
      <c r="G47" s="27" t="str">
        <f t="shared" si="5"/>
        <v>Housing: owns home.</v>
      </c>
    </row>
    <row r="48" spans="1:16">
      <c r="A48" s="23" t="str">
        <f>IF(F49&lt;3,"PLEASE UPDATE AT LEAST ONE ITEM IN ALL 3 SECTIONS ABOVE","")</f>
        <v/>
      </c>
      <c r="B48" s="29"/>
      <c r="C48" s="94"/>
      <c r="D48" s="22"/>
      <c r="F48" s="22">
        <f>IF(SUM(F38:F47)&gt;=1,1,0)</f>
        <v>1</v>
      </c>
      <c r="G48" s="31"/>
    </row>
    <row r="49" spans="1:16">
      <c r="B49" s="23"/>
      <c r="D49" s="37"/>
      <c r="E49" s="22">
        <f>IF(F49=3,1,"THIS SECTION INCOMPLETE")</f>
        <v>1</v>
      </c>
      <c r="F49" s="22">
        <f>F23+F37+F48</f>
        <v>3</v>
      </c>
      <c r="G49" s="31"/>
    </row>
    <row r="50" spans="1:16">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94</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6"/>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t="str">
        <f>IF(F121&lt;3,"FILL IN AT LEAST 3 VITALS","")</f>
        <v>FILL IN AT LEAST 3 VITALS</v>
      </c>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IF(F126&lt;&gt;1,"PLEASE CHECK ONE (AND ONLY ONE) BOX ABOVE","")</f>
        <v>PLEASE CHECK ONE (AND ONLY ONE) BOX ABOVE</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 xml:space="preserve"> IF(ISTEXT(B127),C127,E127)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 t="shared" ref="G128:G129" si="15" xml:space="preserve"> IF(ISTEXT(B128),C128,E128)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 t="shared" si="15"/>
        <v>Has deformities relevant to mental status. OVERRIDE TEXT HERE TO EXPLAIN</v>
      </c>
    </row>
    <row r="130" spans="1:16" s="39" customFormat="1">
      <c r="A130" s="52"/>
      <c r="B130" s="108"/>
      <c r="C130" s="53"/>
      <c r="D130" s="53"/>
      <c r="E130" s="96"/>
      <c r="F130" s="53" t="str">
        <f t="shared" ref="F130:F176" si="16" xml:space="preserve"> IF(ISTEXT(E130),1,"")</f>
        <v/>
      </c>
      <c r="G130" s="33"/>
      <c r="I130" s="17"/>
      <c r="J130" s="17"/>
      <c r="K130" s="17"/>
      <c r="L130" s="17"/>
      <c r="M130" s="17"/>
      <c r="N130" s="17"/>
      <c r="O130" s="17"/>
      <c r="P130" s="17"/>
    </row>
    <row r="131" spans="1:16" s="39" customFormat="1">
      <c r="A131" s="55" t="s">
        <v>81</v>
      </c>
      <c r="B131" s="109"/>
      <c r="C131" s="56"/>
      <c r="D131" s="56"/>
      <c r="E131" s="56"/>
      <c r="F131" s="56"/>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c r="G132" s="115" t="s">
        <v>184</v>
      </c>
      <c r="I132" s="17"/>
      <c r="J132" s="17"/>
      <c r="K132" s="17"/>
      <c r="L132" s="17"/>
      <c r="M132" s="17"/>
      <c r="N132" s="17"/>
      <c r="O132" s="17"/>
      <c r="P132" s="17"/>
    </row>
    <row r="133" spans="1:16" s="39" customFormat="1">
      <c r="A133" s="56"/>
      <c r="B133" s="101"/>
      <c r="C133" s="85" t="s">
        <v>148</v>
      </c>
      <c r="D133" s="22"/>
      <c r="E133" s="94" t="str">
        <f t="shared" ref="E133:E139" si="17">IF(ISTEXT(B133),C133,"")</f>
        <v/>
      </c>
      <c r="F133" s="22"/>
      <c r="G133" s="116"/>
      <c r="I133" s="17"/>
      <c r="J133" s="17"/>
      <c r="K133" s="17"/>
      <c r="L133" s="17"/>
      <c r="M133" s="17"/>
      <c r="N133" s="17"/>
      <c r="O133" s="17"/>
      <c r="P133" s="17"/>
    </row>
    <row r="134" spans="1:16" s="39" customFormat="1">
      <c r="A134" s="43"/>
      <c r="B134" s="101"/>
      <c r="C134" s="85" t="s">
        <v>149</v>
      </c>
      <c r="D134" s="22"/>
      <c r="E134" s="94" t="str">
        <f t="shared" si="17"/>
        <v/>
      </c>
      <c r="F134" s="22"/>
      <c r="G134" s="27"/>
      <c r="I134" s="17"/>
      <c r="J134" s="17"/>
      <c r="K134" s="17"/>
      <c r="L134" s="17"/>
      <c r="M134" s="17"/>
      <c r="N134" s="17"/>
      <c r="O134" s="17"/>
      <c r="P134" s="17"/>
    </row>
    <row r="135" spans="1:16" s="39" customFormat="1">
      <c r="A135" s="43"/>
      <c r="B135" s="101"/>
      <c r="C135" s="85" t="s">
        <v>150</v>
      </c>
      <c r="D135" s="22"/>
      <c r="E135" s="94" t="str">
        <f t="shared" si="17"/>
        <v/>
      </c>
      <c r="F135" s="22"/>
      <c r="G135" s="27"/>
      <c r="I135" s="17"/>
      <c r="J135" s="17"/>
      <c r="K135" s="17"/>
      <c r="L135" s="17"/>
      <c r="M135" s="17"/>
      <c r="N135" s="17"/>
      <c r="O135" s="17"/>
      <c r="P135" s="17"/>
    </row>
    <row r="136" spans="1:16" s="39" customFormat="1">
      <c r="A136" s="43"/>
      <c r="B136" s="101"/>
      <c r="C136" s="85" t="s">
        <v>151</v>
      </c>
      <c r="D136" s="22"/>
      <c r="E136" s="94" t="str">
        <f t="shared" si="17"/>
        <v/>
      </c>
      <c r="F136" s="22"/>
      <c r="G136" s="27"/>
      <c r="I136" s="17"/>
      <c r="J136" s="17"/>
      <c r="K136" s="17"/>
      <c r="L136" s="17"/>
      <c r="M136" s="17"/>
      <c r="N136" s="17"/>
      <c r="O136" s="17"/>
      <c r="P136" s="17"/>
    </row>
    <row r="137" spans="1:16" s="39" customFormat="1">
      <c r="A137" s="43"/>
      <c r="B137" s="101"/>
      <c r="C137" s="85" t="s">
        <v>152</v>
      </c>
      <c r="D137" s="22"/>
      <c r="E137" s="94" t="str">
        <f t="shared" si="17"/>
        <v/>
      </c>
      <c r="F137" s="22"/>
      <c r="G137" s="27"/>
      <c r="I137" s="17"/>
      <c r="J137" s="17"/>
      <c r="K137" s="17"/>
      <c r="L137" s="17"/>
      <c r="M137" s="17"/>
      <c r="N137" s="17"/>
      <c r="O137" s="17"/>
      <c r="P137" s="17"/>
    </row>
    <row r="138" spans="1:16" s="39" customFormat="1">
      <c r="A138" s="43"/>
      <c r="B138" s="101"/>
      <c r="C138" s="85" t="s">
        <v>153</v>
      </c>
      <c r="D138" s="22"/>
      <c r="E138" s="94" t="str">
        <f t="shared" si="17"/>
        <v/>
      </c>
      <c r="F138" s="22"/>
      <c r="G138" s="27"/>
      <c r="I138" s="17"/>
      <c r="J138" s="17"/>
      <c r="K138" s="17"/>
      <c r="L138" s="17"/>
      <c r="M138" s="17"/>
      <c r="N138" s="17"/>
      <c r="O138" s="17"/>
      <c r="P138" s="17"/>
    </row>
    <row r="139" spans="1:16" s="39" customFormat="1">
      <c r="A139" s="43"/>
      <c r="B139" s="101"/>
      <c r="C139" s="85" t="s">
        <v>154</v>
      </c>
      <c r="D139" s="22"/>
      <c r="E139" s="94" t="str">
        <f t="shared" si="17"/>
        <v/>
      </c>
      <c r="F139" s="22"/>
      <c r="G139" s="27"/>
      <c r="I139" s="17"/>
      <c r="J139" s="17"/>
      <c r="K139" s="17"/>
      <c r="L139" s="17"/>
      <c r="M139" s="17"/>
      <c r="N139" s="17"/>
      <c r="O139" s="17"/>
      <c r="P139" s="17"/>
    </row>
    <row r="140" spans="1:16" s="39" customFormat="1">
      <c r="A140" s="57"/>
      <c r="B140" s="110"/>
      <c r="C140" s="34"/>
      <c r="D140" s="53"/>
      <c r="E140" s="96"/>
      <c r="F140" s="53"/>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c r="G144" s="27"/>
      <c r="I144" s="17"/>
      <c r="J144" s="17"/>
      <c r="K144" s="17"/>
      <c r="L144" s="17"/>
      <c r="M144" s="17"/>
      <c r="N144" s="17"/>
      <c r="O144" s="17"/>
      <c r="P144" s="17"/>
    </row>
    <row r="145" spans="1:16" s="39" customFormat="1">
      <c r="A145" s="43"/>
      <c r="B145" s="112"/>
      <c r="C145" s="85" t="s">
        <v>156</v>
      </c>
      <c r="D145" s="22"/>
      <c r="E145" s="94" t="str">
        <f t="shared" si="18"/>
        <v/>
      </c>
      <c r="F145" s="22"/>
      <c r="G145" s="27"/>
      <c r="I145" s="17"/>
      <c r="J145" s="17"/>
      <c r="K145" s="17"/>
      <c r="L145" s="17"/>
      <c r="M145" s="17"/>
      <c r="N145" s="17"/>
      <c r="O145" s="17"/>
      <c r="P145" s="17"/>
    </row>
    <row r="146" spans="1:16" s="39" customFormat="1">
      <c r="A146" s="43"/>
      <c r="B146" s="112"/>
      <c r="C146" s="85" t="s">
        <v>157</v>
      </c>
      <c r="D146" s="22"/>
      <c r="E146" s="94" t="str">
        <f t="shared" si="18"/>
        <v/>
      </c>
      <c r="F146" s="22"/>
      <c r="G146" s="27"/>
      <c r="I146" s="17"/>
      <c r="J146" s="17"/>
      <c r="K146" s="17"/>
      <c r="L146" s="17"/>
      <c r="M146" s="17"/>
      <c r="N146" s="17"/>
      <c r="O146" s="17"/>
      <c r="P146" s="17"/>
    </row>
    <row r="147" spans="1:16" s="39" customFormat="1">
      <c r="A147" s="43"/>
      <c r="B147" s="112"/>
      <c r="C147" s="85" t="s">
        <v>158</v>
      </c>
      <c r="D147" s="22"/>
      <c r="E147" s="94" t="str">
        <f t="shared" si="18"/>
        <v/>
      </c>
      <c r="F147" s="22"/>
      <c r="G147" s="27"/>
      <c r="I147" s="17"/>
      <c r="J147" s="17"/>
      <c r="K147" s="17"/>
      <c r="L147" s="17"/>
      <c r="M147" s="17"/>
      <c r="N147" s="17"/>
      <c r="O147" s="17"/>
      <c r="P147" s="17"/>
    </row>
    <row r="148" spans="1:16" s="39" customFormat="1">
      <c r="A148" s="43"/>
      <c r="B148" s="112"/>
      <c r="C148" s="85" t="s">
        <v>159</v>
      </c>
      <c r="D148" s="22"/>
      <c r="E148" s="94" t="str">
        <f t="shared" si="18"/>
        <v/>
      </c>
      <c r="F148" s="22"/>
      <c r="G148" s="27"/>
      <c r="I148" s="17"/>
      <c r="J148" s="17"/>
      <c r="K148" s="17"/>
      <c r="L148" s="17"/>
      <c r="M148" s="17"/>
      <c r="N148" s="17"/>
      <c r="O148" s="17"/>
      <c r="P148" s="17"/>
    </row>
    <row r="149" spans="1:16" s="39" customFormat="1">
      <c r="A149" s="43"/>
      <c r="B149" s="112"/>
      <c r="C149" s="85" t="s">
        <v>160</v>
      </c>
      <c r="D149" s="22"/>
      <c r="E149" s="94" t="str">
        <f t="shared" si="18"/>
        <v/>
      </c>
      <c r="F149" s="22"/>
      <c r="G149" s="27"/>
      <c r="I149" s="17"/>
      <c r="J149" s="17"/>
      <c r="K149" s="17"/>
      <c r="L149" s="17"/>
      <c r="M149" s="17"/>
      <c r="N149" s="17"/>
      <c r="O149" s="17"/>
      <c r="P149" s="17"/>
    </row>
    <row r="150" spans="1:16" s="39" customFormat="1">
      <c r="A150" s="43"/>
      <c r="B150" s="112"/>
      <c r="C150" s="85" t="s">
        <v>161</v>
      </c>
      <c r="D150" s="22"/>
      <c r="E150" s="94" t="str">
        <f t="shared" si="18"/>
        <v/>
      </c>
      <c r="F150" s="22"/>
      <c r="G150" s="27"/>
      <c r="I150" s="17"/>
      <c r="J150" s="17"/>
      <c r="K150" s="17"/>
      <c r="L150" s="17"/>
      <c r="M150" s="17"/>
      <c r="N150" s="17"/>
      <c r="O150" s="17"/>
      <c r="P150" s="17"/>
    </row>
    <row r="151" spans="1:16" s="39" customFormat="1">
      <c r="A151" s="43"/>
      <c r="B151" s="112"/>
      <c r="C151" s="85" t="s">
        <v>162</v>
      </c>
      <c r="D151" s="22"/>
      <c r="E151" s="94" t="str">
        <f t="shared" si="18"/>
        <v/>
      </c>
      <c r="F151" s="22"/>
      <c r="G151" s="27"/>
      <c r="I151" s="17"/>
      <c r="J151" s="17"/>
      <c r="K151" s="17"/>
      <c r="L151" s="17"/>
      <c r="M151" s="17"/>
      <c r="N151" s="17"/>
      <c r="O151" s="17"/>
      <c r="P151" s="17"/>
    </row>
    <row r="152" spans="1:16" s="39" customFormat="1">
      <c r="A152" s="52"/>
      <c r="B152" s="108"/>
      <c r="C152" s="34"/>
      <c r="D152" s="53"/>
      <c r="E152" s="53"/>
      <c r="F152" s="53"/>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19">IF(ISTEXT(B158),"",C158&amp;", ")</f>
        <v xml:space="preserve">hallucinations, </v>
      </c>
      <c r="E158" s="94" t="str">
        <f t="shared" ref="E158:E161" si="20">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19"/>
        <v xml:space="preserve">delusions, </v>
      </c>
      <c r="E159" s="94" t="str">
        <f t="shared" si="20"/>
        <v/>
      </c>
      <c r="F159" s="22"/>
      <c r="G159" s="27"/>
      <c r="I159" s="17"/>
      <c r="J159" s="17"/>
      <c r="K159" s="17"/>
      <c r="L159" s="17"/>
      <c r="M159" s="17"/>
      <c r="N159" s="17"/>
      <c r="O159" s="17"/>
      <c r="P159" s="17"/>
    </row>
    <row r="160" spans="1:16" s="39" customFormat="1">
      <c r="A160" s="43"/>
      <c r="B160" s="112"/>
      <c r="C160" s="85" t="s">
        <v>89</v>
      </c>
      <c r="D160" s="98" t="str">
        <f t="shared" si="19"/>
        <v xml:space="preserve">obsessions, </v>
      </c>
      <c r="E160" s="94" t="str">
        <f t="shared" si="20"/>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0"/>
        <v/>
      </c>
      <c r="F161" s="22"/>
      <c r="G161" s="27"/>
      <c r="I161" s="17"/>
      <c r="J161" s="17"/>
      <c r="K161" s="17"/>
      <c r="L161" s="17"/>
      <c r="M161" s="17"/>
      <c r="N161" s="17"/>
      <c r="O161" s="17"/>
      <c r="P161" s="17"/>
    </row>
    <row r="162" spans="1:16" s="39" customFormat="1">
      <c r="A162" s="52"/>
      <c r="B162" s="108"/>
      <c r="C162" s="34"/>
      <c r="D162" s="53"/>
      <c r="E162" s="53"/>
      <c r="F162" s="53"/>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c r="G170" s="33"/>
      <c r="I170" s="17"/>
      <c r="J170" s="17"/>
      <c r="K170" s="17"/>
      <c r="L170" s="17"/>
      <c r="M170" s="17"/>
      <c r="N170" s="17"/>
      <c r="O170" s="17"/>
      <c r="P170" s="17"/>
    </row>
    <row r="171" spans="1:16" s="39" customFormat="1">
      <c r="A171" s="59" t="s">
        <v>65</v>
      </c>
      <c r="B171" s="114"/>
      <c r="C171" s="85" t="s">
        <v>140</v>
      </c>
      <c r="D171" s="22"/>
      <c r="E171" s="51"/>
      <c r="F171" s="22"/>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c r="G172" s="33"/>
      <c r="I172" s="17"/>
      <c r="J172" s="17"/>
      <c r="K172" s="17"/>
      <c r="L172" s="17"/>
      <c r="M172" s="17"/>
      <c r="N172" s="17"/>
      <c r="O172" s="17"/>
      <c r="P172" s="17"/>
    </row>
    <row r="173" spans="1:16" s="39" customFormat="1">
      <c r="A173" s="55" t="s">
        <v>93</v>
      </c>
      <c r="B173" s="114"/>
      <c r="C173" s="85" t="s">
        <v>140</v>
      </c>
      <c r="D173" s="22"/>
      <c r="E173" s="51"/>
      <c r="F173" s="22"/>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t="str">
        <f t="shared" si="16"/>
        <v/>
      </c>
      <c r="G174" s="36"/>
      <c r="I174" s="17"/>
      <c r="J174" s="17"/>
      <c r="K174" s="17"/>
      <c r="L174" s="17"/>
      <c r="M174" s="17"/>
      <c r="N174" s="17"/>
      <c r="O174" s="17"/>
      <c r="P174" s="17"/>
    </row>
    <row r="175" spans="1:16" s="39" customFormat="1">
      <c r="A175" s="55" t="s">
        <v>95</v>
      </c>
      <c r="B175" s="114"/>
      <c r="C175" s="85" t="s">
        <v>140</v>
      </c>
      <c r="D175" s="22"/>
      <c r="E175" s="51"/>
      <c r="F175" s="22" t="str">
        <f t="shared" si="16"/>
        <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t="str">
        <f t="shared" si="16"/>
        <v/>
      </c>
      <c r="G176" s="35"/>
      <c r="I176" s="17"/>
      <c r="J176" s="17"/>
      <c r="K176" s="17"/>
      <c r="L176" s="17"/>
      <c r="M176" s="17"/>
      <c r="N176" s="17"/>
      <c r="O176" s="17"/>
      <c r="P176" s="17"/>
    </row>
    <row r="177" spans="1:16" s="39" customFormat="1">
      <c r="A177" s="120" t="s">
        <v>96</v>
      </c>
      <c r="B177" s="22"/>
      <c r="C177" s="112"/>
      <c r="D177" s="37"/>
      <c r="E177" s="51"/>
      <c r="F177" s="51">
        <f>SUM(F122:F176)</f>
        <v>0</v>
      </c>
      <c r="G177" s="27" t="str">
        <f>"Mood is "&amp;C177&amp;", and affect congruent."</f>
        <v>Mood is , and affect congruent.</v>
      </c>
      <c r="I177" s="17"/>
      <c r="J177" s="17"/>
      <c r="K177" s="17"/>
      <c r="L177" s="17"/>
      <c r="M177" s="17"/>
      <c r="N177" s="17"/>
      <c r="O177" s="17"/>
      <c r="P177" s="17"/>
    </row>
    <row r="178" spans="1:16" s="39" customFormat="1">
      <c r="A178" s="43"/>
      <c r="B178" s="22"/>
      <c r="C178" s="22"/>
      <c r="D178" s="22"/>
      <c r="E178" s="51"/>
      <c r="F178" s="22"/>
      <c r="G178" s="99" t="str">
        <f xml:space="preserve"> IF(ISTEXT(C177),"","PLEASE FILL IN YELLOW CELL DESCRIBING MOOD")</f>
        <v>PLEASE FILL IN YELLOW CELL DESCRIBING MOOD</v>
      </c>
      <c r="I178" s="17"/>
      <c r="J178" s="17"/>
      <c r="K178" s="17"/>
      <c r="L178" s="17"/>
      <c r="M178" s="17"/>
      <c r="N178" s="17"/>
      <c r="O178" s="17"/>
      <c r="P178" s="17"/>
    </row>
    <row r="179" spans="1:16" s="39" customFormat="1" ht="15.75" thickBot="1">
      <c r="A179" s="47"/>
      <c r="B179" s="32"/>
      <c r="C179" s="32"/>
      <c r="D179" s="32"/>
      <c r="E179" s="32"/>
      <c r="F179" s="32"/>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1"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1"/>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1"/>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t="shared" ref="G191:G196" si="22" xml:space="preserve"> IF(ISTEXT(B191),C191&amp;"/","")</f>
        <v/>
      </c>
    </row>
    <row r="192" spans="1:16">
      <c r="A192" s="43"/>
      <c r="B192" s="101"/>
      <c r="C192" s="22" t="s">
        <v>189</v>
      </c>
      <c r="D192" s="22"/>
      <c r="E192" s="22"/>
      <c r="F192" s="22"/>
      <c r="G192" s="97" t="str">
        <f t="shared" si="22"/>
        <v/>
      </c>
    </row>
    <row r="193" spans="1:7">
      <c r="A193" s="43"/>
      <c r="B193" s="101"/>
      <c r="C193" s="22" t="s">
        <v>190</v>
      </c>
      <c r="D193" s="22"/>
      <c r="E193" s="22"/>
      <c r="F193" s="22"/>
      <c r="G193" s="97" t="str">
        <f t="shared" si="22"/>
        <v/>
      </c>
    </row>
    <row r="194" spans="1:7">
      <c r="A194" s="43"/>
      <c r="B194" s="101"/>
      <c r="C194" s="22" t="s">
        <v>191</v>
      </c>
      <c r="D194" s="22"/>
      <c r="E194" s="22"/>
      <c r="F194" s="22"/>
      <c r="G194" s="97" t="str">
        <f t="shared" si="22"/>
        <v/>
      </c>
    </row>
    <row r="195" spans="1:7">
      <c r="A195" s="43"/>
      <c r="B195" s="101"/>
      <c r="C195" s="22" t="s">
        <v>192</v>
      </c>
      <c r="D195" s="22"/>
      <c r="E195" s="22"/>
      <c r="F195" s="22"/>
      <c r="G195" s="97" t="str">
        <f t="shared" si="22"/>
        <v/>
      </c>
    </row>
    <row r="196" spans="1:7">
      <c r="A196" s="43"/>
      <c r="B196" s="101"/>
      <c r="C196" s="22" t="s">
        <v>193</v>
      </c>
      <c r="D196" s="22"/>
      <c r="E196" s="22"/>
      <c r="F196" s="22"/>
      <c r="G196" s="97" t="str">
        <f t="shared" si="22"/>
        <v/>
      </c>
    </row>
    <row r="197" spans="1:7">
      <c r="A197" s="43"/>
      <c r="B197" s="101"/>
      <c r="C197" s="112" t="s">
        <v>254</v>
      </c>
      <c r="D197" s="22"/>
      <c r="E197" s="22"/>
      <c r="F197" s="22"/>
      <c r="G197" s="119" t="str">
        <f t="shared" ref="G197" si="23"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IF(F19&lt;4,"HPI SECTION IS INCOMPLETE FOR BILLING PURPOSES","")</f>
        <v/>
      </c>
      <c r="B201" s="22"/>
      <c r="C201" s="92" t="str">
        <f>IF(F121&lt;3,"FILL IN AT LEAST 3 VITALS","")</f>
        <v>FILL IN AT LEAST 3 VITALS</v>
      </c>
      <c r="G201" s="63" t="str">
        <f>IF(ISTEXT('MDM calculator'!E1),"","MISSING CHIEF COMPLAINT ON THE MDM CALCULATOR TAB")</f>
        <v>MISSING CHIEF COMPLAINT ON THE MDM CALCULATOR TAB</v>
      </c>
    </row>
    <row r="202" spans="1:7">
      <c r="A202" s="23" t="str">
        <f>IF(F49&lt;3,"PFSH SECTION IS INCOMPLETE FOR BILLING PURPOSES","")</f>
        <v/>
      </c>
      <c r="B202" s="22"/>
      <c r="C202" s="93" t="str">
        <f>IF(F126&lt;&gt;1,"CHECK SELECTIONS FOR BODY HABITUS","")</f>
        <v>CHECK SELECTIONS FOR BODY HABITUS</v>
      </c>
    </row>
    <row r="203" spans="1:7">
      <c r="A203" s="23" t="str">
        <f xml:space="preserve"> IF(ISTEXT(C177),"","PLEASE FILL IN YELLOW CELL DESCRIBING MOOD")</f>
        <v>PLEASE FILL IN YELLOW CELL DESCRIBING MOOD</v>
      </c>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est problem, stable problem, .Additional workup planned (if any), includes: .Risk to patient is considered Moderate due to stopping, starting, or changing Rx (other than LiCo).MDM is High.-----HPI: Pt. has had sadness for long time.   Associated signs/symptoms include lots of signs. Timing is constant. The symptoms are severe. The symptoms occur in the context of all the time. Modifying factors:everything. Location in body:everywhere. Quality:bad.-----PFSH: MEDICAL HISTORY:complete medical info-----FH:family history Mother:none. Father:none. Maternal grandmother:none. Maternal grandfather:none. Paternal grandmother:none. Paternal grandfather:none. Sibling 1:none. Sibling 2:none. Sibling 3:none. Sibling 4:none. Other family member:none.-----SH: social issues Has a job. Has a car. C-section birth. Has not has gallbladder removed. Has had gastric bypass surgery. No developmental delays. Learned to read at young age. Furthest educational level: college degree. Housing: owns home.-----ROS: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mergeCells count="7">
    <mergeCell ref="A207:G223"/>
    <mergeCell ref="A7:G7"/>
    <mergeCell ref="I11:P16"/>
    <mergeCell ref="I19:P25"/>
    <mergeCell ref="I60:P91"/>
    <mergeCell ref="I98:P101"/>
    <mergeCell ref="A110:G110"/>
  </mergeCells>
  <conditionalFormatting sqref="G166">
    <cfRule type="expression" dxfId="41" priority="6">
      <formula>#REF!=TRUE</formula>
    </cfRule>
  </conditionalFormatting>
  <conditionalFormatting sqref="G45">
    <cfRule type="expression" dxfId="40" priority="5">
      <formula>$B$45&lt;&gt;"yes"</formula>
    </cfRule>
  </conditionalFormatting>
  <conditionalFormatting sqref="G44">
    <cfRule type="expression" dxfId="39" priority="4">
      <formula>$B$44="yes"</formula>
    </cfRule>
  </conditionalFormatting>
  <conditionalFormatting sqref="G127">
    <cfRule type="expression" dxfId="38" priority="3">
      <formula xml:space="preserve"> ISBLANK(B127)</formula>
    </cfRule>
  </conditionalFormatting>
  <conditionalFormatting sqref="G128">
    <cfRule type="expression" dxfId="37" priority="2">
      <formula xml:space="preserve"> ISBLANK(B128)</formula>
    </cfRule>
  </conditionalFormatting>
  <conditionalFormatting sqref="G129">
    <cfRule type="expression" dxfId="36"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3.xml><?xml version="1.0" encoding="utf-8"?>
<worksheet xmlns="http://schemas.openxmlformats.org/spreadsheetml/2006/main" xmlns:r="http://schemas.openxmlformats.org/officeDocument/2006/relationships">
  <sheetPr codeName="Sheet7"/>
  <dimension ref="A1:P223"/>
  <sheetViews>
    <sheetView topLeftCell="A110" zoomScaleNormal="100" workbookViewId="0">
      <selection activeCell="B116" sqref="B116"/>
    </sheetView>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77</v>
      </c>
      <c r="D1" s="18"/>
      <c r="E1" s="117" t="s">
        <v>186</v>
      </c>
      <c r="G1" s="127" t="s">
        <v>212</v>
      </c>
    </row>
    <row r="2" spans="1:16">
      <c r="A2" s="18" t="s">
        <v>78</v>
      </c>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99</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98</v>
      </c>
      <c r="B22" s="61"/>
      <c r="C22" s="22" t="s">
        <v>49</v>
      </c>
      <c r="D22" s="37"/>
      <c r="F22" s="22"/>
      <c r="G22" s="31"/>
      <c r="I22" s="135"/>
      <c r="J22" s="135"/>
      <c r="K22" s="135"/>
      <c r="L22" s="135"/>
      <c r="M22" s="135"/>
      <c r="N22" s="135"/>
      <c r="O22" s="135"/>
      <c r="P22" s="135"/>
    </row>
    <row r="23" spans="1:16" ht="30">
      <c r="A23" s="75" t="s">
        <v>66</v>
      </c>
      <c r="B23" s="76"/>
      <c r="C23" s="77"/>
      <c r="D23" s="38"/>
      <c r="F23" s="22">
        <f xml:space="preserve"> IF(ISTEXT(C23),1,0)</f>
        <v>0</v>
      </c>
      <c r="G23" s="27">
        <f>C23</f>
        <v>0</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c r="D25" s="22"/>
      <c r="F25" s="22">
        <f xml:space="preserve"> IF(ISTEXT(C25),1,0)</f>
        <v>0</v>
      </c>
      <c r="G25" s="27">
        <f>C25</f>
        <v>0</v>
      </c>
      <c r="I25" s="135"/>
      <c r="J25" s="135"/>
      <c r="K25" s="135"/>
      <c r="L25" s="135"/>
      <c r="M25" s="135"/>
      <c r="N25" s="135"/>
      <c r="O25" s="135"/>
      <c r="P25" s="135"/>
    </row>
    <row r="26" spans="1:16">
      <c r="A26" s="69" t="s">
        <v>100</v>
      </c>
      <c r="B26" s="29"/>
      <c r="C26" s="81"/>
      <c r="D26" s="22"/>
      <c r="F26" s="22">
        <f t="shared" ref="F26:F47" si="1" xml:space="preserve"> IF(ISTEXT(C26),1,0)</f>
        <v>0</v>
      </c>
      <c r="G26" s="27" t="str">
        <f t="shared" ref="G26:G27" si="2" xml:space="preserve"> IF(ISTEXT(C26),A26&amp;C26&amp;".","")</f>
        <v/>
      </c>
      <c r="I26" s="60"/>
      <c r="J26" s="60"/>
      <c r="K26" s="60"/>
      <c r="L26" s="60"/>
      <c r="M26" s="60"/>
      <c r="N26" s="60"/>
      <c r="O26" s="60"/>
      <c r="P26" s="60"/>
    </row>
    <row r="27" spans="1:16">
      <c r="A27" s="69" t="s">
        <v>101</v>
      </c>
      <c r="B27" s="29"/>
      <c r="C27" s="81"/>
      <c r="D27" s="22"/>
      <c r="F27" s="22">
        <f t="shared" si="1"/>
        <v>0</v>
      </c>
      <c r="G27" s="27" t="str">
        <f t="shared" si="2"/>
        <v/>
      </c>
      <c r="I27" s="60"/>
      <c r="J27" s="60"/>
      <c r="K27" s="60"/>
      <c r="L27" s="60"/>
      <c r="M27" s="60"/>
      <c r="N27" s="60"/>
      <c r="O27" s="60"/>
      <c r="P27" s="60"/>
    </row>
    <row r="28" spans="1:16">
      <c r="A28" s="69" t="s">
        <v>102</v>
      </c>
      <c r="B28" s="29"/>
      <c r="C28" s="81"/>
      <c r="D28" s="22"/>
      <c r="F28" s="22">
        <f t="shared" si="1"/>
        <v>0</v>
      </c>
      <c r="G28" s="27" t="str">
        <f xml:space="preserve"> IF(ISTEXT(C28),A28&amp;C28&amp;".","")</f>
        <v/>
      </c>
      <c r="I28" s="60"/>
      <c r="J28" s="60"/>
      <c r="K28" s="60"/>
      <c r="L28" s="60"/>
      <c r="M28" s="60"/>
      <c r="N28" s="60"/>
      <c r="O28" s="60"/>
      <c r="P28" s="60"/>
    </row>
    <row r="29" spans="1:16">
      <c r="A29" s="69" t="s">
        <v>103</v>
      </c>
      <c r="B29" s="29"/>
      <c r="C29" s="81"/>
      <c r="D29" s="22"/>
      <c r="F29" s="22">
        <f t="shared" si="1"/>
        <v>0</v>
      </c>
      <c r="G29" s="27" t="str">
        <f t="shared" ref="G29:G36" si="3" xml:space="preserve"> IF(ISTEXT(C29),A29&amp;C29&amp;".","")</f>
        <v/>
      </c>
      <c r="I29" s="60"/>
      <c r="J29" s="60"/>
      <c r="K29" s="60"/>
      <c r="L29" s="60"/>
      <c r="M29" s="60"/>
      <c r="N29" s="60"/>
      <c r="O29" s="60"/>
      <c r="P29" s="60"/>
    </row>
    <row r="30" spans="1:16">
      <c r="A30" s="69" t="s">
        <v>104</v>
      </c>
      <c r="B30" s="29"/>
      <c r="C30" s="81"/>
      <c r="D30" s="22"/>
      <c r="F30" s="22">
        <f t="shared" si="1"/>
        <v>0</v>
      </c>
      <c r="G30" s="27" t="str">
        <f t="shared" si="3"/>
        <v/>
      </c>
      <c r="I30" s="60"/>
      <c r="J30" s="60"/>
      <c r="K30" s="60"/>
      <c r="L30" s="60"/>
      <c r="M30" s="60"/>
      <c r="N30" s="60"/>
      <c r="O30" s="60"/>
      <c r="P30" s="60"/>
    </row>
    <row r="31" spans="1:16">
      <c r="A31" s="69" t="s">
        <v>105</v>
      </c>
      <c r="B31" s="29"/>
      <c r="C31" s="81"/>
      <c r="D31" s="22"/>
      <c r="F31" s="22">
        <f t="shared" si="1"/>
        <v>0</v>
      </c>
      <c r="G31" s="27" t="str">
        <f t="shared" si="3"/>
        <v/>
      </c>
      <c r="I31" s="60"/>
      <c r="J31" s="60"/>
      <c r="K31" s="60"/>
      <c r="L31" s="60"/>
      <c r="M31" s="60"/>
      <c r="N31" s="60"/>
      <c r="O31" s="60"/>
      <c r="P31" s="60"/>
    </row>
    <row r="32" spans="1:16">
      <c r="A32" s="69" t="s">
        <v>106</v>
      </c>
      <c r="B32" s="29"/>
      <c r="C32" s="81"/>
      <c r="D32" s="22"/>
      <c r="F32" s="22">
        <f t="shared" si="1"/>
        <v>0</v>
      </c>
      <c r="G32" s="27" t="str">
        <f t="shared" si="3"/>
        <v/>
      </c>
      <c r="I32" s="60"/>
      <c r="J32" s="60"/>
      <c r="K32" s="60"/>
      <c r="L32" s="60"/>
      <c r="M32" s="60"/>
      <c r="N32" s="60"/>
      <c r="O32" s="60"/>
      <c r="P32" s="60"/>
    </row>
    <row r="33" spans="1:16">
      <c r="A33" s="69" t="s">
        <v>107</v>
      </c>
      <c r="B33" s="29"/>
      <c r="C33" s="81"/>
      <c r="D33" s="22"/>
      <c r="F33" s="22">
        <f t="shared" si="1"/>
        <v>0</v>
      </c>
      <c r="G33" s="27" t="str">
        <f t="shared" si="3"/>
        <v/>
      </c>
      <c r="I33" s="60"/>
      <c r="J33" s="60"/>
      <c r="K33" s="60"/>
      <c r="L33" s="60"/>
      <c r="M33" s="60"/>
      <c r="N33" s="60"/>
      <c r="O33" s="60"/>
      <c r="P33" s="60"/>
    </row>
    <row r="34" spans="1:16">
      <c r="A34" s="69" t="s">
        <v>108</v>
      </c>
      <c r="B34" s="29"/>
      <c r="C34" s="81"/>
      <c r="D34" s="22"/>
      <c r="F34" s="22">
        <f t="shared" si="1"/>
        <v>0</v>
      </c>
      <c r="G34" s="27" t="str">
        <f t="shared" si="3"/>
        <v/>
      </c>
      <c r="I34" s="60"/>
      <c r="J34" s="60"/>
      <c r="K34" s="60"/>
      <c r="L34" s="60"/>
      <c r="M34" s="60"/>
      <c r="N34" s="60"/>
      <c r="O34" s="60"/>
      <c r="P34" s="60"/>
    </row>
    <row r="35" spans="1:16">
      <c r="A35" s="69" t="s">
        <v>109</v>
      </c>
      <c r="B35" s="29"/>
      <c r="C35" s="81"/>
      <c r="D35" s="22"/>
      <c r="F35" s="22">
        <f t="shared" si="1"/>
        <v>0</v>
      </c>
      <c r="G35" s="27" t="str">
        <f t="shared" si="3"/>
        <v/>
      </c>
      <c r="I35" s="60"/>
      <c r="J35" s="60"/>
      <c r="K35" s="60"/>
      <c r="L35" s="60"/>
      <c r="M35" s="60"/>
      <c r="N35" s="60"/>
      <c r="O35" s="60"/>
      <c r="P35" s="60"/>
    </row>
    <row r="36" spans="1:16">
      <c r="A36" s="72" t="s">
        <v>110</v>
      </c>
      <c r="B36" s="73"/>
      <c r="C36" s="82"/>
      <c r="D36" s="22"/>
      <c r="F36" s="22">
        <f t="shared" si="1"/>
        <v>0</v>
      </c>
      <c r="G36" s="27" t="str">
        <f t="shared" si="3"/>
        <v/>
      </c>
      <c r="I36" s="60"/>
      <c r="J36" s="60"/>
      <c r="K36" s="60"/>
      <c r="L36" s="60"/>
      <c r="M36" s="60"/>
      <c r="N36" s="60"/>
      <c r="O36" s="60"/>
      <c r="P36" s="60"/>
    </row>
    <row r="37" spans="1:16">
      <c r="A37" s="29"/>
      <c r="B37" s="29"/>
      <c r="C37" s="94"/>
      <c r="D37" s="22"/>
      <c r="F37" s="22">
        <f>IF(SUM(F25:F36)&gt;=1,1,0)</f>
        <v>0</v>
      </c>
      <c r="G37" s="31"/>
      <c r="I37" s="60"/>
      <c r="J37" s="60"/>
      <c r="K37" s="60"/>
      <c r="L37" s="60"/>
      <c r="M37" s="60"/>
      <c r="N37" s="60"/>
      <c r="O37" s="60"/>
      <c r="P37" s="60"/>
    </row>
    <row r="38" spans="1:16">
      <c r="A38" s="78" t="s">
        <v>47</v>
      </c>
      <c r="B38" s="83"/>
      <c r="C38" s="80"/>
      <c r="D38" s="22"/>
      <c r="F38" s="22">
        <f t="shared" si="1"/>
        <v>0</v>
      </c>
      <c r="G38" s="27">
        <f>C38</f>
        <v>0</v>
      </c>
    </row>
    <row r="39" spans="1:16">
      <c r="A39" s="69" t="s">
        <v>111</v>
      </c>
      <c r="B39" s="100"/>
      <c r="C39" s="95" t="str">
        <f>IF(B39="yes","Has a job.","Does not have a job.")</f>
        <v>Does not have a job.</v>
      </c>
      <c r="D39" s="22"/>
      <c r="F39" s="22">
        <f t="shared" si="1"/>
        <v>1</v>
      </c>
      <c r="G39" s="27" t="str">
        <f t="shared" ref="G39:G45" si="4">C39</f>
        <v>Does not have a job.</v>
      </c>
    </row>
    <row r="40" spans="1:16">
      <c r="A40" s="69" t="s">
        <v>112</v>
      </c>
      <c r="B40" s="100"/>
      <c r="C40" s="95" t="str">
        <f>IF(B40="yes","Has a car.","Does not have a car.")</f>
        <v>Does not have a car.</v>
      </c>
      <c r="D40" s="22"/>
      <c r="F40" s="22">
        <f t="shared" si="1"/>
        <v>1</v>
      </c>
      <c r="G40" s="27" t="str">
        <f t="shared" si="4"/>
        <v>Does not have a car.</v>
      </c>
    </row>
    <row r="41" spans="1:16">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c r="A44" s="69" t="s">
        <v>183</v>
      </c>
      <c r="B44" s="100"/>
      <c r="C44" s="95" t="str">
        <f>IF(B44="yes","PLEASE ELABORATE","No developmental delays.")</f>
        <v>No developmental delays.</v>
      </c>
      <c r="D44" s="22"/>
      <c r="F44" s="22">
        <f t="shared" si="1"/>
        <v>1</v>
      </c>
      <c r="G44" s="27" t="str">
        <f t="shared" si="4"/>
        <v>No developmental delays.</v>
      </c>
    </row>
    <row r="45" spans="1:16">
      <c r="A45" s="69" t="s">
        <v>115</v>
      </c>
      <c r="B45" s="100"/>
      <c r="C45" s="95" t="str">
        <f>IF(B45="yes","Learned to read at young age.","PLEASE ELABORATE")</f>
        <v>PLEASE ELABORATE</v>
      </c>
      <c r="D45" s="22"/>
      <c r="F45" s="22">
        <f t="shared" si="1"/>
        <v>1</v>
      </c>
      <c r="G45" s="27" t="str">
        <f t="shared" si="4"/>
        <v>PLEASE ELABORATE</v>
      </c>
    </row>
    <row r="46" spans="1:16">
      <c r="A46" s="69" t="s">
        <v>179</v>
      </c>
      <c r="B46" s="29"/>
      <c r="C46" s="81"/>
      <c r="D46" s="22"/>
      <c r="F46" s="22">
        <f t="shared" si="1"/>
        <v>0</v>
      </c>
      <c r="G46" s="27" t="str">
        <f t="shared" ref="G46:G47" si="5" xml:space="preserve"> IF(ISTEXT(C46),A46&amp;C46&amp;".","")</f>
        <v/>
      </c>
    </row>
    <row r="47" spans="1:16">
      <c r="A47" s="72" t="s">
        <v>180</v>
      </c>
      <c r="B47" s="73"/>
      <c r="C47" s="82"/>
      <c r="D47" s="22"/>
      <c r="F47" s="22">
        <f t="shared" si="1"/>
        <v>0</v>
      </c>
      <c r="G47" s="27" t="str">
        <f t="shared" si="5"/>
        <v/>
      </c>
    </row>
    <row r="48" spans="1:16">
      <c r="A48" s="23" t="str">
        <f>IF(F49&lt;3,"PLEASE UPDATE AT LEAST ONE ITEM IN ALL 3 SECTIONS ABOVE","")</f>
        <v>PLEASE UPDATE AT LEAST ONE ITEM IN ALL 3 SECTIONS ABOVE</v>
      </c>
      <c r="B48" s="29"/>
      <c r="C48" s="94"/>
      <c r="D48" s="22"/>
      <c r="F48" s="22">
        <f>IF(SUM(F38:F47)&gt;=1,1,0)</f>
        <v>1</v>
      </c>
      <c r="G48" s="31"/>
    </row>
    <row r="49" spans="1:16">
      <c r="B49" s="23"/>
      <c r="D49" s="37"/>
      <c r="E49" s="22" t="str">
        <f>IF(F49=3,1,"THIS SECTION INCOMPLETE")</f>
        <v>THIS SECTION INCOMPLETE</v>
      </c>
      <c r="F49" s="22">
        <f>F23+F37+F48</f>
        <v>1</v>
      </c>
      <c r="G49" s="31"/>
    </row>
    <row r="50" spans="1:16">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60"/>
      <c r="J92" s="60"/>
      <c r="K92" s="60"/>
      <c r="L92" s="60"/>
      <c r="M92" s="60"/>
      <c r="N92" s="60"/>
      <c r="O92" s="60"/>
      <c r="P92" s="60"/>
    </row>
    <row r="93" spans="1:16" s="39" customFormat="1">
      <c r="A93" s="29" t="s">
        <v>58</v>
      </c>
      <c r="B93" s="101"/>
      <c r="C93" s="104" t="s">
        <v>141</v>
      </c>
      <c r="D93" s="22"/>
      <c r="E93" s="22"/>
      <c r="F93" s="22"/>
      <c r="G93" s="27" t="str">
        <f t="shared" si="9"/>
        <v/>
      </c>
      <c r="I93" s="60"/>
      <c r="J93" s="60"/>
      <c r="K93" s="60"/>
      <c r="L93" s="60"/>
      <c r="M93" s="60"/>
      <c r="N93" s="60"/>
      <c r="O93" s="60"/>
      <c r="P93" s="60"/>
    </row>
    <row r="94" spans="1:16" s="39" customFormat="1">
      <c r="A94" s="29"/>
      <c r="B94" s="103"/>
      <c r="C94" s="56"/>
      <c r="D94" s="22"/>
      <c r="E94" s="22"/>
      <c r="F94" s="22"/>
      <c r="G94" s="27"/>
      <c r="I94" s="60"/>
      <c r="J94" s="60"/>
      <c r="K94" s="60"/>
      <c r="L94" s="60"/>
      <c r="M94" s="60"/>
      <c r="N94" s="60"/>
      <c r="O94" s="60"/>
      <c r="P94" s="60"/>
    </row>
    <row r="95" spans="1:16" s="39" customFormat="1">
      <c r="A95" s="29" t="s">
        <v>59</v>
      </c>
      <c r="B95" s="101"/>
      <c r="C95" s="104" t="s">
        <v>141</v>
      </c>
      <c r="D95" s="22"/>
      <c r="E95" s="22"/>
      <c r="F95" s="22"/>
      <c r="G95" s="27" t="str">
        <f t="shared" si="9"/>
        <v/>
      </c>
      <c r="I95" s="60"/>
      <c r="J95" s="60"/>
      <c r="K95" s="60"/>
      <c r="L95" s="60"/>
      <c r="M95" s="60"/>
      <c r="N95" s="60"/>
      <c r="O95" s="60"/>
      <c r="P95" s="60"/>
    </row>
    <row r="96" spans="1:16" s="39" customFormat="1">
      <c r="A96" s="29"/>
      <c r="B96" s="103"/>
      <c r="C96" s="22"/>
      <c r="D96" s="22"/>
      <c r="E96" s="22"/>
      <c r="F96" s="22"/>
      <c r="G96" s="27"/>
      <c r="I96" s="60"/>
      <c r="J96" s="60"/>
      <c r="K96" s="60"/>
      <c r="L96" s="60"/>
      <c r="M96" s="60"/>
      <c r="N96" s="60"/>
      <c r="O96" s="60"/>
      <c r="P96" s="60"/>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60"/>
      <c r="J102" s="60"/>
      <c r="K102" s="60"/>
      <c r="L102" s="60"/>
      <c r="M102" s="60"/>
      <c r="N102" s="60"/>
      <c r="O102" s="60"/>
      <c r="P102" s="60"/>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94</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t="str">
        <f>IF(F121&lt;3,"FILL IN AT LEAST 3 VITALS","")</f>
        <v>FILL IN AT LEAST 3 VITALS</v>
      </c>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IF(F126&lt;&gt;1,"PLEASE CHECK ONE (AND ONLY ONE) BOX ABOVE","")</f>
        <v>PLEASE CHECK ONE (AND ONLY ONE) BOX ABOVE</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 xml:space="preserve"> IF(ISTEXT(B127),C127,E127)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 t="shared" ref="G128:G129" si="15" xml:space="preserve"> IF(ISTEXT(B128),C128,E128)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 t="shared" si="15"/>
        <v>Has deformities relevant to mental status. OVERRIDE TEXT HERE TO EXPLAIN</v>
      </c>
    </row>
    <row r="130" spans="1:16" s="39" customFormat="1">
      <c r="A130" s="52"/>
      <c r="B130" s="108"/>
      <c r="C130" s="53"/>
      <c r="D130" s="53"/>
      <c r="E130" s="96"/>
      <c r="F130" s="53" t="str">
        <f t="shared" ref="F130:F176" si="16" xml:space="preserve"> IF(ISTEXT(E130),1,"")</f>
        <v/>
      </c>
      <c r="G130" s="33"/>
      <c r="I130" s="17"/>
      <c r="J130" s="17"/>
      <c r="K130" s="17"/>
      <c r="L130" s="17"/>
      <c r="M130" s="17"/>
      <c r="N130" s="17"/>
      <c r="O130" s="17"/>
      <c r="P130" s="17"/>
    </row>
    <row r="131" spans="1:16" s="39" customFormat="1">
      <c r="A131" s="55" t="s">
        <v>81</v>
      </c>
      <c r="B131" s="109"/>
      <c r="C131" s="56"/>
      <c r="D131" s="56"/>
      <c r="E131" s="56"/>
      <c r="F131" s="56"/>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c r="G132" s="115" t="s">
        <v>184</v>
      </c>
      <c r="I132" s="17"/>
      <c r="J132" s="17"/>
      <c r="K132" s="17"/>
      <c r="L132" s="17"/>
      <c r="M132" s="17"/>
      <c r="N132" s="17"/>
      <c r="O132" s="17"/>
      <c r="P132" s="17"/>
    </row>
    <row r="133" spans="1:16" s="39" customFormat="1">
      <c r="A133" s="56"/>
      <c r="B133" s="101"/>
      <c r="C133" s="85" t="s">
        <v>148</v>
      </c>
      <c r="D133" s="22"/>
      <c r="E133" s="94" t="str">
        <f t="shared" ref="E133:E139" si="17">IF(ISTEXT(B133),C133,"")</f>
        <v/>
      </c>
      <c r="F133" s="22"/>
      <c r="G133" s="116"/>
      <c r="I133" s="17"/>
      <c r="J133" s="17"/>
      <c r="K133" s="17"/>
      <c r="L133" s="17"/>
      <c r="M133" s="17"/>
      <c r="N133" s="17"/>
      <c r="O133" s="17"/>
      <c r="P133" s="17"/>
    </row>
    <row r="134" spans="1:16" s="39" customFormat="1">
      <c r="A134" s="43"/>
      <c r="B134" s="101"/>
      <c r="C134" s="85" t="s">
        <v>149</v>
      </c>
      <c r="D134" s="22"/>
      <c r="E134" s="94" t="str">
        <f t="shared" si="17"/>
        <v/>
      </c>
      <c r="F134" s="22"/>
      <c r="G134" s="27"/>
      <c r="I134" s="17"/>
      <c r="J134" s="17"/>
      <c r="K134" s="17"/>
      <c r="L134" s="17"/>
      <c r="M134" s="17"/>
      <c r="N134" s="17"/>
      <c r="O134" s="17"/>
      <c r="P134" s="17"/>
    </row>
    <row r="135" spans="1:16" s="39" customFormat="1">
      <c r="A135" s="43"/>
      <c r="B135" s="101"/>
      <c r="C135" s="85" t="s">
        <v>150</v>
      </c>
      <c r="D135" s="22"/>
      <c r="E135" s="94" t="str">
        <f t="shared" si="17"/>
        <v/>
      </c>
      <c r="F135" s="22"/>
      <c r="G135" s="27"/>
      <c r="I135" s="17"/>
      <c r="J135" s="17"/>
      <c r="K135" s="17"/>
      <c r="L135" s="17"/>
      <c r="M135" s="17"/>
      <c r="N135" s="17"/>
      <c r="O135" s="17"/>
      <c r="P135" s="17"/>
    </row>
    <row r="136" spans="1:16" s="39" customFormat="1">
      <c r="A136" s="43"/>
      <c r="B136" s="101"/>
      <c r="C136" s="85" t="s">
        <v>151</v>
      </c>
      <c r="D136" s="22"/>
      <c r="E136" s="94" t="str">
        <f t="shared" si="17"/>
        <v/>
      </c>
      <c r="F136" s="22"/>
      <c r="G136" s="27"/>
      <c r="I136" s="17"/>
      <c r="J136" s="17"/>
      <c r="K136" s="17"/>
      <c r="L136" s="17"/>
      <c r="M136" s="17"/>
      <c r="N136" s="17"/>
      <c r="O136" s="17"/>
      <c r="P136" s="17"/>
    </row>
    <row r="137" spans="1:16" s="39" customFormat="1">
      <c r="A137" s="43"/>
      <c r="B137" s="101"/>
      <c r="C137" s="85" t="s">
        <v>152</v>
      </c>
      <c r="D137" s="22"/>
      <c r="E137" s="94" t="str">
        <f t="shared" si="17"/>
        <v/>
      </c>
      <c r="F137" s="22"/>
      <c r="G137" s="27"/>
      <c r="I137" s="17"/>
      <c r="J137" s="17"/>
      <c r="K137" s="17"/>
      <c r="L137" s="17"/>
      <c r="M137" s="17"/>
      <c r="N137" s="17"/>
      <c r="O137" s="17"/>
      <c r="P137" s="17"/>
    </row>
    <row r="138" spans="1:16" s="39" customFormat="1">
      <c r="A138" s="43"/>
      <c r="B138" s="101"/>
      <c r="C138" s="85" t="s">
        <v>153</v>
      </c>
      <c r="D138" s="22"/>
      <c r="E138" s="94" t="str">
        <f t="shared" si="17"/>
        <v/>
      </c>
      <c r="F138" s="22"/>
      <c r="G138" s="27"/>
      <c r="I138" s="17"/>
      <c r="J138" s="17"/>
      <c r="K138" s="17"/>
      <c r="L138" s="17"/>
      <c r="M138" s="17"/>
      <c r="N138" s="17"/>
      <c r="O138" s="17"/>
      <c r="P138" s="17"/>
    </row>
    <row r="139" spans="1:16" s="39" customFormat="1">
      <c r="A139" s="43"/>
      <c r="B139" s="101"/>
      <c r="C139" s="85" t="s">
        <v>154</v>
      </c>
      <c r="D139" s="22"/>
      <c r="E139" s="94" t="str">
        <f t="shared" si="17"/>
        <v/>
      </c>
      <c r="F139" s="22"/>
      <c r="G139" s="27"/>
      <c r="I139" s="17"/>
      <c r="J139" s="17"/>
      <c r="K139" s="17"/>
      <c r="L139" s="17"/>
      <c r="M139" s="17"/>
      <c r="N139" s="17"/>
      <c r="O139" s="17"/>
      <c r="P139" s="17"/>
    </row>
    <row r="140" spans="1:16" s="39" customFormat="1">
      <c r="A140" s="57"/>
      <c r="B140" s="110"/>
      <c r="C140" s="34"/>
      <c r="D140" s="53"/>
      <c r="E140" s="96"/>
      <c r="F140" s="53"/>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c r="G144" s="27"/>
      <c r="I144" s="17"/>
      <c r="J144" s="17"/>
      <c r="K144" s="17"/>
      <c r="L144" s="17"/>
      <c r="M144" s="17"/>
      <c r="N144" s="17"/>
      <c r="O144" s="17"/>
      <c r="P144" s="17"/>
    </row>
    <row r="145" spans="1:16" s="39" customFormat="1">
      <c r="A145" s="43"/>
      <c r="B145" s="112"/>
      <c r="C145" s="85" t="s">
        <v>156</v>
      </c>
      <c r="D145" s="22"/>
      <c r="E145" s="94" t="str">
        <f t="shared" si="18"/>
        <v/>
      </c>
      <c r="F145" s="22"/>
      <c r="G145" s="27"/>
      <c r="I145" s="17"/>
      <c r="J145" s="17"/>
      <c r="K145" s="17"/>
      <c r="L145" s="17"/>
      <c r="M145" s="17"/>
      <c r="N145" s="17"/>
      <c r="O145" s="17"/>
      <c r="P145" s="17"/>
    </row>
    <row r="146" spans="1:16" s="39" customFormat="1">
      <c r="A146" s="43"/>
      <c r="B146" s="112"/>
      <c r="C146" s="85" t="s">
        <v>157</v>
      </c>
      <c r="D146" s="22"/>
      <c r="E146" s="94" t="str">
        <f t="shared" si="18"/>
        <v/>
      </c>
      <c r="F146" s="22"/>
      <c r="G146" s="27"/>
      <c r="I146" s="17"/>
      <c r="J146" s="17"/>
      <c r="K146" s="17"/>
      <c r="L146" s="17"/>
      <c r="M146" s="17"/>
      <c r="N146" s="17"/>
      <c r="O146" s="17"/>
      <c r="P146" s="17"/>
    </row>
    <row r="147" spans="1:16" s="39" customFormat="1">
      <c r="A147" s="43"/>
      <c r="B147" s="112"/>
      <c r="C147" s="85" t="s">
        <v>158</v>
      </c>
      <c r="D147" s="22"/>
      <c r="E147" s="94" t="str">
        <f t="shared" si="18"/>
        <v/>
      </c>
      <c r="F147" s="22"/>
      <c r="G147" s="27"/>
      <c r="I147" s="17"/>
      <c r="J147" s="17"/>
      <c r="K147" s="17"/>
      <c r="L147" s="17"/>
      <c r="M147" s="17"/>
      <c r="N147" s="17"/>
      <c r="O147" s="17"/>
      <c r="P147" s="17"/>
    </row>
    <row r="148" spans="1:16" s="39" customFormat="1">
      <c r="A148" s="43"/>
      <c r="B148" s="112"/>
      <c r="C148" s="85" t="s">
        <v>159</v>
      </c>
      <c r="D148" s="22"/>
      <c r="E148" s="94" t="str">
        <f t="shared" si="18"/>
        <v/>
      </c>
      <c r="F148" s="22"/>
      <c r="G148" s="27"/>
      <c r="I148" s="17"/>
      <c r="J148" s="17"/>
      <c r="K148" s="17"/>
      <c r="L148" s="17"/>
      <c r="M148" s="17"/>
      <c r="N148" s="17"/>
      <c r="O148" s="17"/>
      <c r="P148" s="17"/>
    </row>
    <row r="149" spans="1:16" s="39" customFormat="1">
      <c r="A149" s="43"/>
      <c r="B149" s="112"/>
      <c r="C149" s="85" t="s">
        <v>160</v>
      </c>
      <c r="D149" s="22"/>
      <c r="E149" s="94" t="str">
        <f t="shared" si="18"/>
        <v/>
      </c>
      <c r="F149" s="22"/>
      <c r="G149" s="27"/>
      <c r="I149" s="17"/>
      <c r="J149" s="17"/>
      <c r="K149" s="17"/>
      <c r="L149" s="17"/>
      <c r="M149" s="17"/>
      <c r="N149" s="17"/>
      <c r="O149" s="17"/>
      <c r="P149" s="17"/>
    </row>
    <row r="150" spans="1:16" s="39" customFormat="1">
      <c r="A150" s="43"/>
      <c r="B150" s="112"/>
      <c r="C150" s="85" t="s">
        <v>161</v>
      </c>
      <c r="D150" s="22"/>
      <c r="E150" s="94" t="str">
        <f t="shared" si="18"/>
        <v/>
      </c>
      <c r="F150" s="22"/>
      <c r="G150" s="27"/>
      <c r="I150" s="17"/>
      <c r="J150" s="17"/>
      <c r="K150" s="17"/>
      <c r="L150" s="17"/>
      <c r="M150" s="17"/>
      <c r="N150" s="17"/>
      <c r="O150" s="17"/>
      <c r="P150" s="17"/>
    </row>
    <row r="151" spans="1:16" s="39" customFormat="1">
      <c r="A151" s="43"/>
      <c r="B151" s="112"/>
      <c r="C151" s="85" t="s">
        <v>162</v>
      </c>
      <c r="D151" s="22"/>
      <c r="E151" s="94" t="str">
        <f t="shared" si="18"/>
        <v/>
      </c>
      <c r="F151" s="22"/>
      <c r="G151" s="27"/>
      <c r="I151" s="17"/>
      <c r="J151" s="17"/>
      <c r="K151" s="17"/>
      <c r="L151" s="17"/>
      <c r="M151" s="17"/>
      <c r="N151" s="17"/>
      <c r="O151" s="17"/>
      <c r="P151" s="17"/>
    </row>
    <row r="152" spans="1:16" s="39" customFormat="1">
      <c r="A152" s="52"/>
      <c r="B152" s="108"/>
      <c r="C152" s="34"/>
      <c r="D152" s="53"/>
      <c r="E152" s="53"/>
      <c r="F152" s="53"/>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19">IF(ISTEXT(B158),"",C158&amp;", ")</f>
        <v xml:space="preserve">hallucinations, </v>
      </c>
      <c r="E158" s="94" t="str">
        <f t="shared" ref="E158:E161" si="20">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19"/>
        <v xml:space="preserve">delusions, </v>
      </c>
      <c r="E159" s="94" t="str">
        <f t="shared" si="20"/>
        <v/>
      </c>
      <c r="F159" s="22"/>
      <c r="G159" s="27"/>
      <c r="I159" s="17"/>
      <c r="J159" s="17"/>
      <c r="K159" s="17"/>
      <c r="L159" s="17"/>
      <c r="M159" s="17"/>
      <c r="N159" s="17"/>
      <c r="O159" s="17"/>
      <c r="P159" s="17"/>
    </row>
    <row r="160" spans="1:16" s="39" customFormat="1">
      <c r="A160" s="43"/>
      <c r="B160" s="112"/>
      <c r="C160" s="85" t="s">
        <v>89</v>
      </c>
      <c r="D160" s="98" t="str">
        <f t="shared" si="19"/>
        <v xml:space="preserve">obsessions, </v>
      </c>
      <c r="E160" s="94" t="str">
        <f t="shared" si="20"/>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0"/>
        <v/>
      </c>
      <c r="F161" s="22"/>
      <c r="G161" s="27"/>
      <c r="I161" s="17"/>
      <c r="J161" s="17"/>
      <c r="K161" s="17"/>
      <c r="L161" s="17"/>
      <c r="M161" s="17"/>
      <c r="N161" s="17"/>
      <c r="O161" s="17"/>
      <c r="P161" s="17"/>
    </row>
    <row r="162" spans="1:16" s="39" customFormat="1">
      <c r="A162" s="52"/>
      <c r="B162" s="108"/>
      <c r="C162" s="34"/>
      <c r="D162" s="53"/>
      <c r="E162" s="53"/>
      <c r="F162" s="53"/>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c r="G170" s="33"/>
      <c r="I170" s="17"/>
      <c r="J170" s="17"/>
      <c r="K170" s="17"/>
      <c r="L170" s="17"/>
      <c r="M170" s="17"/>
      <c r="N170" s="17"/>
      <c r="O170" s="17"/>
      <c r="P170" s="17"/>
    </row>
    <row r="171" spans="1:16" s="39" customFormat="1">
      <c r="A171" s="59" t="s">
        <v>65</v>
      </c>
      <c r="B171" s="114"/>
      <c r="C171" s="85" t="s">
        <v>140</v>
      </c>
      <c r="D171" s="22"/>
      <c r="E171" s="51"/>
      <c r="F171" s="22"/>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c r="G172" s="33"/>
      <c r="I172" s="17"/>
      <c r="J172" s="17"/>
      <c r="K172" s="17"/>
      <c r="L172" s="17"/>
      <c r="M172" s="17"/>
      <c r="N172" s="17"/>
      <c r="O172" s="17"/>
      <c r="P172" s="17"/>
    </row>
    <row r="173" spans="1:16" s="39" customFormat="1">
      <c r="A173" s="55" t="s">
        <v>93</v>
      </c>
      <c r="B173" s="114"/>
      <c r="C173" s="85" t="s">
        <v>140</v>
      </c>
      <c r="D173" s="22"/>
      <c r="E173" s="51"/>
      <c r="F173" s="22"/>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t="str">
        <f t="shared" si="16"/>
        <v/>
      </c>
      <c r="G174" s="36"/>
      <c r="I174" s="17"/>
      <c r="J174" s="17"/>
      <c r="K174" s="17"/>
      <c r="L174" s="17"/>
      <c r="M174" s="17"/>
      <c r="N174" s="17"/>
      <c r="O174" s="17"/>
      <c r="P174" s="17"/>
    </row>
    <row r="175" spans="1:16" s="39" customFormat="1">
      <c r="A175" s="55" t="s">
        <v>95</v>
      </c>
      <c r="B175" s="114"/>
      <c r="C175" s="85" t="s">
        <v>140</v>
      </c>
      <c r="D175" s="22"/>
      <c r="E175" s="51"/>
      <c r="F175" s="22" t="str">
        <f t="shared" si="16"/>
        <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t="str">
        <f t="shared" si="16"/>
        <v/>
      </c>
      <c r="G176" s="35"/>
      <c r="I176" s="17"/>
      <c r="J176" s="17"/>
      <c r="K176" s="17"/>
      <c r="L176" s="17"/>
      <c r="M176" s="17"/>
      <c r="N176" s="17"/>
      <c r="O176" s="17"/>
      <c r="P176" s="17"/>
    </row>
    <row r="177" spans="1:16" s="39" customFormat="1">
      <c r="A177" s="120" t="s">
        <v>96</v>
      </c>
      <c r="B177" s="22"/>
      <c r="C177" s="112"/>
      <c r="D177" s="37"/>
      <c r="E177" s="51"/>
      <c r="F177" s="51">
        <f>SUM(F122:F176)</f>
        <v>0</v>
      </c>
      <c r="G177" s="27" t="str">
        <f>"Mood is "&amp;C177&amp;", and affect congruent."</f>
        <v>Mood is , and affect congruent.</v>
      </c>
      <c r="I177" s="17"/>
      <c r="J177" s="17"/>
      <c r="K177" s="17"/>
      <c r="L177" s="17"/>
      <c r="M177" s="17"/>
      <c r="N177" s="17"/>
      <c r="O177" s="17"/>
      <c r="P177" s="17"/>
    </row>
    <row r="178" spans="1:16" s="39" customFormat="1">
      <c r="A178" s="43"/>
      <c r="B178" s="22"/>
      <c r="C178" s="22"/>
      <c r="D178" s="22"/>
      <c r="E178" s="51"/>
      <c r="F178" s="22"/>
      <c r="G178" s="99" t="str">
        <f xml:space="preserve"> IF(ISTEXT(C177),"","PLEASE FILL IN YELLOW CELL DESCRIBING MOOD")</f>
        <v>PLEASE FILL IN YELLOW CELL DESCRIBING MOOD</v>
      </c>
      <c r="I178" s="17"/>
      <c r="J178" s="17"/>
      <c r="K178" s="17"/>
      <c r="L178" s="17"/>
      <c r="M178" s="17"/>
      <c r="N178" s="17"/>
      <c r="O178" s="17"/>
      <c r="P178" s="17"/>
    </row>
    <row r="179" spans="1:16" s="39" customFormat="1" ht="15.75" thickBot="1">
      <c r="A179" s="47"/>
      <c r="B179" s="32"/>
      <c r="C179" s="32"/>
      <c r="D179" s="32"/>
      <c r="E179" s="32"/>
      <c r="F179" s="32"/>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1"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1"/>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1"/>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xml:space="preserve"> IF(ISTEXT(B191),C191&amp;"/","")</f>
        <v/>
      </c>
    </row>
    <row r="192" spans="1:16">
      <c r="A192" s="43"/>
      <c r="B192" s="101"/>
      <c r="C192" s="22" t="s">
        <v>189</v>
      </c>
      <c r="D192" s="22"/>
      <c r="E192" s="22"/>
      <c r="F192" s="22"/>
      <c r="G192" s="97" t="str">
        <f xml:space="preserve"> IF(ISTEXT(B192),C192&amp;"/","")</f>
        <v/>
      </c>
    </row>
    <row r="193" spans="1:7">
      <c r="A193" s="43"/>
      <c r="B193" s="101"/>
      <c r="C193" s="22" t="s">
        <v>190</v>
      </c>
      <c r="D193" s="22"/>
      <c r="E193" s="22"/>
      <c r="F193" s="22"/>
      <c r="G193" s="97" t="str">
        <f xml:space="preserve"> IF(ISTEXT(B193),C193&amp;"/","")</f>
        <v/>
      </c>
    </row>
    <row r="194" spans="1:7">
      <c r="A194" s="43"/>
      <c r="B194" s="101"/>
      <c r="C194" s="22" t="s">
        <v>191</v>
      </c>
      <c r="D194" s="22"/>
      <c r="E194" s="22"/>
      <c r="F194" s="22"/>
      <c r="G194" s="97" t="str">
        <f xml:space="preserve"> IF(ISTEXT(B194),C194&amp;"/","")</f>
        <v/>
      </c>
    </row>
    <row r="195" spans="1:7">
      <c r="A195" s="43"/>
      <c r="B195" s="101"/>
      <c r="C195" s="22" t="s">
        <v>192</v>
      </c>
      <c r="D195" s="22"/>
      <c r="E195" s="22"/>
      <c r="F195" s="22"/>
      <c r="G195" s="97" t="str">
        <f xml:space="preserve"> IF(ISTEXT(B195),C195&amp;"/","")</f>
        <v/>
      </c>
    </row>
    <row r="196" spans="1:7">
      <c r="A196" s="43"/>
      <c r="B196" s="101"/>
      <c r="C196" s="22" t="s">
        <v>193</v>
      </c>
      <c r="D196" s="22"/>
      <c r="E196" s="22"/>
      <c r="F196" s="22"/>
      <c r="G196" s="97"/>
    </row>
    <row r="197" spans="1:7">
      <c r="A197" s="43"/>
      <c r="B197" s="101"/>
      <c r="C197" s="112"/>
      <c r="D197" s="22"/>
      <c r="E197" s="22"/>
      <c r="F197" s="22"/>
      <c r="G197" s="119" t="str">
        <f t="shared" ref="G197" si="22"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IF(F19&lt;4,"HPI SECTION IS INCOMPLETE FOR BILLING PURPOSES","")</f>
        <v>HPI SECTION IS INCOMPLETE FOR BILLING PURPOSES</v>
      </c>
      <c r="B201" s="22"/>
      <c r="C201" s="92" t="str">
        <f>IF(F121&lt;3,"FILL IN AT LEAST 3 VITALS","")</f>
        <v>FILL IN AT LEAST 3 VITALS</v>
      </c>
      <c r="G201" s="63" t="str">
        <f>IF(ISTEXT('MDM calculator'!E1),"","MISSING CHIEF COMPLAINT ON THE MDM CALCULATOR TAB")</f>
        <v>MISSING CHIEF COMPLAINT ON THE MDM CALCULATOR TAB</v>
      </c>
    </row>
    <row r="202" spans="1:7">
      <c r="A202" s="23" t="str">
        <f>IF(F49&lt;3,"PFSH SECTION IS INCOMPLETE FOR BILLING PURPOSES","")</f>
        <v>PFSH SECTION IS INCOMPLETE FOR BILLING PURPOSES</v>
      </c>
      <c r="B202" s="22"/>
      <c r="C202" s="93" t="str">
        <f>IF(F126&lt;&gt;1,"CHECK SELECTIONS FOR BODY HABITUS","")</f>
        <v>CHECK SELECTIONS FOR BODY HABITUS</v>
      </c>
    </row>
    <row r="203" spans="1:7">
      <c r="A203" s="23" t="str">
        <f xml:space="preserve"> IF(ISTEXT(C177),"","PLEASE FILL IN YELLOW CELL DESCRIBING MOOD")</f>
        <v>PLEASE FILL IN YELLOW CELL DESCRIBING MOOD</v>
      </c>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est problem, stable problem, .Additional workup planned (if any), includes: .Risk to patient is considered Moderate due to stopping, starting, or changing Rx (other than LiCo).MDM is Moderate.-----HPI: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sheetProtection sheet="1" objects="1" scenarios="1"/>
  <mergeCells count="7">
    <mergeCell ref="A110:G110"/>
    <mergeCell ref="A207:G223"/>
    <mergeCell ref="A7:G7"/>
    <mergeCell ref="I11:P16"/>
    <mergeCell ref="I19:P25"/>
    <mergeCell ref="I60:P91"/>
    <mergeCell ref="I98:P101"/>
  </mergeCells>
  <conditionalFormatting sqref="G166">
    <cfRule type="expression" dxfId="35" priority="8">
      <formula>#REF!=TRUE</formula>
    </cfRule>
  </conditionalFormatting>
  <conditionalFormatting sqref="G45">
    <cfRule type="expression" dxfId="34" priority="5">
      <formula>$B$45&lt;&gt;"yes"</formula>
    </cfRule>
  </conditionalFormatting>
  <conditionalFormatting sqref="G44">
    <cfRule type="expression" dxfId="33" priority="4">
      <formula>$B$44="yes"</formula>
    </cfRule>
  </conditionalFormatting>
  <conditionalFormatting sqref="G127">
    <cfRule type="expression" dxfId="32" priority="3">
      <formula xml:space="preserve"> ISBLANK(B127)</formula>
    </cfRule>
  </conditionalFormatting>
  <conditionalFormatting sqref="G128">
    <cfRule type="expression" dxfId="31" priority="2">
      <formula xml:space="preserve"> ISBLANK(B128)</formula>
    </cfRule>
  </conditionalFormatting>
  <conditionalFormatting sqref="G129">
    <cfRule type="expression" dxfId="30"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'MDM calculator'!$K$3:$K$4</xm:f>
          </x14:formula1>
          <xm:sqref>B39:B45</xm:sqref>
        </x14:dataValidation>
      </x14:dataValidations>
    </ext>
  </extLst>
</worksheet>
</file>

<file path=xl/worksheets/sheet4.xml><?xml version="1.0" encoding="utf-8"?>
<worksheet xmlns="http://schemas.openxmlformats.org/spreadsheetml/2006/main" xmlns:r="http://schemas.openxmlformats.org/officeDocument/2006/relationships">
  <dimension ref="A1:P223"/>
  <sheetViews>
    <sheetView topLeftCell="A106" zoomScaleNormal="100" workbookViewId="0">
      <selection activeCell="B115" sqref="B115"/>
    </sheetView>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194</v>
      </c>
      <c r="D1" s="18"/>
      <c r="E1" s="117" t="s">
        <v>186</v>
      </c>
      <c r="G1" s="127" t="s">
        <v>214</v>
      </c>
    </row>
    <row r="2" spans="1:16">
      <c r="A2" s="18" t="s">
        <v>195</v>
      </c>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99</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196</v>
      </c>
      <c r="B22" s="61"/>
      <c r="C22" s="22" t="s">
        <v>49</v>
      </c>
      <c r="D22" s="37"/>
      <c r="F22" s="22"/>
      <c r="G22" s="31"/>
      <c r="I22" s="135"/>
      <c r="J22" s="135"/>
      <c r="K22" s="135"/>
      <c r="L22" s="135"/>
      <c r="M22" s="135"/>
      <c r="N22" s="135"/>
      <c r="O22" s="135"/>
      <c r="P22" s="135"/>
    </row>
    <row r="23" spans="1:16" ht="30">
      <c r="A23" s="75" t="s">
        <v>66</v>
      </c>
      <c r="B23" s="76"/>
      <c r="C23" s="77"/>
      <c r="D23" s="38"/>
      <c r="F23" s="22">
        <f xml:space="preserve"> IF(ISTEXT(C23),1,0)</f>
        <v>0</v>
      </c>
      <c r="G23" s="27">
        <f>C23</f>
        <v>0</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c r="D25" s="22"/>
      <c r="F25" s="22">
        <f xml:space="preserve"> IF(ISTEXT(C25),1,0)</f>
        <v>0</v>
      </c>
      <c r="G25" s="27">
        <f>C25</f>
        <v>0</v>
      </c>
      <c r="I25" s="135"/>
      <c r="J25" s="135"/>
      <c r="K25" s="135"/>
      <c r="L25" s="135"/>
      <c r="M25" s="135"/>
      <c r="N25" s="135"/>
      <c r="O25" s="135"/>
      <c r="P25" s="135"/>
    </row>
    <row r="26" spans="1:16">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c r="A27" s="69" t="s">
        <v>101</v>
      </c>
      <c r="B27" s="29"/>
      <c r="C27" s="81"/>
      <c r="D27" s="22"/>
      <c r="F27" s="22">
        <f t="shared" si="1"/>
        <v>0</v>
      </c>
      <c r="G27" s="27" t="str">
        <f t="shared" si="2"/>
        <v/>
      </c>
      <c r="I27" s="86"/>
      <c r="J27" s="86"/>
      <c r="K27" s="86"/>
      <c r="L27" s="86"/>
      <c r="M27" s="86"/>
      <c r="N27" s="86"/>
      <c r="O27" s="86"/>
      <c r="P27" s="86"/>
    </row>
    <row r="28" spans="1:16">
      <c r="A28" s="69" t="s">
        <v>102</v>
      </c>
      <c r="B28" s="29"/>
      <c r="C28" s="81"/>
      <c r="D28" s="22"/>
      <c r="F28" s="22">
        <f t="shared" si="1"/>
        <v>0</v>
      </c>
      <c r="G28" s="27" t="str">
        <f xml:space="preserve"> IF(ISTEXT(C28),A28&amp;C28&amp;".","")</f>
        <v/>
      </c>
      <c r="I28" s="86"/>
      <c r="J28" s="86"/>
      <c r="K28" s="86"/>
      <c r="L28" s="86"/>
      <c r="M28" s="86"/>
      <c r="N28" s="86"/>
      <c r="O28" s="86"/>
      <c r="P28" s="86"/>
    </row>
    <row r="29" spans="1:16">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c r="A30" s="69" t="s">
        <v>104</v>
      </c>
      <c r="B30" s="29"/>
      <c r="C30" s="81"/>
      <c r="D30" s="22"/>
      <c r="F30" s="22">
        <f t="shared" si="1"/>
        <v>0</v>
      </c>
      <c r="G30" s="27" t="str">
        <f t="shared" si="3"/>
        <v/>
      </c>
      <c r="I30" s="86"/>
      <c r="J30" s="86"/>
      <c r="K30" s="86"/>
      <c r="L30" s="86"/>
      <c r="M30" s="86"/>
      <c r="N30" s="86"/>
      <c r="O30" s="86"/>
      <c r="P30" s="86"/>
    </row>
    <row r="31" spans="1:16">
      <c r="A31" s="69" t="s">
        <v>105</v>
      </c>
      <c r="B31" s="29"/>
      <c r="C31" s="81"/>
      <c r="D31" s="22"/>
      <c r="F31" s="22">
        <f t="shared" si="1"/>
        <v>0</v>
      </c>
      <c r="G31" s="27" t="str">
        <f t="shared" si="3"/>
        <v/>
      </c>
      <c r="I31" s="86"/>
      <c r="J31" s="86"/>
      <c r="K31" s="86"/>
      <c r="L31" s="86"/>
      <c r="M31" s="86"/>
      <c r="N31" s="86"/>
      <c r="O31" s="86"/>
      <c r="P31" s="86"/>
    </row>
    <row r="32" spans="1:16">
      <c r="A32" s="69" t="s">
        <v>106</v>
      </c>
      <c r="B32" s="29"/>
      <c r="C32" s="81"/>
      <c r="D32" s="22"/>
      <c r="F32" s="22">
        <f t="shared" si="1"/>
        <v>0</v>
      </c>
      <c r="G32" s="27" t="str">
        <f t="shared" si="3"/>
        <v/>
      </c>
      <c r="I32" s="86"/>
      <c r="J32" s="86"/>
      <c r="K32" s="86"/>
      <c r="L32" s="86"/>
      <c r="M32" s="86"/>
      <c r="N32" s="86"/>
      <c r="O32" s="86"/>
      <c r="P32" s="86"/>
    </row>
    <row r="33" spans="1:16">
      <c r="A33" s="69" t="s">
        <v>107</v>
      </c>
      <c r="B33" s="29"/>
      <c r="C33" s="81"/>
      <c r="D33" s="22"/>
      <c r="F33" s="22">
        <f t="shared" si="1"/>
        <v>0</v>
      </c>
      <c r="G33" s="27" t="str">
        <f t="shared" si="3"/>
        <v/>
      </c>
      <c r="I33" s="86"/>
      <c r="J33" s="86"/>
      <c r="K33" s="86"/>
      <c r="L33" s="86"/>
      <c r="M33" s="86"/>
      <c r="N33" s="86"/>
      <c r="O33" s="86"/>
      <c r="P33" s="86"/>
    </row>
    <row r="34" spans="1:16">
      <c r="A34" s="69" t="s">
        <v>108</v>
      </c>
      <c r="B34" s="29"/>
      <c r="C34" s="81"/>
      <c r="D34" s="22"/>
      <c r="F34" s="22">
        <f t="shared" si="1"/>
        <v>0</v>
      </c>
      <c r="G34" s="27" t="str">
        <f t="shared" si="3"/>
        <v/>
      </c>
      <c r="I34" s="86"/>
      <c r="J34" s="86"/>
      <c r="K34" s="86"/>
      <c r="L34" s="86"/>
      <c r="M34" s="86"/>
      <c r="N34" s="86"/>
      <c r="O34" s="86"/>
      <c r="P34" s="86"/>
    </row>
    <row r="35" spans="1:16">
      <c r="A35" s="69" t="s">
        <v>109</v>
      </c>
      <c r="B35" s="29"/>
      <c r="C35" s="81"/>
      <c r="D35" s="22"/>
      <c r="F35" s="22">
        <f t="shared" si="1"/>
        <v>0</v>
      </c>
      <c r="G35" s="27" t="str">
        <f t="shared" si="3"/>
        <v/>
      </c>
      <c r="I35" s="86"/>
      <c r="J35" s="86"/>
      <c r="K35" s="86"/>
      <c r="L35" s="86"/>
      <c r="M35" s="86"/>
      <c r="N35" s="86"/>
      <c r="O35" s="86"/>
      <c r="P35" s="86"/>
    </row>
    <row r="36" spans="1:16">
      <c r="A36" s="72" t="s">
        <v>110</v>
      </c>
      <c r="B36" s="73"/>
      <c r="C36" s="82"/>
      <c r="D36" s="22"/>
      <c r="F36" s="22">
        <f t="shared" si="1"/>
        <v>0</v>
      </c>
      <c r="G36" s="27" t="str">
        <f t="shared" si="3"/>
        <v/>
      </c>
      <c r="I36" s="86"/>
      <c r="J36" s="86"/>
      <c r="K36" s="86"/>
      <c r="L36" s="86"/>
      <c r="M36" s="86"/>
      <c r="N36" s="86"/>
      <c r="O36" s="86"/>
      <c r="P36" s="86"/>
    </row>
    <row r="37" spans="1:16">
      <c r="A37" s="29"/>
      <c r="B37" s="29"/>
      <c r="C37" s="94"/>
      <c r="D37" s="22"/>
      <c r="F37" s="22">
        <f>IF(SUM(F25:F36)&gt;=1,1,0)</f>
        <v>0</v>
      </c>
      <c r="G37" s="31"/>
      <c r="I37" s="86"/>
      <c r="J37" s="86"/>
      <c r="K37" s="86"/>
      <c r="L37" s="86"/>
      <c r="M37" s="86"/>
      <c r="N37" s="86"/>
      <c r="O37" s="86"/>
      <c r="P37" s="86"/>
    </row>
    <row r="38" spans="1:16">
      <c r="A38" s="78" t="s">
        <v>47</v>
      </c>
      <c r="B38" s="83"/>
      <c r="C38" s="80"/>
      <c r="D38" s="22"/>
      <c r="F38" s="22">
        <f t="shared" si="1"/>
        <v>0</v>
      </c>
      <c r="G38" s="27">
        <f>C38</f>
        <v>0</v>
      </c>
    </row>
    <row r="39" spans="1:16">
      <c r="A39" s="69" t="s">
        <v>111</v>
      </c>
      <c r="B39" s="100"/>
      <c r="C39" s="95" t="str">
        <f>IF(B39="yes","Has a job.","Does not have a job.")</f>
        <v>Does not have a job.</v>
      </c>
      <c r="D39" s="22"/>
      <c r="F39" s="22">
        <f t="shared" si="1"/>
        <v>1</v>
      </c>
      <c r="G39" s="27" t="str">
        <f t="shared" ref="G39:G45" si="4">C39</f>
        <v>Does not have a job.</v>
      </c>
    </row>
    <row r="40" spans="1:16">
      <c r="A40" s="69" t="s">
        <v>112</v>
      </c>
      <c r="B40" s="100"/>
      <c r="C40" s="95" t="str">
        <f>IF(B40="yes","Has a car.","Does not have a car.")</f>
        <v>Does not have a car.</v>
      </c>
      <c r="D40" s="22"/>
      <c r="F40" s="22">
        <f t="shared" si="1"/>
        <v>1</v>
      </c>
      <c r="G40" s="27" t="str">
        <f t="shared" si="4"/>
        <v>Does not have a car.</v>
      </c>
    </row>
    <row r="41" spans="1:16">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c r="A44" s="69" t="s">
        <v>183</v>
      </c>
      <c r="B44" s="100"/>
      <c r="C44" s="95" t="str">
        <f>IF(B44="yes","PLEASE ELABORATE","No developmental delays.")</f>
        <v>No developmental delays.</v>
      </c>
      <c r="D44" s="22"/>
      <c r="F44" s="22">
        <f t="shared" si="1"/>
        <v>1</v>
      </c>
      <c r="G44" s="27" t="str">
        <f t="shared" si="4"/>
        <v>No developmental delays.</v>
      </c>
    </row>
    <row r="45" spans="1:16">
      <c r="A45" s="69" t="s">
        <v>115</v>
      </c>
      <c r="B45" s="100"/>
      <c r="C45" s="95" t="str">
        <f>IF(B45="yes","Learned to read at young age.","PLEASE ELABORATE")</f>
        <v>PLEASE ELABORATE</v>
      </c>
      <c r="D45" s="22"/>
      <c r="F45" s="22">
        <f t="shared" si="1"/>
        <v>1</v>
      </c>
      <c r="G45" s="27" t="str">
        <f t="shared" si="4"/>
        <v>PLEASE ELABORATE</v>
      </c>
    </row>
    <row r="46" spans="1:16">
      <c r="A46" s="69" t="s">
        <v>179</v>
      </c>
      <c r="B46" s="29"/>
      <c r="C46" s="81"/>
      <c r="D46" s="22"/>
      <c r="F46" s="22">
        <f t="shared" si="1"/>
        <v>0</v>
      </c>
      <c r="G46" s="27" t="str">
        <f t="shared" ref="G46:G47" si="5" xml:space="preserve"> IF(ISTEXT(C46),A46&amp;C46&amp;".","")</f>
        <v/>
      </c>
    </row>
    <row r="47" spans="1:16">
      <c r="A47" s="72" t="s">
        <v>180</v>
      </c>
      <c r="B47" s="73"/>
      <c r="C47" s="82"/>
      <c r="D47" s="22"/>
      <c r="F47" s="22">
        <f t="shared" si="1"/>
        <v>0</v>
      </c>
      <c r="G47" s="27" t="str">
        <f t="shared" si="5"/>
        <v/>
      </c>
    </row>
    <row r="48" spans="1:16">
      <c r="A48" s="23" t="str">
        <f>IF(F49&lt;1,"PLEASE UPDATE AT LEAST ONE ITEM","")</f>
        <v/>
      </c>
      <c r="B48" s="29"/>
      <c r="C48" s="94"/>
      <c r="D48" s="22"/>
      <c r="F48" s="22">
        <f>IF(SUM(F38:F47)&gt;=1,1,0)</f>
        <v>1</v>
      </c>
      <c r="G48" s="31"/>
    </row>
    <row r="49" spans="1:16">
      <c r="B49" s="23"/>
      <c r="D49" s="37"/>
      <c r="E49" s="22" t="str">
        <f>IF(F49=3,1,"THIS SECTION INCOMPLETE")</f>
        <v>THIS SECTION INCOMPLETE</v>
      </c>
      <c r="F49" s="22">
        <f>F23+F37+F48</f>
        <v>1</v>
      </c>
      <c r="G49" s="31"/>
    </row>
    <row r="50" spans="1:16">
      <c r="A50" s="23"/>
      <c r="B50" s="23"/>
      <c r="C50" s="22"/>
      <c r="D50" s="37"/>
      <c r="E50" s="22"/>
      <c r="F50" s="22"/>
      <c r="G50" s="31"/>
    </row>
    <row r="51" spans="1:16">
      <c r="A51" s="37" t="s">
        <v>204</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197</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IF(F126&gt;1,"PLEASE CHECK ONLY ONE BOX ABOVE","")</f>
        <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c r="A130" s="52"/>
      <c r="B130" s="108"/>
      <c r="C130" s="53"/>
      <c r="D130" s="53"/>
      <c r="E130" s="96"/>
      <c r="F130" s="53">
        <v>1</v>
      </c>
      <c r="G130" s="33"/>
      <c r="I130" s="17"/>
      <c r="J130" s="17"/>
      <c r="K130" s="17"/>
      <c r="L130" s="17"/>
      <c r="M130" s="17"/>
      <c r="N130" s="17"/>
      <c r="O130" s="17"/>
      <c r="P130" s="17"/>
    </row>
    <row r="131" spans="1:16" s="39" customFormat="1">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c r="A134" s="43"/>
      <c r="B134" s="101"/>
      <c r="C134" s="85" t="s">
        <v>149</v>
      </c>
      <c r="D134" s="22"/>
      <c r="E134" s="94" t="str">
        <f t="shared" si="16"/>
        <v/>
      </c>
      <c r="F134" s="22">
        <f t="shared" si="15"/>
        <v>0</v>
      </c>
      <c r="G134" s="27"/>
      <c r="I134" s="17"/>
      <c r="J134" s="17"/>
      <c r="K134" s="17"/>
      <c r="L134" s="17"/>
      <c r="M134" s="17"/>
      <c r="N134" s="17"/>
      <c r="O134" s="17"/>
      <c r="P134" s="17"/>
    </row>
    <row r="135" spans="1:16" s="39" customFormat="1">
      <c r="A135" s="43"/>
      <c r="B135" s="101"/>
      <c r="C135" s="85" t="s">
        <v>150</v>
      </c>
      <c r="D135" s="22"/>
      <c r="E135" s="94" t="str">
        <f t="shared" si="16"/>
        <v/>
      </c>
      <c r="F135" s="22">
        <f t="shared" si="15"/>
        <v>0</v>
      </c>
      <c r="G135" s="27"/>
      <c r="I135" s="17"/>
      <c r="J135" s="17"/>
      <c r="K135" s="17"/>
      <c r="L135" s="17"/>
      <c r="M135" s="17"/>
      <c r="N135" s="17"/>
      <c r="O135" s="17"/>
      <c r="P135" s="17"/>
    </row>
    <row r="136" spans="1:16" s="39" customFormat="1">
      <c r="A136" s="43"/>
      <c r="B136" s="101"/>
      <c r="C136" s="85" t="s">
        <v>151</v>
      </c>
      <c r="D136" s="22"/>
      <c r="E136" s="94" t="str">
        <f t="shared" si="16"/>
        <v/>
      </c>
      <c r="F136" s="22">
        <f t="shared" si="15"/>
        <v>0</v>
      </c>
      <c r="G136" s="27"/>
      <c r="I136" s="17"/>
      <c r="J136" s="17"/>
      <c r="K136" s="17"/>
      <c r="L136" s="17"/>
      <c r="M136" s="17"/>
      <c r="N136" s="17"/>
      <c r="O136" s="17"/>
      <c r="P136" s="17"/>
    </row>
    <row r="137" spans="1:16" s="39" customFormat="1">
      <c r="A137" s="43"/>
      <c r="B137" s="101"/>
      <c r="C137" s="85" t="s">
        <v>152</v>
      </c>
      <c r="D137" s="22"/>
      <c r="E137" s="94" t="str">
        <f t="shared" si="16"/>
        <v/>
      </c>
      <c r="F137" s="22">
        <f t="shared" si="15"/>
        <v>0</v>
      </c>
      <c r="G137" s="27"/>
      <c r="I137" s="17"/>
      <c r="J137" s="17"/>
      <c r="K137" s="17"/>
      <c r="L137" s="17"/>
      <c r="M137" s="17"/>
      <c r="N137" s="17"/>
      <c r="O137" s="17"/>
      <c r="P137" s="17"/>
    </row>
    <row r="138" spans="1:16" s="39" customFormat="1">
      <c r="A138" s="43"/>
      <c r="B138" s="101"/>
      <c r="C138" s="85" t="s">
        <v>153</v>
      </c>
      <c r="D138" s="22"/>
      <c r="E138" s="94" t="str">
        <f t="shared" si="16"/>
        <v/>
      </c>
      <c r="F138" s="22">
        <f t="shared" si="15"/>
        <v>0</v>
      </c>
      <c r="G138" s="27"/>
      <c r="I138" s="17"/>
      <c r="J138" s="17"/>
      <c r="K138" s="17"/>
      <c r="L138" s="17"/>
      <c r="M138" s="17"/>
      <c r="N138" s="17"/>
      <c r="O138" s="17"/>
      <c r="P138" s="17"/>
    </row>
    <row r="139" spans="1:16" s="39" customFormat="1">
      <c r="A139" s="43"/>
      <c r="B139" s="101"/>
      <c r="C139" s="85" t="s">
        <v>154</v>
      </c>
      <c r="D139" s="22"/>
      <c r="E139" s="94" t="str">
        <f t="shared" si="16"/>
        <v/>
      </c>
      <c r="F139" s="22">
        <f t="shared" si="15"/>
        <v>0</v>
      </c>
      <c r="G139" s="27"/>
      <c r="I139" s="17"/>
      <c r="J139" s="17"/>
      <c r="K139" s="17"/>
      <c r="L139" s="17"/>
      <c r="M139" s="17"/>
      <c r="N139" s="17"/>
      <c r="O139" s="17"/>
      <c r="P139" s="17"/>
    </row>
    <row r="140" spans="1:16" s="39" customFormat="1">
      <c r="A140" s="57"/>
      <c r="B140" s="110"/>
      <c r="C140" s="34"/>
      <c r="D140" s="53"/>
      <c r="E140" s="96"/>
      <c r="F140" s="53">
        <f>IF(SUM(F131:F139)&gt;=1,1,0)</f>
        <v>0</v>
      </c>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f t="shared" si="17"/>
        <v>0</v>
      </c>
      <c r="G144" s="27"/>
      <c r="I144" s="17"/>
      <c r="J144" s="17"/>
      <c r="K144" s="17"/>
      <c r="L144" s="17"/>
      <c r="M144" s="17"/>
      <c r="N144" s="17"/>
      <c r="O144" s="17"/>
      <c r="P144" s="17"/>
    </row>
    <row r="145" spans="1:16" s="39" customFormat="1">
      <c r="A145" s="43"/>
      <c r="B145" s="112"/>
      <c r="C145" s="85" t="s">
        <v>156</v>
      </c>
      <c r="D145" s="22"/>
      <c r="E145" s="94" t="str">
        <f t="shared" si="18"/>
        <v/>
      </c>
      <c r="F145" s="22">
        <f t="shared" si="17"/>
        <v>0</v>
      </c>
      <c r="G145" s="27"/>
      <c r="I145" s="17"/>
      <c r="J145" s="17"/>
      <c r="K145" s="17"/>
      <c r="L145" s="17"/>
      <c r="M145" s="17"/>
      <c r="N145" s="17"/>
      <c r="O145" s="17"/>
      <c r="P145" s="17"/>
    </row>
    <row r="146" spans="1:16" s="39" customFormat="1">
      <c r="A146" s="43"/>
      <c r="B146" s="112"/>
      <c r="C146" s="85" t="s">
        <v>157</v>
      </c>
      <c r="D146" s="22"/>
      <c r="E146" s="94" t="str">
        <f t="shared" si="18"/>
        <v/>
      </c>
      <c r="F146" s="22">
        <f t="shared" si="17"/>
        <v>0</v>
      </c>
      <c r="G146" s="27"/>
      <c r="I146" s="17"/>
      <c r="J146" s="17"/>
      <c r="K146" s="17"/>
      <c r="L146" s="17"/>
      <c r="M146" s="17"/>
      <c r="N146" s="17"/>
      <c r="O146" s="17"/>
      <c r="P146" s="17"/>
    </row>
    <row r="147" spans="1:16" s="39" customFormat="1">
      <c r="A147" s="43"/>
      <c r="B147" s="112"/>
      <c r="C147" s="85" t="s">
        <v>158</v>
      </c>
      <c r="D147" s="22"/>
      <c r="E147" s="94" t="str">
        <f t="shared" si="18"/>
        <v/>
      </c>
      <c r="F147" s="22">
        <f t="shared" si="17"/>
        <v>0</v>
      </c>
      <c r="G147" s="27"/>
      <c r="I147" s="17"/>
      <c r="J147" s="17"/>
      <c r="K147" s="17"/>
      <c r="L147" s="17"/>
      <c r="M147" s="17"/>
      <c r="N147" s="17"/>
      <c r="O147" s="17"/>
      <c r="P147" s="17"/>
    </row>
    <row r="148" spans="1:16" s="39" customFormat="1">
      <c r="A148" s="43"/>
      <c r="B148" s="112"/>
      <c r="C148" s="85" t="s">
        <v>159</v>
      </c>
      <c r="D148" s="22"/>
      <c r="E148" s="94" t="str">
        <f t="shared" si="18"/>
        <v/>
      </c>
      <c r="F148" s="22">
        <f t="shared" si="17"/>
        <v>0</v>
      </c>
      <c r="G148" s="27"/>
      <c r="I148" s="17"/>
      <c r="J148" s="17"/>
      <c r="K148" s="17"/>
      <c r="L148" s="17"/>
      <c r="M148" s="17"/>
      <c r="N148" s="17"/>
      <c r="O148" s="17"/>
      <c r="P148" s="17"/>
    </row>
    <row r="149" spans="1:16" s="39" customFormat="1">
      <c r="A149" s="43"/>
      <c r="B149" s="112"/>
      <c r="C149" s="85" t="s">
        <v>160</v>
      </c>
      <c r="D149" s="22"/>
      <c r="E149" s="94" t="str">
        <f t="shared" si="18"/>
        <v/>
      </c>
      <c r="F149" s="22">
        <f t="shared" si="17"/>
        <v>0</v>
      </c>
      <c r="G149" s="27"/>
      <c r="I149" s="17"/>
      <c r="J149" s="17"/>
      <c r="K149" s="17"/>
      <c r="L149" s="17"/>
      <c r="M149" s="17"/>
      <c r="N149" s="17"/>
      <c r="O149" s="17"/>
      <c r="P149" s="17"/>
    </row>
    <row r="150" spans="1:16" s="39" customFormat="1">
      <c r="A150" s="43"/>
      <c r="B150" s="112"/>
      <c r="C150" s="85" t="s">
        <v>161</v>
      </c>
      <c r="D150" s="22"/>
      <c r="E150" s="94" t="str">
        <f t="shared" si="18"/>
        <v/>
      </c>
      <c r="F150" s="22">
        <f t="shared" si="17"/>
        <v>0</v>
      </c>
      <c r="G150" s="27"/>
      <c r="I150" s="17"/>
      <c r="J150" s="17"/>
      <c r="K150" s="17"/>
      <c r="L150" s="17"/>
      <c r="M150" s="17"/>
      <c r="N150" s="17"/>
      <c r="O150" s="17"/>
      <c r="P150" s="17"/>
    </row>
    <row r="151" spans="1:16" s="39" customFormat="1">
      <c r="A151" s="43"/>
      <c r="B151" s="112"/>
      <c r="C151" s="85" t="s">
        <v>162</v>
      </c>
      <c r="D151" s="22"/>
      <c r="E151" s="94" t="str">
        <f t="shared" si="18"/>
        <v/>
      </c>
      <c r="F151" s="22">
        <f t="shared" si="17"/>
        <v>0</v>
      </c>
      <c r="G151" s="27"/>
      <c r="I151" s="17"/>
      <c r="J151" s="17"/>
      <c r="K151" s="17"/>
      <c r="L151" s="17"/>
      <c r="M151" s="17"/>
      <c r="N151" s="17"/>
      <c r="O151" s="17"/>
      <c r="P151" s="17"/>
    </row>
    <row r="152" spans="1:16" s="39" customFormat="1">
      <c r="A152" s="52"/>
      <c r="B152" s="108"/>
      <c r="C152" s="34"/>
      <c r="D152" s="53"/>
      <c r="E152" s="53"/>
      <c r="F152" s="53">
        <f>IF(SUM(F142:F151)&gt;=1,1,0)</f>
        <v>0</v>
      </c>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v>1</v>
      </c>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c r="A162" s="52"/>
      <c r="B162" s="108"/>
      <c r="C162" s="34"/>
      <c r="D162" s="53"/>
      <c r="E162" s="53"/>
      <c r="F162" s="53">
        <v>1</v>
      </c>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v>1</v>
      </c>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v>1</v>
      </c>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v>1</v>
      </c>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f>IF(ISTEXT(B171),1,0)</f>
        <v>0</v>
      </c>
      <c r="G172" s="33"/>
      <c r="I172" s="17"/>
      <c r="J172" s="17"/>
      <c r="K172" s="17"/>
      <c r="L172" s="17"/>
      <c r="M172" s="17"/>
      <c r="N172" s="17"/>
      <c r="O172" s="17"/>
      <c r="P172" s="17"/>
    </row>
    <row r="173" spans="1:16" s="39" customFormat="1">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f>IF(ISTEXT(B173),1,0)</f>
        <v>0</v>
      </c>
      <c r="G174" s="36"/>
      <c r="I174" s="17"/>
      <c r="J174" s="17"/>
      <c r="K174" s="17"/>
      <c r="L174" s="17"/>
      <c r="M174" s="17"/>
      <c r="N174" s="17"/>
      <c r="O174" s="17"/>
      <c r="P174" s="17"/>
    </row>
    <row r="175" spans="1:16" s="39" customFormat="1">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f>IF(ISTEXT(B175),1,0)</f>
        <v>0</v>
      </c>
      <c r="G176" s="35"/>
      <c r="I176" s="17"/>
      <c r="J176" s="17"/>
      <c r="K176" s="17"/>
      <c r="L176" s="17"/>
      <c r="M176" s="17"/>
      <c r="N176" s="17"/>
      <c r="O176" s="17"/>
      <c r="P176" s="17"/>
    </row>
    <row r="177" spans="1:16" s="39" customFormat="1">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c r="A178" s="43"/>
      <c r="B178" s="22"/>
      <c r="C178" s="22"/>
      <c r="D178" s="22"/>
      <c r="E178" s="51"/>
      <c r="F178" s="22"/>
      <c r="G178" s="99"/>
      <c r="I178" s="17"/>
      <c r="J178" s="17"/>
      <c r="K178" s="17"/>
      <c r="L178" s="17"/>
      <c r="M178" s="17"/>
      <c r="N178" s="17"/>
      <c r="O178" s="17"/>
      <c r="P178" s="17"/>
    </row>
    <row r="179" spans="1:16" s="39" customFormat="1" ht="15.75" thickBot="1">
      <c r="A179" s="121" t="str">
        <f>IF(F177&gt;=9,"","PLEASE UPDATE AT LEAST 9 IN THE EXAM ABOVE")</f>
        <v>PLEASE UPDATE AT LEAST 9 IN THE EXAM ABOVE</v>
      </c>
      <c r="B179" s="32"/>
      <c r="C179" s="32"/>
      <c r="D179" s="32"/>
      <c r="E179" s="32"/>
      <c r="F179" s="53">
        <f>IF(ISTEXT(C177),1,0)</f>
        <v>0</v>
      </c>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3"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3"/>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3"/>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xml:space="preserve"> IF(ISTEXT(B191),C191&amp;"/","")</f>
        <v/>
      </c>
    </row>
    <row r="192" spans="1:16">
      <c r="A192" s="43"/>
      <c r="B192" s="101"/>
      <c r="C192" s="22" t="s">
        <v>189</v>
      </c>
      <c r="D192" s="22"/>
      <c r="E192" s="22"/>
      <c r="F192" s="22"/>
      <c r="G192" s="97" t="str">
        <f xml:space="preserve"> IF(ISTEXT(B192),C192&amp;"/","")</f>
        <v/>
      </c>
    </row>
    <row r="193" spans="1:7">
      <c r="A193" s="43"/>
      <c r="B193" s="101"/>
      <c r="C193" s="22" t="s">
        <v>190</v>
      </c>
      <c r="D193" s="22"/>
      <c r="E193" s="22"/>
      <c r="F193" s="22"/>
      <c r="G193" s="97" t="str">
        <f xml:space="preserve"> IF(ISTEXT(B193),C193&amp;"/","")</f>
        <v/>
      </c>
    </row>
    <row r="194" spans="1:7">
      <c r="A194" s="43"/>
      <c r="B194" s="101"/>
      <c r="C194" s="22" t="s">
        <v>191</v>
      </c>
      <c r="D194" s="22"/>
      <c r="E194" s="22"/>
      <c r="F194" s="22"/>
      <c r="G194" s="97" t="str">
        <f xml:space="preserve"> IF(ISTEXT(B194),C194&amp;"/","")</f>
        <v/>
      </c>
    </row>
    <row r="195" spans="1:7">
      <c r="A195" s="43"/>
      <c r="B195" s="101"/>
      <c r="C195" s="22" t="s">
        <v>192</v>
      </c>
      <c r="D195" s="22"/>
      <c r="E195" s="22"/>
      <c r="F195" s="22"/>
      <c r="G195" s="97" t="str">
        <f xml:space="preserve"> IF(ISTEXT(B195),C195&amp;"/","")</f>
        <v/>
      </c>
    </row>
    <row r="196" spans="1:7">
      <c r="A196" s="43"/>
      <c r="B196" s="101"/>
      <c r="C196" s="22" t="s">
        <v>193</v>
      </c>
      <c r="D196" s="22"/>
      <c r="E196" s="22"/>
      <c r="F196" s="22"/>
      <c r="G196" s="97"/>
    </row>
    <row r="197" spans="1:7">
      <c r="A197" s="43"/>
      <c r="B197" s="101"/>
      <c r="C197" s="112"/>
      <c r="D197" s="22"/>
      <c r="E197" s="22"/>
      <c r="F197" s="22"/>
      <c r="G197" s="119" t="str">
        <f t="shared" ref="G197" si="24"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IF(F19&lt;4,"HPI SECTION IS INCOMPLETE FOR BILLING PURPOSES","")</f>
        <v>HPI SECTION IS INCOMPLETE FOR BILLING PURPOSES</v>
      </c>
      <c r="B201" s="22"/>
      <c r="C201" s="92" t="str">
        <f>IF(F177&lt;9,"PHYSICAL EXAM IS INCOMPLETE - NEED TO UPDATE AT LEAST 9 SECTIONS","")</f>
        <v>PHYSICAL EXAM IS INCOMPLETE - NEED TO UPDATE AT LEAST 9 SECTIONS</v>
      </c>
      <c r="G201" s="63" t="str">
        <f>IF(ISTEXT('MDM calculator'!E1),"","MISSING CHIEF COMPLAINT ON THE MDM CALCULATOR TAB")</f>
        <v>MISSING CHIEF COMPLAINT ON THE MDM CALCULATOR TAB</v>
      </c>
    </row>
    <row r="202" spans="1:7">
      <c r="A202" s="23" t="str">
        <f>IF(F49&lt;1,"PFSH SECTION IS INCOMPLETE FOR BILLING PURPOSES","")</f>
        <v/>
      </c>
      <c r="B202" s="22"/>
      <c r="C202" s="93" t="str">
        <f>IF(F126&gt;1,"TOO MANY SELECTIONS FOR BODY HABITUS","")</f>
        <v/>
      </c>
    </row>
    <row r="203" spans="1:7">
      <c r="A203" s="23"/>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est problem, stable problem, .Additional workup planned (if any), includes: .Risk to patient is considered Moderate due to stopping, starting, or changing Rx (other than LiCo).MDM is Low.-----HPI: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mergeCells count="7">
    <mergeCell ref="A207:G223"/>
    <mergeCell ref="A7:G7"/>
    <mergeCell ref="I11:P16"/>
    <mergeCell ref="I19:P25"/>
    <mergeCell ref="I60:P91"/>
    <mergeCell ref="I98:P101"/>
    <mergeCell ref="A110:G110"/>
  </mergeCells>
  <conditionalFormatting sqref="G166">
    <cfRule type="expression" dxfId="29" priority="6">
      <formula>#REF!=TRUE</formula>
    </cfRule>
  </conditionalFormatting>
  <conditionalFormatting sqref="G45">
    <cfRule type="expression" dxfId="28" priority="5">
      <formula>$B$45&lt;&gt;"yes"</formula>
    </cfRule>
  </conditionalFormatting>
  <conditionalFormatting sqref="G44">
    <cfRule type="expression" dxfId="27" priority="4">
      <formula>$B$44="yes"</formula>
    </cfRule>
  </conditionalFormatting>
  <conditionalFormatting sqref="G127">
    <cfRule type="expression" dxfId="26" priority="3">
      <formula xml:space="preserve"> ISBLANK(B127)</formula>
    </cfRule>
  </conditionalFormatting>
  <conditionalFormatting sqref="G128">
    <cfRule type="expression" dxfId="25" priority="2">
      <formula xml:space="preserve"> ISBLANK(B128)</formula>
    </cfRule>
  </conditionalFormatting>
  <conditionalFormatting sqref="G129">
    <cfRule type="expression" dxfId="24"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5.xml><?xml version="1.0" encoding="utf-8"?>
<worksheet xmlns="http://schemas.openxmlformats.org/spreadsheetml/2006/main" xmlns:r="http://schemas.openxmlformats.org/officeDocument/2006/relationships">
  <dimension ref="A1:P223"/>
  <sheetViews>
    <sheetView topLeftCell="A110" zoomScaleNormal="100" workbookViewId="0">
      <selection activeCell="A143" sqref="A143"/>
    </sheetView>
  </sheetViews>
  <sheetFormatPr defaultRowHeight="15" outlineLevelRow="1"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198</v>
      </c>
      <c r="D1" s="18"/>
      <c r="E1" s="117" t="s">
        <v>186</v>
      </c>
      <c r="G1" s="127" t="s">
        <v>215</v>
      </c>
    </row>
    <row r="2" spans="1:16">
      <c r="A2" s="18" t="s">
        <v>199</v>
      </c>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200</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IF(F19&lt;1,"PLEASE INPUT AT LEAST 1 ELEMENT DESCRIPTIONS ABOVE","")</f>
        <v>PLEASE INPUT AT LEAST 1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201</v>
      </c>
      <c r="B22" s="61"/>
      <c r="C22" s="24" t="s">
        <v>202</v>
      </c>
      <c r="D22" s="37"/>
      <c r="F22" s="22"/>
      <c r="G22" s="31"/>
      <c r="I22" s="135"/>
      <c r="J22" s="135"/>
      <c r="K22" s="135"/>
      <c r="L22" s="135"/>
      <c r="M22" s="135"/>
      <c r="N22" s="135"/>
      <c r="O22" s="135"/>
      <c r="P22" s="135"/>
    </row>
    <row r="23" spans="1:16" ht="30" hidden="1" outlineLevel="1">
      <c r="A23" s="75" t="s">
        <v>66</v>
      </c>
      <c r="B23" s="76"/>
      <c r="C23" s="77"/>
      <c r="D23" s="38"/>
      <c r="F23" s="22">
        <f xml:space="preserve"> IF(ISTEXT(C23),1,0)</f>
        <v>0</v>
      </c>
      <c r="G23" s="27">
        <f>C23</f>
        <v>0</v>
      </c>
      <c r="I23" s="135"/>
      <c r="J23" s="135"/>
      <c r="K23" s="135"/>
      <c r="L23" s="135"/>
      <c r="M23" s="135"/>
      <c r="N23" s="135"/>
      <c r="O23" s="135"/>
      <c r="P23" s="135"/>
    </row>
    <row r="24" spans="1:16" hidden="1" outlineLevel="1">
      <c r="A24" s="38"/>
      <c r="B24" s="38"/>
      <c r="C24" s="94"/>
      <c r="D24" s="38"/>
      <c r="F24" s="22"/>
      <c r="G24" s="31"/>
      <c r="I24" s="135"/>
      <c r="J24" s="135"/>
      <c r="K24" s="135"/>
      <c r="L24" s="135"/>
      <c r="M24" s="135"/>
      <c r="N24" s="135"/>
      <c r="O24" s="135"/>
      <c r="P24" s="135"/>
    </row>
    <row r="25" spans="1:16" hidden="1" outlineLevel="1">
      <c r="A25" s="78" t="s">
        <v>67</v>
      </c>
      <c r="B25" s="79"/>
      <c r="C25" s="80"/>
      <c r="D25" s="22"/>
      <c r="F25" s="22">
        <f xml:space="preserve"> IF(ISTEXT(C25),1,0)</f>
        <v>0</v>
      </c>
      <c r="G25" s="27">
        <f>C25</f>
        <v>0</v>
      </c>
      <c r="I25" s="135"/>
      <c r="J25" s="135"/>
      <c r="K25" s="135"/>
      <c r="L25" s="135"/>
      <c r="M25" s="135"/>
      <c r="N25" s="135"/>
      <c r="O25" s="135"/>
      <c r="P25" s="135"/>
    </row>
    <row r="26" spans="1:16" hidden="1" outlineLevel="1">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hidden="1" outlineLevel="1">
      <c r="A27" s="69" t="s">
        <v>101</v>
      </c>
      <c r="B27" s="29"/>
      <c r="C27" s="81"/>
      <c r="D27" s="22"/>
      <c r="F27" s="22">
        <f t="shared" si="1"/>
        <v>0</v>
      </c>
      <c r="G27" s="27" t="str">
        <f t="shared" si="2"/>
        <v/>
      </c>
      <c r="I27" s="86"/>
      <c r="J27" s="86"/>
      <c r="K27" s="86"/>
      <c r="L27" s="86"/>
      <c r="M27" s="86"/>
      <c r="N27" s="86"/>
      <c r="O27" s="86"/>
      <c r="P27" s="86"/>
    </row>
    <row r="28" spans="1:16" hidden="1" outlineLevel="1">
      <c r="A28" s="69" t="s">
        <v>102</v>
      </c>
      <c r="B28" s="29"/>
      <c r="C28" s="81"/>
      <c r="D28" s="22"/>
      <c r="F28" s="22">
        <f t="shared" si="1"/>
        <v>0</v>
      </c>
      <c r="G28" s="27" t="str">
        <f xml:space="preserve"> IF(ISTEXT(C28),A28&amp;C28&amp;".","")</f>
        <v/>
      </c>
      <c r="I28" s="86"/>
      <c r="J28" s="86"/>
      <c r="K28" s="86"/>
      <c r="L28" s="86"/>
      <c r="M28" s="86"/>
      <c r="N28" s="86"/>
      <c r="O28" s="86"/>
      <c r="P28" s="86"/>
    </row>
    <row r="29" spans="1:16" hidden="1" outlineLevel="1">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hidden="1" outlineLevel="1">
      <c r="A30" s="69" t="s">
        <v>104</v>
      </c>
      <c r="B30" s="29"/>
      <c r="C30" s="81"/>
      <c r="D30" s="22"/>
      <c r="F30" s="22">
        <f t="shared" si="1"/>
        <v>0</v>
      </c>
      <c r="G30" s="27" t="str">
        <f t="shared" si="3"/>
        <v/>
      </c>
      <c r="I30" s="86"/>
      <c r="J30" s="86"/>
      <c r="K30" s="86"/>
      <c r="L30" s="86"/>
      <c r="M30" s="86"/>
      <c r="N30" s="86"/>
      <c r="O30" s="86"/>
      <c r="P30" s="86"/>
    </row>
    <row r="31" spans="1:16" hidden="1" outlineLevel="1">
      <c r="A31" s="69" t="s">
        <v>105</v>
      </c>
      <c r="B31" s="29"/>
      <c r="C31" s="81"/>
      <c r="D31" s="22"/>
      <c r="F31" s="22">
        <f t="shared" si="1"/>
        <v>0</v>
      </c>
      <c r="G31" s="27" t="str">
        <f t="shared" si="3"/>
        <v/>
      </c>
      <c r="I31" s="86"/>
      <c r="J31" s="86"/>
      <c r="K31" s="86"/>
      <c r="L31" s="86"/>
      <c r="M31" s="86"/>
      <c r="N31" s="86"/>
      <c r="O31" s="86"/>
      <c r="P31" s="86"/>
    </row>
    <row r="32" spans="1:16" hidden="1" outlineLevel="1">
      <c r="A32" s="69" t="s">
        <v>106</v>
      </c>
      <c r="B32" s="29"/>
      <c r="C32" s="81"/>
      <c r="D32" s="22"/>
      <c r="F32" s="22">
        <f t="shared" si="1"/>
        <v>0</v>
      </c>
      <c r="G32" s="27" t="str">
        <f t="shared" si="3"/>
        <v/>
      </c>
      <c r="I32" s="86"/>
      <c r="J32" s="86"/>
      <c r="K32" s="86"/>
      <c r="L32" s="86"/>
      <c r="M32" s="86"/>
      <c r="N32" s="86"/>
      <c r="O32" s="86"/>
      <c r="P32" s="86"/>
    </row>
    <row r="33" spans="1:16" hidden="1" outlineLevel="1">
      <c r="A33" s="69" t="s">
        <v>107</v>
      </c>
      <c r="B33" s="29"/>
      <c r="C33" s="81"/>
      <c r="D33" s="22"/>
      <c r="F33" s="22">
        <f t="shared" si="1"/>
        <v>0</v>
      </c>
      <c r="G33" s="27" t="str">
        <f t="shared" si="3"/>
        <v/>
      </c>
      <c r="I33" s="86"/>
      <c r="J33" s="86"/>
      <c r="K33" s="86"/>
      <c r="L33" s="86"/>
      <c r="M33" s="86"/>
      <c r="N33" s="86"/>
      <c r="O33" s="86"/>
      <c r="P33" s="86"/>
    </row>
    <row r="34" spans="1:16" hidden="1" outlineLevel="1">
      <c r="A34" s="69" t="s">
        <v>108</v>
      </c>
      <c r="B34" s="29"/>
      <c r="C34" s="81"/>
      <c r="D34" s="22"/>
      <c r="F34" s="22">
        <f t="shared" si="1"/>
        <v>0</v>
      </c>
      <c r="G34" s="27" t="str">
        <f t="shared" si="3"/>
        <v/>
      </c>
      <c r="I34" s="86"/>
      <c r="J34" s="86"/>
      <c r="K34" s="86"/>
      <c r="L34" s="86"/>
      <c r="M34" s="86"/>
      <c r="N34" s="86"/>
      <c r="O34" s="86"/>
      <c r="P34" s="86"/>
    </row>
    <row r="35" spans="1:16" hidden="1" outlineLevel="1">
      <c r="A35" s="69" t="s">
        <v>109</v>
      </c>
      <c r="B35" s="29"/>
      <c r="C35" s="81"/>
      <c r="D35" s="22"/>
      <c r="F35" s="22">
        <f t="shared" si="1"/>
        <v>0</v>
      </c>
      <c r="G35" s="27" t="str">
        <f t="shared" si="3"/>
        <v/>
      </c>
      <c r="I35" s="86"/>
      <c r="J35" s="86"/>
      <c r="K35" s="86"/>
      <c r="L35" s="86"/>
      <c r="M35" s="86"/>
      <c r="N35" s="86"/>
      <c r="O35" s="86"/>
      <c r="P35" s="86"/>
    </row>
    <row r="36" spans="1:16" hidden="1" outlineLevel="1">
      <c r="A36" s="72" t="s">
        <v>110</v>
      </c>
      <c r="B36" s="73"/>
      <c r="C36" s="82"/>
      <c r="D36" s="22"/>
      <c r="F36" s="22">
        <f t="shared" si="1"/>
        <v>0</v>
      </c>
      <c r="G36" s="27" t="str">
        <f t="shared" si="3"/>
        <v/>
      </c>
      <c r="I36" s="86"/>
      <c r="J36" s="86"/>
      <c r="K36" s="86"/>
      <c r="L36" s="86"/>
      <c r="M36" s="86"/>
      <c r="N36" s="86"/>
      <c r="O36" s="86"/>
      <c r="P36" s="86"/>
    </row>
    <row r="37" spans="1:16" hidden="1" outlineLevel="1">
      <c r="A37" s="29"/>
      <c r="B37" s="29"/>
      <c r="C37" s="94"/>
      <c r="D37" s="22"/>
      <c r="F37" s="22">
        <f>IF(SUM(F25:F36)&gt;=1,1,0)</f>
        <v>0</v>
      </c>
      <c r="G37" s="31"/>
      <c r="I37" s="86"/>
      <c r="J37" s="86"/>
      <c r="K37" s="86"/>
      <c r="L37" s="86"/>
      <c r="M37" s="86"/>
      <c r="N37" s="86"/>
      <c r="O37" s="86"/>
      <c r="P37" s="86"/>
    </row>
    <row r="38" spans="1:16" hidden="1" outlineLevel="1">
      <c r="A38" s="78" t="s">
        <v>47</v>
      </c>
      <c r="B38" s="83"/>
      <c r="C38" s="80"/>
      <c r="D38" s="22"/>
      <c r="F38" s="22">
        <f t="shared" si="1"/>
        <v>0</v>
      </c>
      <c r="G38" s="27">
        <f>C38</f>
        <v>0</v>
      </c>
    </row>
    <row r="39" spans="1:16" hidden="1" outlineLevel="1">
      <c r="A39" s="69" t="s">
        <v>111</v>
      </c>
      <c r="B39" s="100"/>
      <c r="C39" s="95" t="str">
        <f>IF(B39="yes","Has a job.","Does not have a job.")</f>
        <v>Does not have a job.</v>
      </c>
      <c r="D39" s="22"/>
      <c r="F39" s="22">
        <f t="shared" si="1"/>
        <v>1</v>
      </c>
      <c r="G39" s="27" t="str">
        <f t="shared" ref="G39:G45" si="4">C39</f>
        <v>Does not have a job.</v>
      </c>
    </row>
    <row r="40" spans="1:16" hidden="1" outlineLevel="1">
      <c r="A40" s="69" t="s">
        <v>112</v>
      </c>
      <c r="B40" s="100"/>
      <c r="C40" s="95" t="str">
        <f>IF(B40="yes","Has a car.","Does not have a car.")</f>
        <v>Does not have a car.</v>
      </c>
      <c r="D40" s="22"/>
      <c r="F40" s="22">
        <f t="shared" si="1"/>
        <v>1</v>
      </c>
      <c r="G40" s="27" t="str">
        <f t="shared" si="4"/>
        <v>Does not have a car.</v>
      </c>
    </row>
    <row r="41" spans="1:16" hidden="1" outlineLevel="1">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hidden="1" outlineLevel="1">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hidden="1" outlineLevel="1">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hidden="1" outlineLevel="1">
      <c r="A44" s="69" t="s">
        <v>183</v>
      </c>
      <c r="B44" s="100"/>
      <c r="C44" s="95" t="str">
        <f>IF(B44="yes","PLEASE ELABORATE","No developmental delays.")</f>
        <v>No developmental delays.</v>
      </c>
      <c r="D44" s="22"/>
      <c r="F44" s="22">
        <f t="shared" si="1"/>
        <v>1</v>
      </c>
      <c r="G44" s="27" t="str">
        <f t="shared" si="4"/>
        <v>No developmental delays.</v>
      </c>
    </row>
    <row r="45" spans="1:16" hidden="1" outlineLevel="1">
      <c r="A45" s="69" t="s">
        <v>115</v>
      </c>
      <c r="B45" s="100"/>
      <c r="C45" s="95" t="str">
        <f>IF(B45="yes","Learned to read at young age.","PLEASE ELABORATE")</f>
        <v>PLEASE ELABORATE</v>
      </c>
      <c r="D45" s="22"/>
      <c r="F45" s="22">
        <f t="shared" si="1"/>
        <v>1</v>
      </c>
      <c r="G45" s="27" t="str">
        <f t="shared" si="4"/>
        <v>PLEASE ELABORATE</v>
      </c>
    </row>
    <row r="46" spans="1:16" hidden="1" outlineLevel="1">
      <c r="A46" s="69" t="s">
        <v>179</v>
      </c>
      <c r="B46" s="29"/>
      <c r="C46" s="81"/>
      <c r="D46" s="22"/>
      <c r="F46" s="22">
        <f t="shared" si="1"/>
        <v>0</v>
      </c>
      <c r="G46" s="27" t="str">
        <f t="shared" ref="G46:G47" si="5" xml:space="preserve"> IF(ISTEXT(C46),A46&amp;C46&amp;".","")</f>
        <v/>
      </c>
    </row>
    <row r="47" spans="1:16" hidden="1" outlineLevel="1">
      <c r="A47" s="72" t="s">
        <v>180</v>
      </c>
      <c r="B47" s="73"/>
      <c r="C47" s="82"/>
      <c r="D47" s="22"/>
      <c r="F47" s="22">
        <f t="shared" si="1"/>
        <v>0</v>
      </c>
      <c r="G47" s="27" t="str">
        <f t="shared" si="5"/>
        <v/>
      </c>
    </row>
    <row r="48" spans="1:16" hidden="1" outlineLevel="1">
      <c r="A48" s="23"/>
      <c r="B48" s="29"/>
      <c r="C48" s="94"/>
      <c r="D48" s="22"/>
      <c r="F48" s="22">
        <f>IF(SUM(F38:F47)&gt;=1,1,0)</f>
        <v>1</v>
      </c>
      <c r="G48" s="31"/>
    </row>
    <row r="49" spans="1:16" hidden="1" outlineLevel="1">
      <c r="B49" s="23"/>
      <c r="D49" s="37"/>
      <c r="E49" s="22" t="str">
        <f>IF(F49=3,1,"THIS SECTION INCOMPLETE")</f>
        <v>THIS SECTION INCOMPLETE</v>
      </c>
      <c r="F49" s="22">
        <f>F23+F37+F48</f>
        <v>1</v>
      </c>
      <c r="G49" s="31"/>
    </row>
    <row r="50" spans="1:16" collapsed="1">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205</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IF(F126&gt;1,"PLEASE CHECK ONLY ONE BOX ABOVE","")</f>
        <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c r="A130" s="52"/>
      <c r="B130" s="108"/>
      <c r="C130" s="53"/>
      <c r="D130" s="53"/>
      <c r="E130" s="96"/>
      <c r="F130" s="53">
        <v>1</v>
      </c>
      <c r="G130" s="33"/>
      <c r="I130" s="17"/>
      <c r="J130" s="17"/>
      <c r="K130" s="17"/>
      <c r="L130" s="17"/>
      <c r="M130" s="17"/>
      <c r="N130" s="17"/>
      <c r="O130" s="17"/>
      <c r="P130" s="17"/>
    </row>
    <row r="131" spans="1:16" s="39" customFormat="1">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c r="A134" s="43"/>
      <c r="B134" s="101"/>
      <c r="C134" s="85" t="s">
        <v>149</v>
      </c>
      <c r="D134" s="22"/>
      <c r="E134" s="94" t="str">
        <f t="shared" si="16"/>
        <v/>
      </c>
      <c r="F134" s="22">
        <f t="shared" si="15"/>
        <v>0</v>
      </c>
      <c r="G134" s="27"/>
      <c r="I134" s="17"/>
      <c r="J134" s="17"/>
      <c r="K134" s="17"/>
      <c r="L134" s="17"/>
      <c r="M134" s="17"/>
      <c r="N134" s="17"/>
      <c r="O134" s="17"/>
      <c r="P134" s="17"/>
    </row>
    <row r="135" spans="1:16" s="39" customFormat="1">
      <c r="A135" s="43"/>
      <c r="B135" s="101"/>
      <c r="C135" s="85" t="s">
        <v>150</v>
      </c>
      <c r="D135" s="22"/>
      <c r="E135" s="94" t="str">
        <f t="shared" si="16"/>
        <v/>
      </c>
      <c r="F135" s="22">
        <f t="shared" si="15"/>
        <v>0</v>
      </c>
      <c r="G135" s="27"/>
      <c r="I135" s="17"/>
      <c r="J135" s="17"/>
      <c r="K135" s="17"/>
      <c r="L135" s="17"/>
      <c r="M135" s="17"/>
      <c r="N135" s="17"/>
      <c r="O135" s="17"/>
      <c r="P135" s="17"/>
    </row>
    <row r="136" spans="1:16" s="39" customFormat="1">
      <c r="A136" s="43"/>
      <c r="B136" s="101"/>
      <c r="C136" s="85" t="s">
        <v>151</v>
      </c>
      <c r="D136" s="22"/>
      <c r="E136" s="94" t="str">
        <f t="shared" si="16"/>
        <v/>
      </c>
      <c r="F136" s="22">
        <f t="shared" si="15"/>
        <v>0</v>
      </c>
      <c r="G136" s="27"/>
      <c r="I136" s="17"/>
      <c r="J136" s="17"/>
      <c r="K136" s="17"/>
      <c r="L136" s="17"/>
      <c r="M136" s="17"/>
      <c r="N136" s="17"/>
      <c r="O136" s="17"/>
      <c r="P136" s="17"/>
    </row>
    <row r="137" spans="1:16" s="39" customFormat="1">
      <c r="A137" s="43"/>
      <c r="B137" s="101"/>
      <c r="C137" s="85" t="s">
        <v>152</v>
      </c>
      <c r="D137" s="22"/>
      <c r="E137" s="94" t="str">
        <f t="shared" si="16"/>
        <v/>
      </c>
      <c r="F137" s="22">
        <f t="shared" si="15"/>
        <v>0</v>
      </c>
      <c r="G137" s="27"/>
      <c r="I137" s="17"/>
      <c r="J137" s="17"/>
      <c r="K137" s="17"/>
      <c r="L137" s="17"/>
      <c r="M137" s="17"/>
      <c r="N137" s="17"/>
      <c r="O137" s="17"/>
      <c r="P137" s="17"/>
    </row>
    <row r="138" spans="1:16" s="39" customFormat="1">
      <c r="A138" s="43"/>
      <c r="B138" s="101"/>
      <c r="C138" s="85" t="s">
        <v>153</v>
      </c>
      <c r="D138" s="22"/>
      <c r="E138" s="94" t="str">
        <f t="shared" si="16"/>
        <v/>
      </c>
      <c r="F138" s="22">
        <f t="shared" si="15"/>
        <v>0</v>
      </c>
      <c r="G138" s="27"/>
      <c r="I138" s="17"/>
      <c r="J138" s="17"/>
      <c r="K138" s="17"/>
      <c r="L138" s="17"/>
      <c r="M138" s="17"/>
      <c r="N138" s="17"/>
      <c r="O138" s="17"/>
      <c r="P138" s="17"/>
    </row>
    <row r="139" spans="1:16" s="39" customFormat="1">
      <c r="A139" s="43"/>
      <c r="B139" s="101"/>
      <c r="C139" s="85" t="s">
        <v>154</v>
      </c>
      <c r="D139" s="22"/>
      <c r="E139" s="94" t="str">
        <f t="shared" si="16"/>
        <v/>
      </c>
      <c r="F139" s="22">
        <f t="shared" si="15"/>
        <v>0</v>
      </c>
      <c r="G139" s="27"/>
      <c r="I139" s="17"/>
      <c r="J139" s="17"/>
      <c r="K139" s="17"/>
      <c r="L139" s="17"/>
      <c r="M139" s="17"/>
      <c r="N139" s="17"/>
      <c r="O139" s="17"/>
      <c r="P139" s="17"/>
    </row>
    <row r="140" spans="1:16" s="39" customFormat="1">
      <c r="A140" s="57"/>
      <c r="B140" s="110"/>
      <c r="C140" s="34"/>
      <c r="D140" s="53"/>
      <c r="E140" s="96"/>
      <c r="F140" s="53">
        <f>IF(SUM(F131:F139)&gt;=1,1,0)</f>
        <v>0</v>
      </c>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f t="shared" si="17"/>
        <v>0</v>
      </c>
      <c r="G144" s="27"/>
      <c r="I144" s="17"/>
      <c r="J144" s="17"/>
      <c r="K144" s="17"/>
      <c r="L144" s="17"/>
      <c r="M144" s="17"/>
      <c r="N144" s="17"/>
      <c r="O144" s="17"/>
      <c r="P144" s="17"/>
    </row>
    <row r="145" spans="1:16" s="39" customFormat="1">
      <c r="A145" s="43"/>
      <c r="B145" s="112"/>
      <c r="C145" s="85" t="s">
        <v>156</v>
      </c>
      <c r="D145" s="22"/>
      <c r="E145" s="94" t="str">
        <f t="shared" si="18"/>
        <v/>
      </c>
      <c r="F145" s="22">
        <f t="shared" si="17"/>
        <v>0</v>
      </c>
      <c r="G145" s="27"/>
      <c r="I145" s="17"/>
      <c r="J145" s="17"/>
      <c r="K145" s="17"/>
      <c r="L145" s="17"/>
      <c r="M145" s="17"/>
      <c r="N145" s="17"/>
      <c r="O145" s="17"/>
      <c r="P145" s="17"/>
    </row>
    <row r="146" spans="1:16" s="39" customFormat="1">
      <c r="A146" s="43"/>
      <c r="B146" s="112"/>
      <c r="C146" s="85" t="s">
        <v>157</v>
      </c>
      <c r="D146" s="22"/>
      <c r="E146" s="94" t="str">
        <f t="shared" si="18"/>
        <v/>
      </c>
      <c r="F146" s="22">
        <f t="shared" si="17"/>
        <v>0</v>
      </c>
      <c r="G146" s="27"/>
      <c r="I146" s="17"/>
      <c r="J146" s="17"/>
      <c r="K146" s="17"/>
      <c r="L146" s="17"/>
      <c r="M146" s="17"/>
      <c r="N146" s="17"/>
      <c r="O146" s="17"/>
      <c r="P146" s="17"/>
    </row>
    <row r="147" spans="1:16" s="39" customFormat="1">
      <c r="A147" s="43"/>
      <c r="B147" s="112"/>
      <c r="C147" s="85" t="s">
        <v>158</v>
      </c>
      <c r="D147" s="22"/>
      <c r="E147" s="94" t="str">
        <f t="shared" si="18"/>
        <v/>
      </c>
      <c r="F147" s="22">
        <f t="shared" si="17"/>
        <v>0</v>
      </c>
      <c r="G147" s="27"/>
      <c r="I147" s="17"/>
      <c r="J147" s="17"/>
      <c r="K147" s="17"/>
      <c r="L147" s="17"/>
      <c r="M147" s="17"/>
      <c r="N147" s="17"/>
      <c r="O147" s="17"/>
      <c r="P147" s="17"/>
    </row>
    <row r="148" spans="1:16" s="39" customFormat="1">
      <c r="A148" s="43"/>
      <c r="B148" s="112"/>
      <c r="C148" s="85" t="s">
        <v>159</v>
      </c>
      <c r="D148" s="22"/>
      <c r="E148" s="94" t="str">
        <f t="shared" si="18"/>
        <v/>
      </c>
      <c r="F148" s="22">
        <f t="shared" si="17"/>
        <v>0</v>
      </c>
      <c r="G148" s="27"/>
      <c r="I148" s="17"/>
      <c r="J148" s="17"/>
      <c r="K148" s="17"/>
      <c r="L148" s="17"/>
      <c r="M148" s="17"/>
      <c r="N148" s="17"/>
      <c r="O148" s="17"/>
      <c r="P148" s="17"/>
    </row>
    <row r="149" spans="1:16" s="39" customFormat="1">
      <c r="A149" s="43"/>
      <c r="B149" s="112"/>
      <c r="C149" s="85" t="s">
        <v>160</v>
      </c>
      <c r="D149" s="22"/>
      <c r="E149" s="94" t="str">
        <f t="shared" si="18"/>
        <v/>
      </c>
      <c r="F149" s="22">
        <f t="shared" si="17"/>
        <v>0</v>
      </c>
      <c r="G149" s="27"/>
      <c r="I149" s="17"/>
      <c r="J149" s="17"/>
      <c r="K149" s="17"/>
      <c r="L149" s="17"/>
      <c r="M149" s="17"/>
      <c r="N149" s="17"/>
      <c r="O149" s="17"/>
      <c r="P149" s="17"/>
    </row>
    <row r="150" spans="1:16" s="39" customFormat="1">
      <c r="A150" s="43"/>
      <c r="B150" s="112"/>
      <c r="C150" s="85" t="s">
        <v>161</v>
      </c>
      <c r="D150" s="22"/>
      <c r="E150" s="94" t="str">
        <f t="shared" si="18"/>
        <v/>
      </c>
      <c r="F150" s="22">
        <f t="shared" si="17"/>
        <v>0</v>
      </c>
      <c r="G150" s="27"/>
      <c r="I150" s="17"/>
      <c r="J150" s="17"/>
      <c r="K150" s="17"/>
      <c r="L150" s="17"/>
      <c r="M150" s="17"/>
      <c r="N150" s="17"/>
      <c r="O150" s="17"/>
      <c r="P150" s="17"/>
    </row>
    <row r="151" spans="1:16" s="39" customFormat="1">
      <c r="A151" s="43"/>
      <c r="B151" s="112"/>
      <c r="C151" s="85" t="s">
        <v>162</v>
      </c>
      <c r="D151" s="22"/>
      <c r="E151" s="94" t="str">
        <f t="shared" si="18"/>
        <v/>
      </c>
      <c r="F151" s="22">
        <f t="shared" si="17"/>
        <v>0</v>
      </c>
      <c r="G151" s="27"/>
      <c r="I151" s="17"/>
      <c r="J151" s="17"/>
      <c r="K151" s="17"/>
      <c r="L151" s="17"/>
      <c r="M151" s="17"/>
      <c r="N151" s="17"/>
      <c r="O151" s="17"/>
      <c r="P151" s="17"/>
    </row>
    <row r="152" spans="1:16" s="39" customFormat="1">
      <c r="A152" s="52"/>
      <c r="B152" s="108"/>
      <c r="C152" s="34"/>
      <c r="D152" s="53"/>
      <c r="E152" s="53"/>
      <c r="F152" s="53">
        <f>IF(SUM(F142:F151)&gt;=1,1,0)</f>
        <v>0</v>
      </c>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v>1</v>
      </c>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c r="A162" s="52"/>
      <c r="B162" s="108"/>
      <c r="C162" s="34"/>
      <c r="D162" s="53"/>
      <c r="E162" s="53"/>
      <c r="F162" s="53">
        <v>1</v>
      </c>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v>1</v>
      </c>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v>1</v>
      </c>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v>1</v>
      </c>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f>IF(ISTEXT(B171),1,0)</f>
        <v>0</v>
      </c>
      <c r="G172" s="33"/>
      <c r="I172" s="17"/>
      <c r="J172" s="17"/>
      <c r="K172" s="17"/>
      <c r="L172" s="17"/>
      <c r="M172" s="17"/>
      <c r="N172" s="17"/>
      <c r="O172" s="17"/>
      <c r="P172" s="17"/>
    </row>
    <row r="173" spans="1:16" s="39" customFormat="1">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f>IF(ISTEXT(B173),1,0)</f>
        <v>0</v>
      </c>
      <c r="G174" s="36"/>
      <c r="I174" s="17"/>
      <c r="J174" s="17"/>
      <c r="K174" s="17"/>
      <c r="L174" s="17"/>
      <c r="M174" s="17"/>
      <c r="N174" s="17"/>
      <c r="O174" s="17"/>
      <c r="P174" s="17"/>
    </row>
    <row r="175" spans="1:16" s="39" customFormat="1">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f>IF(ISTEXT(B175),1,0)</f>
        <v>0</v>
      </c>
      <c r="G176" s="35"/>
      <c r="I176" s="17"/>
      <c r="J176" s="17"/>
      <c r="K176" s="17"/>
      <c r="L176" s="17"/>
      <c r="M176" s="17"/>
      <c r="N176" s="17"/>
      <c r="O176" s="17"/>
      <c r="P176" s="17"/>
    </row>
    <row r="177" spans="1:16" s="39" customFormat="1">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c r="A178" s="43"/>
      <c r="B178" s="22"/>
      <c r="C178" s="22"/>
      <c r="D178" s="22"/>
      <c r="E178" s="51"/>
      <c r="F178" s="22"/>
      <c r="G178" s="99"/>
      <c r="I178" s="17"/>
      <c r="J178" s="17"/>
      <c r="K178" s="17"/>
      <c r="L178" s="17"/>
      <c r="M178" s="17"/>
      <c r="N178" s="17"/>
      <c r="O178" s="17"/>
      <c r="P178" s="17"/>
    </row>
    <row r="179" spans="1:16" s="39" customFormat="1" ht="15.75" thickBot="1">
      <c r="A179" s="121" t="str">
        <f>IF(F177&gt;=6,"","PLEASE UPDATE AT LEAST 6 IN THE EXAM ABOVE")</f>
        <v/>
      </c>
      <c r="B179" s="32"/>
      <c r="C179" s="32"/>
      <c r="D179" s="32"/>
      <c r="E179" s="32"/>
      <c r="F179" s="53">
        <f>IF(ISTEXT(C177),1,0)</f>
        <v>0</v>
      </c>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3"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3"/>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3"/>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xml:space="preserve"> IF(ISTEXT(B191),C191&amp;"/","")</f>
        <v/>
      </c>
    </row>
    <row r="192" spans="1:16">
      <c r="A192" s="43"/>
      <c r="B192" s="101"/>
      <c r="C192" s="22" t="s">
        <v>189</v>
      </c>
      <c r="D192" s="22"/>
      <c r="E192" s="22"/>
      <c r="F192" s="22"/>
      <c r="G192" s="97" t="str">
        <f xml:space="preserve"> IF(ISTEXT(B192),C192&amp;"/","")</f>
        <v/>
      </c>
    </row>
    <row r="193" spans="1:7">
      <c r="A193" s="43"/>
      <c r="B193" s="101"/>
      <c r="C193" s="22" t="s">
        <v>190</v>
      </c>
      <c r="D193" s="22"/>
      <c r="E193" s="22"/>
      <c r="F193" s="22"/>
      <c r="G193" s="97" t="str">
        <f xml:space="preserve"> IF(ISTEXT(B193),C193&amp;"/","")</f>
        <v/>
      </c>
    </row>
    <row r="194" spans="1:7">
      <c r="A194" s="43"/>
      <c r="B194" s="101"/>
      <c r="C194" s="22" t="s">
        <v>191</v>
      </c>
      <c r="D194" s="22"/>
      <c r="E194" s="22"/>
      <c r="F194" s="22"/>
      <c r="G194" s="97" t="str">
        <f xml:space="preserve"> IF(ISTEXT(B194),C194&amp;"/","")</f>
        <v/>
      </c>
    </row>
    <row r="195" spans="1:7">
      <c r="A195" s="43"/>
      <c r="B195" s="101"/>
      <c r="C195" s="22" t="s">
        <v>192</v>
      </c>
      <c r="D195" s="22"/>
      <c r="E195" s="22"/>
      <c r="F195" s="22"/>
      <c r="G195" s="97" t="str">
        <f xml:space="preserve"> IF(ISTEXT(B195),C195&amp;"/","")</f>
        <v/>
      </c>
    </row>
    <row r="196" spans="1:7">
      <c r="A196" s="43"/>
      <c r="B196" s="101"/>
      <c r="C196" s="22" t="s">
        <v>193</v>
      </c>
      <c r="D196" s="22"/>
      <c r="E196" s="22"/>
      <c r="F196" s="22"/>
      <c r="G196" s="97"/>
    </row>
    <row r="197" spans="1:7">
      <c r="A197" s="43"/>
      <c r="B197" s="101"/>
      <c r="C197" s="112"/>
      <c r="D197" s="22"/>
      <c r="E197" s="22"/>
      <c r="F197" s="22"/>
      <c r="G197" s="119" t="str">
        <f t="shared" ref="G197" si="24"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IF(F19&lt;1,"HPI SECTION IS INCOMPLETE FOR BILLING PURPOSES","")</f>
        <v>HPI SECTION IS INCOMPLETE FOR BILLING PURPOSES</v>
      </c>
      <c r="B201" s="22"/>
      <c r="C201" s="92" t="str">
        <f>IF(F177&lt;6,"PHYSICAL EXAM IS INCOMPLETE - NEED TO UPDATE AT LEAST 6 SECTIONS","")</f>
        <v/>
      </c>
      <c r="G201" s="63" t="str">
        <f>IF(ISTEXT('MDM calculator'!E1),"","MISSING CHIEF COMPLAINT ON THE MDM CALCULATOR TAB")</f>
        <v>MISSING CHIEF COMPLAINT ON THE MDM CALCULATOR TAB</v>
      </c>
    </row>
    <row r="202" spans="1:7">
      <c r="A202" s="23" t="str">
        <f>IF(F49&lt;1,"PFSH SECTION IS INCOMPLETE FOR BILLING PURPOSES","")</f>
        <v/>
      </c>
      <c r="B202" s="22"/>
      <c r="C202" s="93" t="str">
        <f>IF(F126&gt;1,"TOO MANY SELECTIONS FOR BODY HABITUS","")</f>
        <v/>
      </c>
    </row>
    <row r="203" spans="1:7">
      <c r="A203" s="23"/>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est problem, stable problem, .Additional workup planned (if any), includes: .Risk to patient is considered Moderate due to stopping, starting, or changing Rx (other than LiCo).MDM is Straightforward.-----HPI: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mergeCells count="7">
    <mergeCell ref="A207:G223"/>
    <mergeCell ref="A7:G7"/>
    <mergeCell ref="I11:P16"/>
    <mergeCell ref="I19:P25"/>
    <mergeCell ref="I60:P91"/>
    <mergeCell ref="I98:P101"/>
    <mergeCell ref="A110:G110"/>
  </mergeCells>
  <conditionalFormatting sqref="G166">
    <cfRule type="expression" dxfId="23" priority="6">
      <formula>#REF!=TRUE</formula>
    </cfRule>
  </conditionalFormatting>
  <conditionalFormatting sqref="G45">
    <cfRule type="expression" dxfId="22" priority="5">
      <formula>$B$45&lt;&gt;"yes"</formula>
    </cfRule>
  </conditionalFormatting>
  <conditionalFormatting sqref="G44">
    <cfRule type="expression" dxfId="21" priority="4">
      <formula>$B$44="yes"</formula>
    </cfRule>
  </conditionalFormatting>
  <conditionalFormatting sqref="G127">
    <cfRule type="expression" dxfId="20" priority="3">
      <formula xml:space="preserve"> ISBLANK(B127)</formula>
    </cfRule>
  </conditionalFormatting>
  <conditionalFormatting sqref="G128">
    <cfRule type="expression" dxfId="19" priority="2">
      <formula xml:space="preserve"> ISBLANK(B128)</formula>
    </cfRule>
  </conditionalFormatting>
  <conditionalFormatting sqref="G129">
    <cfRule type="expression" dxfId="18"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6.xml><?xml version="1.0" encoding="utf-8"?>
<worksheet xmlns="http://schemas.openxmlformats.org/spreadsheetml/2006/main" xmlns:r="http://schemas.openxmlformats.org/officeDocument/2006/relationships">
  <dimension ref="A1:P238"/>
  <sheetViews>
    <sheetView tabSelected="1" zoomScaleNormal="100" workbookViewId="0">
      <selection activeCell="A9" sqref="A9"/>
    </sheetView>
  </sheetViews>
  <sheetFormatPr defaultRowHeight="15"/>
  <cols>
    <col min="1" max="1" width="51.140625" style="17" customWidth="1"/>
    <col min="2" max="2" width="4" style="17" bestFit="1" customWidth="1"/>
    <col min="3" max="3" width="75.5703125" style="17" customWidth="1"/>
    <col min="4" max="4" width="3.28515625" style="17" customWidth="1"/>
    <col min="5" max="5" width="37.42578125" style="17" hidden="1" customWidth="1"/>
    <col min="6" max="6" width="8.42578125" style="17" hidden="1" customWidth="1"/>
    <col min="7" max="7" width="62.42578125" style="17" bestFit="1" customWidth="1"/>
    <col min="8" max="8" width="9.140625" style="39"/>
    <col min="9" max="16384" width="9.140625" style="17"/>
  </cols>
  <sheetData>
    <row r="1" spans="1:9">
      <c r="A1" s="18" t="s">
        <v>211</v>
      </c>
      <c r="D1" s="18"/>
      <c r="E1" s="117"/>
      <c r="G1" s="127" t="s">
        <v>213</v>
      </c>
    </row>
    <row r="2" spans="1:9">
      <c r="A2" s="18" t="s">
        <v>210</v>
      </c>
      <c r="B2" s="18"/>
      <c r="D2" s="18"/>
    </row>
    <row r="3" spans="1:9">
      <c r="A3" s="18"/>
      <c r="B3" s="18"/>
      <c r="D3" s="18"/>
    </row>
    <row r="4" spans="1:9">
      <c r="A4" s="18"/>
      <c r="D4" s="18"/>
    </row>
    <row r="5" spans="1:9">
      <c r="B5" s="18"/>
      <c r="D5" s="18"/>
    </row>
    <row r="6" spans="1:9">
      <c r="A6" s="18"/>
      <c r="B6" s="18"/>
      <c r="D6" s="18"/>
    </row>
    <row r="7" spans="1:9" ht="15.75" thickBot="1">
      <c r="A7" s="134" t="s">
        <v>68</v>
      </c>
      <c r="B7" s="134"/>
      <c r="C7" s="134"/>
      <c r="D7" s="134"/>
      <c r="E7" s="134"/>
      <c r="F7" s="134"/>
      <c r="G7" s="134"/>
    </row>
    <row r="8" spans="1:9">
      <c r="A8" s="123" t="s">
        <v>257</v>
      </c>
      <c r="B8" s="62"/>
      <c r="C8" s="26"/>
      <c r="D8" s="41"/>
      <c r="E8" s="26"/>
      <c r="F8" s="26"/>
      <c r="G8" s="42"/>
    </row>
    <row r="9" spans="1:9" ht="15.75" thickBot="1">
      <c r="A9" s="126"/>
      <c r="B9" s="38"/>
      <c r="C9" s="22"/>
      <c r="D9" s="44"/>
      <c r="E9" s="22"/>
      <c r="F9" s="22"/>
      <c r="G9" s="122"/>
    </row>
    <row r="10" spans="1:9">
      <c r="A10" s="19" t="s">
        <v>217</v>
      </c>
      <c r="B10" s="38"/>
      <c r="C10" s="22"/>
      <c r="D10" s="44"/>
      <c r="E10" s="22"/>
      <c r="F10" s="22"/>
      <c r="G10" s="20" t="s">
        <v>46</v>
      </c>
    </row>
    <row r="11" spans="1:9">
      <c r="A11" s="30" t="s">
        <v>218</v>
      </c>
      <c r="B11" s="38"/>
      <c r="C11" s="112"/>
      <c r="D11" s="44"/>
      <c r="E11" s="22"/>
      <c r="F11" s="22"/>
      <c r="G11" s="25"/>
      <c r="I11" s="17" t="s">
        <v>221</v>
      </c>
    </row>
    <row r="12" spans="1:9">
      <c r="A12" s="30" t="s">
        <v>219</v>
      </c>
      <c r="B12" s="38"/>
      <c r="C12" s="112"/>
      <c r="D12" s="44"/>
      <c r="E12" s="22"/>
      <c r="F12" s="22"/>
      <c r="G12" s="25"/>
      <c r="I12" s="17" t="s">
        <v>222</v>
      </c>
    </row>
    <row r="13" spans="1:9">
      <c r="A13" s="30" t="s">
        <v>220</v>
      </c>
      <c r="B13" s="38"/>
      <c r="C13" s="112"/>
      <c r="D13" s="44"/>
      <c r="E13" s="22"/>
      <c r="F13" s="22"/>
      <c r="G13" s="25"/>
    </row>
    <row r="14" spans="1:9">
      <c r="A14" s="38"/>
      <c r="B14" s="38"/>
      <c r="C14" s="22"/>
      <c r="D14" s="44"/>
      <c r="E14" s="22"/>
      <c r="F14" s="22"/>
      <c r="G14" s="122"/>
    </row>
    <row r="15" spans="1:9">
      <c r="A15" s="38"/>
      <c r="B15" s="38"/>
      <c r="C15" s="22"/>
      <c r="D15" s="44"/>
      <c r="E15" s="22"/>
      <c r="F15" s="22"/>
      <c r="G15" s="122"/>
    </row>
    <row r="16" spans="1:9">
      <c r="A16" s="126"/>
      <c r="B16" s="38"/>
      <c r="C16" s="22"/>
      <c r="D16" s="44"/>
      <c r="E16" s="22"/>
      <c r="F16" s="22"/>
      <c r="G16" s="122"/>
    </row>
    <row r="17" spans="1:16">
      <c r="A17" s="126"/>
      <c r="B17" s="38"/>
      <c r="C17" s="22"/>
      <c r="D17" s="44"/>
      <c r="E17" s="22"/>
      <c r="F17" s="22"/>
      <c r="G17" s="122"/>
    </row>
    <row r="18" spans="1:16">
      <c r="A18" s="126"/>
      <c r="B18" s="38"/>
      <c r="C18" s="22"/>
      <c r="D18" s="44"/>
      <c r="E18" s="22"/>
      <c r="F18" s="22"/>
      <c r="G18" s="122"/>
    </row>
    <row r="19" spans="1:16" ht="30">
      <c r="A19" s="66" t="s">
        <v>99</v>
      </c>
      <c r="B19" s="67"/>
      <c r="C19" s="68"/>
      <c r="D19" s="44"/>
      <c r="E19" s="22"/>
      <c r="F19" s="22"/>
      <c r="G19" s="21" t="s">
        <v>48</v>
      </c>
    </row>
    <row r="20" spans="1:16" ht="15" customHeight="1">
      <c r="A20" s="69" t="s">
        <v>44</v>
      </c>
      <c r="B20" s="29"/>
      <c r="C20" s="70"/>
      <c r="D20" s="22"/>
      <c r="F20" s="22"/>
      <c r="G20" s="27"/>
    </row>
    <row r="21" spans="1:16">
      <c r="A21" s="69" t="s">
        <v>38</v>
      </c>
      <c r="B21" s="29"/>
      <c r="C21" s="70"/>
      <c r="D21" s="22"/>
      <c r="F21" s="22" t="str">
        <f t="shared" ref="F21:F28" si="0" xml:space="preserve"> IF(ISTEXT(C21),1,"")</f>
        <v/>
      </c>
      <c r="G21" s="27" t="str">
        <f>"Pt. has had "&amp;C20&amp;" for "&amp;C21&amp;".  "</f>
        <v xml:space="preserve">Pt. has had  for .  </v>
      </c>
      <c r="I21" s="135"/>
      <c r="J21" s="135"/>
      <c r="K21" s="135"/>
      <c r="L21" s="135"/>
      <c r="M21" s="135"/>
      <c r="N21" s="135"/>
      <c r="O21" s="135"/>
      <c r="P21" s="135"/>
    </row>
    <row r="22" spans="1:16">
      <c r="A22" s="71" t="s">
        <v>45</v>
      </c>
      <c r="B22" s="45"/>
      <c r="C22" s="70"/>
      <c r="D22" s="46"/>
      <c r="F22" s="22" t="str">
        <f t="shared" si="0"/>
        <v/>
      </c>
      <c r="G22" s="27" t="str">
        <f xml:space="preserve"> IF(ISTEXT(C22),A22&amp;" include "&amp;C22&amp;".","")</f>
        <v/>
      </c>
      <c r="I22" s="135"/>
      <c r="J22" s="135"/>
      <c r="K22" s="135"/>
      <c r="L22" s="135"/>
      <c r="M22" s="135"/>
      <c r="N22" s="135"/>
      <c r="O22" s="135"/>
      <c r="P22" s="135"/>
    </row>
    <row r="23" spans="1:16">
      <c r="A23" s="71" t="s">
        <v>40</v>
      </c>
      <c r="B23" s="45"/>
      <c r="C23" s="70"/>
      <c r="D23" s="46"/>
      <c r="F23" s="22" t="str">
        <f t="shared" si="0"/>
        <v/>
      </c>
      <c r="G23" s="27" t="str">
        <f xml:space="preserve"> IF(ISTEXT(C23),"Timing is "&amp;C23&amp;".","")</f>
        <v/>
      </c>
      <c r="I23" s="135"/>
      <c r="J23" s="135"/>
      <c r="K23" s="135"/>
      <c r="L23" s="135"/>
      <c r="M23" s="135"/>
      <c r="N23" s="135"/>
      <c r="O23" s="135"/>
      <c r="P23" s="135"/>
    </row>
    <row r="24" spans="1:16">
      <c r="A24" s="71" t="s">
        <v>43</v>
      </c>
      <c r="B24" s="45"/>
      <c r="C24" s="70"/>
      <c r="D24" s="46"/>
      <c r="F24" s="22" t="str">
        <f t="shared" si="0"/>
        <v/>
      </c>
      <c r="G24" s="27" t="str">
        <f xml:space="preserve"> IF(ISTEXT(C24),"The symptoms are "&amp;C24&amp;".","")</f>
        <v/>
      </c>
      <c r="I24" s="135"/>
      <c r="J24" s="135"/>
      <c r="K24" s="135"/>
      <c r="L24" s="135"/>
      <c r="M24" s="135"/>
      <c r="N24" s="135"/>
      <c r="O24" s="135"/>
      <c r="P24" s="135"/>
    </row>
    <row r="25" spans="1:16">
      <c r="A25" s="71" t="s">
        <v>42</v>
      </c>
      <c r="B25" s="45"/>
      <c r="C25" s="70"/>
      <c r="D25" s="46"/>
      <c r="F25" s="22" t="str">
        <f t="shared" si="0"/>
        <v/>
      </c>
      <c r="G25" s="27" t="str">
        <f xml:space="preserve"> IF(ISTEXT(C25),"The symptoms occur in the context of "&amp;C25&amp;".","")</f>
        <v/>
      </c>
      <c r="I25" s="135"/>
      <c r="J25" s="135"/>
      <c r="K25" s="135"/>
      <c r="L25" s="135"/>
      <c r="M25" s="135"/>
      <c r="N25" s="135"/>
      <c r="O25" s="135"/>
      <c r="P25" s="135"/>
    </row>
    <row r="26" spans="1:16">
      <c r="A26" s="71" t="s">
        <v>41</v>
      </c>
      <c r="B26" s="45"/>
      <c r="C26" s="70"/>
      <c r="D26" s="46"/>
      <c r="F26" s="22" t="str">
        <f t="shared" si="0"/>
        <v/>
      </c>
      <c r="G26" s="27" t="str">
        <f xml:space="preserve"> IF(ISTEXT(C26),"Modifying factors:"&amp;C26&amp;".","")</f>
        <v/>
      </c>
      <c r="I26" s="135"/>
      <c r="J26" s="135"/>
      <c r="K26" s="135"/>
      <c r="L26" s="135"/>
      <c r="M26" s="135"/>
      <c r="N26" s="135"/>
      <c r="O26" s="135"/>
      <c r="P26" s="135"/>
    </row>
    <row r="27" spans="1:16">
      <c r="A27" s="69" t="s">
        <v>39</v>
      </c>
      <c r="B27" s="29"/>
      <c r="C27" s="70"/>
      <c r="D27" s="22"/>
      <c r="F27" s="22" t="str">
        <f t="shared" si="0"/>
        <v/>
      </c>
      <c r="G27" s="27" t="str">
        <f xml:space="preserve"> IF(ISTEXT(C27),"Location in body:"&amp;C27&amp;".","")</f>
        <v/>
      </c>
    </row>
    <row r="28" spans="1:16">
      <c r="A28" s="72" t="s">
        <v>37</v>
      </c>
      <c r="B28" s="73"/>
      <c r="C28" s="74"/>
      <c r="D28" s="22"/>
      <c r="F28" s="22" t="str">
        <f t="shared" si="0"/>
        <v/>
      </c>
      <c r="G28" s="27" t="str">
        <f xml:space="preserve"> IF(ISTEXT(C28),"Quality:"&amp;C28&amp;".","")</f>
        <v/>
      </c>
    </row>
    <row r="29" spans="1:16">
      <c r="A29" s="23" t="str">
        <f>IF(F29&lt;4,"PLEASE INPUT AT LEAST 4 ELEMENT DESCRIPTIONS ABOVE","")</f>
        <v>PLEASE INPUT AT LEAST 4 ELEMENT DESCRIPTIONS ABOVE</v>
      </c>
      <c r="B29" s="23"/>
      <c r="D29" s="37"/>
      <c r="E29" s="22" t="str">
        <f>IF(F29&gt;=4,1,"THIS SECTION INCOMPLETE")</f>
        <v>THIS SECTION INCOMPLETE</v>
      </c>
      <c r="F29" s="22">
        <f>SUM(F21:F28)</f>
        <v>0</v>
      </c>
      <c r="G29" s="31"/>
      <c r="I29" s="135"/>
      <c r="J29" s="135"/>
      <c r="K29" s="135"/>
      <c r="L29" s="135"/>
      <c r="M29" s="135"/>
      <c r="N29" s="135"/>
      <c r="O29" s="135"/>
      <c r="P29" s="135"/>
    </row>
    <row r="30" spans="1:16">
      <c r="A30" s="43"/>
      <c r="B30" s="22"/>
      <c r="C30" s="22"/>
      <c r="D30" s="22"/>
      <c r="E30" s="22"/>
      <c r="F30" s="22"/>
      <c r="G30" s="31"/>
      <c r="I30" s="135"/>
      <c r="J30" s="135"/>
      <c r="K30" s="135"/>
      <c r="L30" s="135"/>
      <c r="M30" s="135"/>
      <c r="N30" s="135"/>
      <c r="O30" s="135"/>
      <c r="P30" s="135"/>
    </row>
    <row r="31" spans="1:16">
      <c r="A31" s="43"/>
      <c r="B31" s="22"/>
      <c r="C31" s="22"/>
      <c r="D31" s="22"/>
      <c r="E31" s="22"/>
      <c r="F31" s="22"/>
      <c r="G31" s="31"/>
      <c r="I31" s="135"/>
      <c r="J31" s="135"/>
      <c r="K31" s="135"/>
      <c r="L31" s="135"/>
      <c r="M31" s="135"/>
      <c r="N31" s="135"/>
      <c r="O31" s="135"/>
      <c r="P31" s="135"/>
    </row>
    <row r="32" spans="1:16" ht="30">
      <c r="A32" s="61" t="s">
        <v>98</v>
      </c>
      <c r="B32" s="61"/>
      <c r="C32" s="22" t="s">
        <v>49</v>
      </c>
      <c r="D32" s="37"/>
      <c r="F32" s="22"/>
      <c r="G32" s="31"/>
      <c r="I32" s="135"/>
      <c r="J32" s="135"/>
      <c r="K32" s="135"/>
      <c r="L32" s="135"/>
      <c r="M32" s="135"/>
      <c r="N32" s="135"/>
      <c r="O32" s="135"/>
      <c r="P32" s="135"/>
    </row>
    <row r="33" spans="1:16" ht="30">
      <c r="A33" s="75" t="s">
        <v>66</v>
      </c>
      <c r="B33" s="76"/>
      <c r="C33" s="77"/>
      <c r="D33" s="38"/>
      <c r="F33" s="22">
        <f xml:space="preserve"> IF(ISTEXT(C33),1,0)</f>
        <v>0</v>
      </c>
      <c r="G33" s="27">
        <f>C33</f>
        <v>0</v>
      </c>
      <c r="I33" s="135"/>
      <c r="J33" s="135"/>
      <c r="K33" s="135"/>
      <c r="L33" s="135"/>
      <c r="M33" s="135"/>
      <c r="N33" s="135"/>
      <c r="O33" s="135"/>
      <c r="P33" s="135"/>
    </row>
    <row r="34" spans="1:16">
      <c r="A34" s="38"/>
      <c r="B34" s="38"/>
      <c r="C34" s="94"/>
      <c r="D34" s="38"/>
      <c r="F34" s="22"/>
      <c r="G34" s="31"/>
      <c r="I34" s="135"/>
      <c r="J34" s="135"/>
      <c r="K34" s="135"/>
      <c r="L34" s="135"/>
      <c r="M34" s="135"/>
      <c r="N34" s="135"/>
      <c r="O34" s="135"/>
      <c r="P34" s="135"/>
    </row>
    <row r="35" spans="1:16">
      <c r="A35" s="78" t="s">
        <v>67</v>
      </c>
      <c r="B35" s="79"/>
      <c r="C35" s="80"/>
      <c r="D35" s="22"/>
      <c r="F35" s="22">
        <f xml:space="preserve"> IF(ISTEXT(C35),1,0)</f>
        <v>0</v>
      </c>
      <c r="G35" s="27">
        <f>C35</f>
        <v>0</v>
      </c>
      <c r="I35" s="135"/>
      <c r="J35" s="135"/>
      <c r="K35" s="135"/>
      <c r="L35" s="135"/>
      <c r="M35" s="135"/>
      <c r="N35" s="135"/>
      <c r="O35" s="135"/>
      <c r="P35" s="135"/>
    </row>
    <row r="36" spans="1:16">
      <c r="A36" s="69" t="s">
        <v>100</v>
      </c>
      <c r="B36" s="29"/>
      <c r="C36" s="81"/>
      <c r="D36" s="22"/>
      <c r="F36" s="22">
        <f t="shared" ref="F36:F57" si="1" xml:space="preserve"> IF(ISTEXT(C36),1,0)</f>
        <v>0</v>
      </c>
      <c r="G36" s="27" t="str">
        <f t="shared" ref="G36:G37" si="2" xml:space="preserve"> IF(ISTEXT(C36),A36&amp;C36&amp;".","")</f>
        <v/>
      </c>
      <c r="I36" s="86"/>
      <c r="J36" s="86"/>
      <c r="K36" s="86"/>
      <c r="L36" s="86"/>
      <c r="M36" s="86"/>
      <c r="N36" s="86"/>
      <c r="O36" s="86"/>
      <c r="P36" s="86"/>
    </row>
    <row r="37" spans="1:16">
      <c r="A37" s="69" t="s">
        <v>101</v>
      </c>
      <c r="B37" s="29"/>
      <c r="C37" s="81"/>
      <c r="D37" s="22"/>
      <c r="F37" s="22">
        <f t="shared" si="1"/>
        <v>0</v>
      </c>
      <c r="G37" s="27" t="str">
        <f t="shared" si="2"/>
        <v/>
      </c>
      <c r="I37" s="86"/>
      <c r="J37" s="86"/>
      <c r="K37" s="86"/>
      <c r="L37" s="86"/>
      <c r="M37" s="86"/>
      <c r="N37" s="86"/>
      <c r="O37" s="86"/>
      <c r="P37" s="86"/>
    </row>
    <row r="38" spans="1:16">
      <c r="A38" s="69" t="s">
        <v>102</v>
      </c>
      <c r="B38" s="29"/>
      <c r="C38" s="81"/>
      <c r="D38" s="22"/>
      <c r="F38" s="22">
        <f t="shared" si="1"/>
        <v>0</v>
      </c>
      <c r="G38" s="27" t="str">
        <f xml:space="preserve"> IF(ISTEXT(C38),A38&amp;C38&amp;".","")</f>
        <v/>
      </c>
      <c r="I38" s="86"/>
      <c r="J38" s="86"/>
      <c r="K38" s="86"/>
      <c r="L38" s="86"/>
      <c r="M38" s="86"/>
      <c r="N38" s="86"/>
      <c r="O38" s="86"/>
      <c r="P38" s="86"/>
    </row>
    <row r="39" spans="1:16">
      <c r="A39" s="69" t="s">
        <v>103</v>
      </c>
      <c r="B39" s="29"/>
      <c r="C39" s="81"/>
      <c r="D39" s="22"/>
      <c r="F39" s="22">
        <f t="shared" si="1"/>
        <v>0</v>
      </c>
      <c r="G39" s="27" t="str">
        <f t="shared" ref="G39:G46" si="3" xml:space="preserve"> IF(ISTEXT(C39),A39&amp;C39&amp;".","")</f>
        <v/>
      </c>
      <c r="I39" s="86"/>
      <c r="J39" s="86"/>
      <c r="K39" s="86"/>
      <c r="L39" s="86"/>
      <c r="M39" s="86"/>
      <c r="N39" s="86"/>
      <c r="O39" s="86"/>
      <c r="P39" s="86"/>
    </row>
    <row r="40" spans="1:16">
      <c r="A40" s="69" t="s">
        <v>104</v>
      </c>
      <c r="B40" s="29"/>
      <c r="C40" s="81"/>
      <c r="D40" s="22"/>
      <c r="F40" s="22">
        <f t="shared" si="1"/>
        <v>0</v>
      </c>
      <c r="G40" s="27" t="str">
        <f t="shared" si="3"/>
        <v/>
      </c>
      <c r="I40" s="86"/>
      <c r="J40" s="86"/>
      <c r="K40" s="86"/>
      <c r="L40" s="86"/>
      <c r="M40" s="86"/>
      <c r="N40" s="86"/>
      <c r="O40" s="86"/>
      <c r="P40" s="86"/>
    </row>
    <row r="41" spans="1:16">
      <c r="A41" s="69" t="s">
        <v>105</v>
      </c>
      <c r="B41" s="29"/>
      <c r="C41" s="81"/>
      <c r="D41" s="22"/>
      <c r="F41" s="22">
        <f t="shared" si="1"/>
        <v>0</v>
      </c>
      <c r="G41" s="27" t="str">
        <f t="shared" si="3"/>
        <v/>
      </c>
      <c r="I41" s="86"/>
      <c r="J41" s="86"/>
      <c r="K41" s="86"/>
      <c r="L41" s="86"/>
      <c r="M41" s="86"/>
      <c r="N41" s="86"/>
      <c r="O41" s="86"/>
      <c r="P41" s="86"/>
    </row>
    <row r="42" spans="1:16">
      <c r="A42" s="69" t="s">
        <v>106</v>
      </c>
      <c r="B42" s="29"/>
      <c r="C42" s="81"/>
      <c r="D42" s="22"/>
      <c r="F42" s="22">
        <f t="shared" si="1"/>
        <v>0</v>
      </c>
      <c r="G42" s="27" t="str">
        <f t="shared" si="3"/>
        <v/>
      </c>
      <c r="I42" s="86"/>
      <c r="J42" s="86"/>
      <c r="K42" s="86"/>
      <c r="L42" s="86"/>
      <c r="M42" s="86"/>
      <c r="N42" s="86"/>
      <c r="O42" s="86"/>
      <c r="P42" s="86"/>
    </row>
    <row r="43" spans="1:16">
      <c r="A43" s="69" t="s">
        <v>107</v>
      </c>
      <c r="B43" s="29"/>
      <c r="C43" s="81"/>
      <c r="D43" s="22"/>
      <c r="F43" s="22">
        <f t="shared" si="1"/>
        <v>0</v>
      </c>
      <c r="G43" s="27" t="str">
        <f t="shared" si="3"/>
        <v/>
      </c>
      <c r="I43" s="86"/>
      <c r="J43" s="86"/>
      <c r="K43" s="86"/>
      <c r="L43" s="86"/>
      <c r="M43" s="86"/>
      <c r="N43" s="86"/>
      <c r="O43" s="86"/>
      <c r="P43" s="86"/>
    </row>
    <row r="44" spans="1:16">
      <c r="A44" s="69" t="s">
        <v>108</v>
      </c>
      <c r="B44" s="29"/>
      <c r="C44" s="81"/>
      <c r="D44" s="22"/>
      <c r="F44" s="22">
        <f t="shared" si="1"/>
        <v>0</v>
      </c>
      <c r="G44" s="27" t="str">
        <f t="shared" si="3"/>
        <v/>
      </c>
      <c r="I44" s="86"/>
      <c r="J44" s="86"/>
      <c r="K44" s="86"/>
      <c r="L44" s="86"/>
      <c r="M44" s="86"/>
      <c r="N44" s="86"/>
      <c r="O44" s="86"/>
      <c r="P44" s="86"/>
    </row>
    <row r="45" spans="1:16">
      <c r="A45" s="69" t="s">
        <v>109</v>
      </c>
      <c r="B45" s="29"/>
      <c r="C45" s="81"/>
      <c r="D45" s="22"/>
      <c r="F45" s="22">
        <f t="shared" si="1"/>
        <v>0</v>
      </c>
      <c r="G45" s="27" t="str">
        <f t="shared" si="3"/>
        <v/>
      </c>
      <c r="I45" s="86"/>
      <c r="J45" s="86"/>
      <c r="K45" s="86"/>
      <c r="L45" s="86"/>
      <c r="M45" s="86"/>
      <c r="N45" s="86"/>
      <c r="O45" s="86"/>
      <c r="P45" s="86"/>
    </row>
    <row r="46" spans="1:16">
      <c r="A46" s="72" t="s">
        <v>110</v>
      </c>
      <c r="B46" s="73"/>
      <c r="C46" s="82"/>
      <c r="D46" s="22"/>
      <c r="F46" s="22">
        <f t="shared" si="1"/>
        <v>0</v>
      </c>
      <c r="G46" s="27" t="str">
        <f t="shared" si="3"/>
        <v/>
      </c>
      <c r="I46" s="86"/>
      <c r="J46" s="86"/>
      <c r="K46" s="86"/>
      <c r="L46" s="86"/>
      <c r="M46" s="86"/>
      <c r="N46" s="86"/>
      <c r="O46" s="86"/>
      <c r="P46" s="86"/>
    </row>
    <row r="47" spans="1:16">
      <c r="A47" s="29"/>
      <c r="B47" s="29"/>
      <c r="C47" s="94"/>
      <c r="D47" s="22"/>
      <c r="F47" s="22">
        <f>IF(SUM(F35:F46)&gt;=1,1,0)</f>
        <v>0</v>
      </c>
      <c r="G47" s="31"/>
      <c r="I47" s="86"/>
      <c r="J47" s="86"/>
      <c r="K47" s="86"/>
      <c r="L47" s="86"/>
      <c r="M47" s="86"/>
      <c r="N47" s="86"/>
      <c r="O47" s="86"/>
      <c r="P47" s="86"/>
    </row>
    <row r="48" spans="1:16">
      <c r="A48" s="78" t="s">
        <v>47</v>
      </c>
      <c r="B48" s="83"/>
      <c r="C48" s="80"/>
      <c r="D48" s="22"/>
      <c r="F48" s="22">
        <f t="shared" si="1"/>
        <v>0</v>
      </c>
      <c r="G48" s="27">
        <f>C48</f>
        <v>0</v>
      </c>
    </row>
    <row r="49" spans="1:7">
      <c r="A49" s="69" t="s">
        <v>111</v>
      </c>
      <c r="B49" s="100"/>
      <c r="C49" s="95" t="str">
        <f>IF(B49="yes","Has a job.","Does not have a job.")</f>
        <v>Does not have a job.</v>
      </c>
      <c r="D49" s="22"/>
      <c r="F49" s="22">
        <f t="shared" si="1"/>
        <v>1</v>
      </c>
      <c r="G49" s="27" t="str">
        <f t="shared" ref="G49:G55" si="4">C49</f>
        <v>Does not have a job.</v>
      </c>
    </row>
    <row r="50" spans="1:7">
      <c r="A50" s="69" t="s">
        <v>112</v>
      </c>
      <c r="B50" s="100"/>
      <c r="C50" s="95" t="str">
        <f>IF(B50="yes","Has a car.","Does not have a car.")</f>
        <v>Does not have a car.</v>
      </c>
      <c r="D50" s="22"/>
      <c r="F50" s="22">
        <f t="shared" si="1"/>
        <v>1</v>
      </c>
      <c r="G50" s="27" t="str">
        <f t="shared" si="4"/>
        <v>Does not have a car.</v>
      </c>
    </row>
    <row r="51" spans="1:7">
      <c r="A51" s="69" t="s">
        <v>113</v>
      </c>
      <c r="B51" s="100"/>
      <c r="C51" s="95" t="str">
        <f>IF(B51="yes","C-section birth.","Not born by C-section or does not know.")</f>
        <v>Not born by C-section or does not know.</v>
      </c>
      <c r="D51" s="22"/>
      <c r="F51" s="22">
        <f t="shared" si="1"/>
        <v>1</v>
      </c>
      <c r="G51" s="27" t="str">
        <f t="shared" si="4"/>
        <v>Not born by C-section or does not know.</v>
      </c>
    </row>
    <row r="52" spans="1:7">
      <c r="A52" s="69" t="s">
        <v>114</v>
      </c>
      <c r="B52" s="100"/>
      <c r="C52" s="95" t="str">
        <f>IF(B52="yes","Has not has gallbladder removed.","Gallbladder has been removed.")</f>
        <v>Gallbladder has been removed.</v>
      </c>
      <c r="D52" s="22"/>
      <c r="F52" s="22">
        <f t="shared" si="1"/>
        <v>1</v>
      </c>
      <c r="G52" s="27" t="str">
        <f t="shared" si="4"/>
        <v>Gallbladder has been removed.</v>
      </c>
    </row>
    <row r="53" spans="1:7">
      <c r="A53" s="69" t="s">
        <v>169</v>
      </c>
      <c r="B53" s="100"/>
      <c r="C53" s="95" t="str">
        <f>IF(B53="yes","Has had gastric bypass surgery.","Has not had gastric bypass surgery.")</f>
        <v>Has not had gastric bypass surgery.</v>
      </c>
      <c r="D53" s="22"/>
      <c r="F53" s="22">
        <f t="shared" si="1"/>
        <v>1</v>
      </c>
      <c r="G53" s="27" t="str">
        <f>C53</f>
        <v>Has not had gastric bypass surgery.</v>
      </c>
    </row>
    <row r="54" spans="1:7">
      <c r="A54" s="69" t="s">
        <v>183</v>
      </c>
      <c r="B54" s="100"/>
      <c r="C54" s="95" t="str">
        <f>IF(B54="yes","PLEASE ELABORATE","No developmental delays.")</f>
        <v>No developmental delays.</v>
      </c>
      <c r="D54" s="22"/>
      <c r="F54" s="22">
        <f t="shared" si="1"/>
        <v>1</v>
      </c>
      <c r="G54" s="27" t="str">
        <f t="shared" si="4"/>
        <v>No developmental delays.</v>
      </c>
    </row>
    <row r="55" spans="1:7">
      <c r="A55" s="69" t="s">
        <v>115</v>
      </c>
      <c r="B55" s="100"/>
      <c r="C55" s="95" t="str">
        <f>IF(B55="yes","Learned to read at young age.","PLEASE ELABORATE")</f>
        <v>PLEASE ELABORATE</v>
      </c>
      <c r="D55" s="22"/>
      <c r="F55" s="22">
        <f t="shared" si="1"/>
        <v>1</v>
      </c>
      <c r="G55" s="27" t="str">
        <f t="shared" si="4"/>
        <v>PLEASE ELABORATE</v>
      </c>
    </row>
    <row r="56" spans="1:7">
      <c r="A56" s="69" t="s">
        <v>179</v>
      </c>
      <c r="B56" s="29"/>
      <c r="C56" s="81"/>
      <c r="D56" s="22"/>
      <c r="F56" s="22">
        <f t="shared" si="1"/>
        <v>0</v>
      </c>
      <c r="G56" s="27" t="str">
        <f t="shared" ref="G56:G57" si="5" xml:space="preserve"> IF(ISTEXT(C56),A56&amp;C56&amp;".","")</f>
        <v/>
      </c>
    </row>
    <row r="57" spans="1:7">
      <c r="A57" s="72" t="s">
        <v>180</v>
      </c>
      <c r="B57" s="73"/>
      <c r="C57" s="82"/>
      <c r="D57" s="22"/>
      <c r="F57" s="22">
        <f t="shared" si="1"/>
        <v>0</v>
      </c>
      <c r="G57" s="27" t="str">
        <f t="shared" si="5"/>
        <v/>
      </c>
    </row>
    <row r="58" spans="1:7">
      <c r="A58" s="23" t="str">
        <f>IF(F59&lt;3,"PLEASE UPDATE AT LEAST ONE ITEM IN ALL 3 SECTIONS ABOVE","")</f>
        <v>PLEASE UPDATE AT LEAST ONE ITEM IN ALL 3 SECTIONS ABOVE</v>
      </c>
      <c r="B58" s="29"/>
      <c r="C58" s="94"/>
      <c r="D58" s="22"/>
      <c r="F58" s="22">
        <f>IF(SUM(F48:F57)&gt;=1,1,0)</f>
        <v>1</v>
      </c>
      <c r="G58" s="31"/>
    </row>
    <row r="59" spans="1:7">
      <c r="B59" s="23"/>
      <c r="D59" s="37"/>
      <c r="E59" s="22" t="str">
        <f>IF(F59=3,1,"THIS SECTION INCOMPLETE")</f>
        <v>THIS SECTION INCOMPLETE</v>
      </c>
      <c r="F59" s="22">
        <f>F33+F47+F58</f>
        <v>1</v>
      </c>
      <c r="G59" s="31"/>
    </row>
    <row r="60" spans="1:7">
      <c r="A60" s="23"/>
      <c r="B60" s="23"/>
      <c r="C60" s="22"/>
      <c r="D60" s="37"/>
      <c r="E60" s="22"/>
      <c r="F60" s="22"/>
      <c r="G60" s="31"/>
    </row>
    <row r="61" spans="1:7">
      <c r="A61" s="37" t="s">
        <v>203</v>
      </c>
      <c r="B61" s="23"/>
      <c r="C61" s="22"/>
      <c r="D61" s="37"/>
      <c r="E61" s="22"/>
      <c r="F61" s="22"/>
      <c r="G61" s="31"/>
    </row>
    <row r="62" spans="1:7">
      <c r="A62" s="23"/>
      <c r="B62" s="37" t="s">
        <v>121</v>
      </c>
      <c r="C62" s="22"/>
      <c r="D62" s="37"/>
      <c r="E62" s="22"/>
      <c r="F62" s="22"/>
      <c r="G62" s="31"/>
    </row>
    <row r="63" spans="1:7">
      <c r="A63" s="29" t="s">
        <v>50</v>
      </c>
      <c r="B63" s="101"/>
      <c r="C63" s="22" t="s">
        <v>87</v>
      </c>
      <c r="D63" s="37"/>
      <c r="E63" s="22"/>
      <c r="F63" s="22"/>
      <c r="G63" s="27" t="str">
        <f xml:space="preserve"> IF(ISTEXT(B63),"Pt. reports "&amp;C63&amp;".","Negative for "&amp;C63&amp;".")</f>
        <v>Negative for hallucinations.</v>
      </c>
    </row>
    <row r="64" spans="1:7">
      <c r="A64" s="29"/>
      <c r="B64" s="101"/>
      <c r="C64" s="22" t="s">
        <v>117</v>
      </c>
      <c r="D64" s="37"/>
      <c r="E64" s="22"/>
      <c r="F64" s="22"/>
      <c r="G64" s="27" t="str">
        <f t="shared" ref="G64:G67" si="6" xml:space="preserve"> IF(ISTEXT(B64),"Pt. reports "&amp;C64&amp;".","Negative for "&amp;C64&amp;".")</f>
        <v>Negative for SI.</v>
      </c>
    </row>
    <row r="65" spans="1:16">
      <c r="A65" s="29"/>
      <c r="B65" s="101"/>
      <c r="C65" s="22" t="s">
        <v>118</v>
      </c>
      <c r="D65" s="37"/>
      <c r="E65" s="22"/>
      <c r="F65" s="22"/>
      <c r="G65" s="27" t="str">
        <f t="shared" si="6"/>
        <v>Negative for anxiety.</v>
      </c>
    </row>
    <row r="66" spans="1:16">
      <c r="A66" s="29"/>
      <c r="B66" s="101"/>
      <c r="C66" s="22" t="s">
        <v>97</v>
      </c>
      <c r="D66" s="37"/>
      <c r="E66" s="22"/>
      <c r="F66" s="22"/>
      <c r="G66" s="27" t="str">
        <f t="shared" si="6"/>
        <v>Negative for insomnia.</v>
      </c>
    </row>
    <row r="67" spans="1:16">
      <c r="A67" s="29"/>
      <c r="B67" s="101"/>
      <c r="C67" s="22" t="s">
        <v>119</v>
      </c>
      <c r="D67" s="37"/>
      <c r="E67" s="22"/>
      <c r="F67" s="22"/>
      <c r="G67" s="27" t="str">
        <f t="shared" si="6"/>
        <v>Negative for drug/alcohol abuse.</v>
      </c>
    </row>
    <row r="68" spans="1:16">
      <c r="A68" s="29"/>
      <c r="B68" s="101"/>
      <c r="C68" s="102" t="s">
        <v>166</v>
      </c>
      <c r="D68" s="37"/>
      <c r="E68" s="22"/>
      <c r="F68" s="22"/>
      <c r="G68" s="27" t="str">
        <f t="shared" ref="G68" si="7" xml:space="preserve"> IF(ISTEXT(B68),"Pt. reports "&amp;C68&amp;".","")</f>
        <v/>
      </c>
    </row>
    <row r="69" spans="1:16">
      <c r="A69" s="29"/>
      <c r="B69" s="91"/>
      <c r="C69" s="22"/>
      <c r="D69" s="37"/>
      <c r="E69" s="22"/>
      <c r="F69" s="22"/>
      <c r="G69" s="27"/>
    </row>
    <row r="70" spans="1:16">
      <c r="A70" s="29" t="s">
        <v>51</v>
      </c>
      <c r="B70" s="101"/>
      <c r="C70" s="22" t="s">
        <v>120</v>
      </c>
      <c r="D70" s="22"/>
      <c r="E70" s="22"/>
      <c r="F70" s="22"/>
      <c r="G70" s="27" t="str">
        <f xml:space="preserve"> IF(ISTEXT(B70),"Pt. reports "&amp;C70&amp;".",A70&amp;"Negative for "&amp;C70&amp;".")</f>
        <v>Constitutional:Negative for fatigue.</v>
      </c>
      <c r="I70" s="135"/>
      <c r="J70" s="135"/>
      <c r="K70" s="135"/>
      <c r="L70" s="135"/>
      <c r="M70" s="135"/>
      <c r="N70" s="135"/>
      <c r="O70" s="135"/>
      <c r="P70" s="135"/>
    </row>
    <row r="71" spans="1:16">
      <c r="A71" s="29"/>
      <c r="B71" s="101"/>
      <c r="C71" s="22" t="s">
        <v>122</v>
      </c>
      <c r="D71" s="22"/>
      <c r="E71" s="22"/>
      <c r="F71" s="22"/>
      <c r="G71" s="27" t="str">
        <f t="shared" ref="G71:G76" si="8" xml:space="preserve"> IF(ISTEXT(B71),"Pt. reports "&amp;C71&amp;".","")</f>
        <v/>
      </c>
      <c r="I71" s="135"/>
      <c r="J71" s="135"/>
      <c r="K71" s="135"/>
      <c r="L71" s="135"/>
      <c r="M71" s="135"/>
      <c r="N71" s="135"/>
      <c r="O71" s="135"/>
      <c r="P71" s="135"/>
    </row>
    <row r="72" spans="1:16">
      <c r="A72" s="29"/>
      <c r="B72" s="101"/>
      <c r="C72" s="22" t="s">
        <v>123</v>
      </c>
      <c r="D72" s="22"/>
      <c r="E72" s="22"/>
      <c r="F72" s="22"/>
      <c r="G72" s="27" t="str">
        <f t="shared" si="8"/>
        <v/>
      </c>
      <c r="I72" s="135"/>
      <c r="J72" s="135"/>
      <c r="K72" s="135"/>
      <c r="L72" s="135"/>
      <c r="M72" s="135"/>
      <c r="N72" s="135"/>
      <c r="O72" s="135"/>
      <c r="P72" s="135"/>
    </row>
    <row r="73" spans="1:16">
      <c r="A73" s="29"/>
      <c r="B73" s="101"/>
      <c r="C73" s="22" t="s">
        <v>124</v>
      </c>
      <c r="D73" s="22"/>
      <c r="E73" s="22"/>
      <c r="F73" s="22"/>
      <c r="G73" s="27" t="str">
        <f t="shared" si="8"/>
        <v/>
      </c>
      <c r="I73" s="135"/>
      <c r="J73" s="135"/>
      <c r="K73" s="135"/>
      <c r="L73" s="135"/>
      <c r="M73" s="135"/>
      <c r="N73" s="135"/>
      <c r="O73" s="135"/>
      <c r="P73" s="135"/>
    </row>
    <row r="74" spans="1:16">
      <c r="A74" s="29"/>
      <c r="B74" s="101"/>
      <c r="C74" s="22" t="s">
        <v>125</v>
      </c>
      <c r="D74" s="22"/>
      <c r="E74" s="22"/>
      <c r="F74" s="22"/>
      <c r="G74" s="27" t="str">
        <f t="shared" si="8"/>
        <v/>
      </c>
      <c r="I74" s="135"/>
      <c r="J74" s="135"/>
      <c r="K74" s="135"/>
      <c r="L74" s="135"/>
      <c r="M74" s="135"/>
      <c r="N74" s="135"/>
      <c r="O74" s="135"/>
      <c r="P74" s="135"/>
    </row>
    <row r="75" spans="1:16">
      <c r="A75" s="29"/>
      <c r="B75" s="101"/>
      <c r="C75" s="22" t="s">
        <v>126</v>
      </c>
      <c r="D75" s="22"/>
      <c r="E75" s="22"/>
      <c r="F75" s="22"/>
      <c r="G75" s="27" t="str">
        <f t="shared" si="8"/>
        <v/>
      </c>
      <c r="I75" s="135"/>
      <c r="J75" s="135"/>
      <c r="K75" s="135"/>
      <c r="L75" s="135"/>
      <c r="M75" s="135"/>
      <c r="N75" s="135"/>
      <c r="O75" s="135"/>
      <c r="P75" s="135"/>
    </row>
    <row r="76" spans="1:16">
      <c r="A76" s="29"/>
      <c r="B76" s="101"/>
      <c r="C76" s="102" t="s">
        <v>166</v>
      </c>
      <c r="D76" s="22"/>
      <c r="E76" s="22"/>
      <c r="F76" s="22"/>
      <c r="G76" s="27" t="str">
        <f t="shared" si="8"/>
        <v/>
      </c>
      <c r="I76" s="135"/>
      <c r="J76" s="135"/>
      <c r="K76" s="135"/>
      <c r="L76" s="135"/>
      <c r="M76" s="135"/>
      <c r="N76" s="135"/>
      <c r="O76" s="135"/>
      <c r="P76" s="135"/>
    </row>
    <row r="77" spans="1:16">
      <c r="B77" s="102"/>
      <c r="C77" s="22"/>
      <c r="D77" s="22"/>
      <c r="E77" s="22"/>
      <c r="F77" s="22"/>
      <c r="G77" s="27"/>
      <c r="I77" s="135"/>
      <c r="J77" s="135"/>
      <c r="K77" s="135"/>
      <c r="L77" s="135"/>
      <c r="M77" s="135"/>
      <c r="N77" s="135"/>
      <c r="O77" s="135"/>
      <c r="P77" s="135"/>
    </row>
    <row r="78" spans="1:16">
      <c r="A78" s="29" t="s">
        <v>52</v>
      </c>
      <c r="B78" s="101"/>
      <c r="C78" s="22" t="s">
        <v>127</v>
      </c>
      <c r="D78" s="22"/>
      <c r="E78" s="22"/>
      <c r="F78" s="22"/>
      <c r="G78" s="27" t="str">
        <f t="shared" ref="G78:G113" si="9" xml:space="preserve"> IF(ISTEXT(B78),"Pt. reports "&amp;C78&amp;".","")</f>
        <v/>
      </c>
      <c r="I78" s="135"/>
      <c r="J78" s="135"/>
      <c r="K78" s="135"/>
      <c r="L78" s="135"/>
      <c r="M78" s="135"/>
      <c r="N78" s="135"/>
      <c r="O78" s="135"/>
      <c r="P78" s="135"/>
    </row>
    <row r="79" spans="1:16">
      <c r="A79" s="29"/>
      <c r="B79" s="101"/>
      <c r="C79" s="22" t="s">
        <v>128</v>
      </c>
      <c r="D79" s="22"/>
      <c r="E79" s="22"/>
      <c r="F79" s="22"/>
      <c r="G79" s="27" t="str">
        <f t="shared" si="9"/>
        <v/>
      </c>
      <c r="I79" s="135"/>
      <c r="J79" s="135"/>
      <c r="K79" s="135"/>
      <c r="L79" s="135"/>
      <c r="M79" s="135"/>
      <c r="N79" s="135"/>
      <c r="O79" s="135"/>
      <c r="P79" s="135"/>
    </row>
    <row r="80" spans="1:16">
      <c r="A80" s="29"/>
      <c r="B80" s="101"/>
      <c r="C80" s="102" t="s">
        <v>166</v>
      </c>
      <c r="D80" s="22"/>
      <c r="E80" s="22"/>
      <c r="F80" s="22"/>
      <c r="G80" s="27" t="str">
        <f t="shared" si="9"/>
        <v/>
      </c>
      <c r="I80" s="135"/>
      <c r="J80" s="135"/>
      <c r="K80" s="135"/>
      <c r="L80" s="135"/>
      <c r="M80" s="135"/>
      <c r="N80" s="135"/>
      <c r="O80" s="135"/>
      <c r="P80" s="135"/>
    </row>
    <row r="81" spans="1:16">
      <c r="A81" s="29"/>
      <c r="B81" s="102"/>
      <c r="C81" s="22"/>
      <c r="D81" s="22"/>
      <c r="E81" s="22"/>
      <c r="F81" s="22"/>
      <c r="G81" s="27"/>
      <c r="I81" s="135"/>
      <c r="J81" s="135"/>
      <c r="K81" s="135"/>
      <c r="L81" s="135"/>
      <c r="M81" s="135"/>
      <c r="N81" s="135"/>
      <c r="O81" s="135"/>
      <c r="P81" s="135"/>
    </row>
    <row r="82" spans="1:16">
      <c r="A82" s="29" t="s">
        <v>54</v>
      </c>
      <c r="B82" s="101"/>
      <c r="C82" s="22" t="s">
        <v>129</v>
      </c>
      <c r="D82" s="37"/>
      <c r="E82" s="22"/>
      <c r="F82" s="22"/>
      <c r="G82" s="27" t="str">
        <f t="shared" si="9"/>
        <v/>
      </c>
      <c r="I82" s="135"/>
      <c r="J82" s="135"/>
      <c r="K82" s="135"/>
      <c r="L82" s="135"/>
      <c r="M82" s="135"/>
      <c r="N82" s="135"/>
      <c r="O82" s="135"/>
      <c r="P82" s="135"/>
    </row>
    <row r="83" spans="1:16">
      <c r="B83" s="101"/>
      <c r="C83" s="22" t="s">
        <v>130</v>
      </c>
      <c r="D83" s="37"/>
      <c r="E83" s="22"/>
      <c r="F83" s="22"/>
      <c r="G83" s="27" t="str">
        <f t="shared" si="9"/>
        <v/>
      </c>
      <c r="I83" s="135"/>
      <c r="J83" s="135"/>
      <c r="K83" s="135"/>
      <c r="L83" s="135"/>
      <c r="M83" s="135"/>
      <c r="N83" s="135"/>
      <c r="O83" s="135"/>
      <c r="P83" s="135"/>
    </row>
    <row r="84" spans="1:16">
      <c r="B84" s="101"/>
      <c r="C84" s="22" t="s">
        <v>131</v>
      </c>
      <c r="D84" s="37"/>
      <c r="E84" s="22"/>
      <c r="F84" s="22"/>
      <c r="G84" s="27" t="str">
        <f t="shared" si="9"/>
        <v/>
      </c>
      <c r="I84" s="135"/>
      <c r="J84" s="135"/>
      <c r="K84" s="135"/>
      <c r="L84" s="135"/>
      <c r="M84" s="135"/>
      <c r="N84" s="135"/>
      <c r="O84" s="135"/>
      <c r="P84" s="135"/>
    </row>
    <row r="85" spans="1:16" s="39" customFormat="1">
      <c r="A85" s="17"/>
      <c r="B85" s="101"/>
      <c r="C85" s="102" t="s">
        <v>166</v>
      </c>
      <c r="D85" s="22"/>
      <c r="E85" s="22"/>
      <c r="F85" s="22" t="str">
        <f t="shared" ref="F85:F113" si="10" xml:space="preserve"> IF(ISTEXT(E85),1,"")</f>
        <v/>
      </c>
      <c r="G85" s="27" t="str">
        <f t="shared" si="9"/>
        <v/>
      </c>
      <c r="I85" s="135"/>
      <c r="J85" s="135"/>
      <c r="K85" s="135"/>
      <c r="L85" s="135"/>
      <c r="M85" s="135"/>
      <c r="N85" s="135"/>
      <c r="O85" s="135"/>
      <c r="P85" s="135"/>
    </row>
    <row r="86" spans="1:16" s="39" customFormat="1">
      <c r="A86" s="17"/>
      <c r="B86" s="102"/>
      <c r="C86" s="22"/>
      <c r="D86" s="22"/>
      <c r="E86" s="22"/>
      <c r="F86" s="22" t="str">
        <f t="shared" si="10"/>
        <v/>
      </c>
      <c r="G86" s="27" t="str">
        <f xml:space="preserve"> IF(ISTEXT(E86),A70&amp;E86,"")</f>
        <v/>
      </c>
      <c r="I86" s="135"/>
      <c r="J86" s="135"/>
      <c r="K86" s="135"/>
      <c r="L86" s="135"/>
      <c r="M86" s="135"/>
      <c r="N86" s="135"/>
      <c r="O86" s="135"/>
      <c r="P86" s="135"/>
    </row>
    <row r="87" spans="1:16" s="39" customFormat="1">
      <c r="A87" s="29" t="s">
        <v>55</v>
      </c>
      <c r="B87" s="101"/>
      <c r="C87" s="22" t="s">
        <v>132</v>
      </c>
      <c r="D87" s="22"/>
      <c r="E87" s="22"/>
      <c r="F87" s="22" t="str">
        <f t="shared" si="10"/>
        <v/>
      </c>
      <c r="G87" s="27" t="str">
        <f xml:space="preserve"> IF(ISTEXT(B87),"Pt. reports "&amp;C87&amp;".","GI:Negative for "&amp;C87&amp;".")</f>
        <v>GI:Negative for nausea.</v>
      </c>
      <c r="I87" s="135"/>
      <c r="J87" s="135"/>
      <c r="K87" s="135"/>
      <c r="L87" s="135"/>
      <c r="M87" s="135"/>
      <c r="N87" s="135"/>
      <c r="O87" s="135"/>
      <c r="P87" s="135"/>
    </row>
    <row r="88" spans="1:16" s="39" customFormat="1">
      <c r="A88" s="29"/>
      <c r="B88" s="101"/>
      <c r="C88" s="22" t="s">
        <v>133</v>
      </c>
      <c r="D88" s="22"/>
      <c r="E88" s="22"/>
      <c r="F88" s="22"/>
      <c r="G88" s="27" t="str">
        <f t="shared" si="9"/>
        <v/>
      </c>
      <c r="I88" s="135"/>
      <c r="J88" s="135"/>
      <c r="K88" s="135"/>
      <c r="L88" s="135"/>
      <c r="M88" s="135"/>
      <c r="N88" s="135"/>
      <c r="O88" s="135"/>
      <c r="P88" s="135"/>
    </row>
    <row r="89" spans="1:16" s="39" customFormat="1">
      <c r="A89" s="29"/>
      <c r="B89" s="101"/>
      <c r="C89" s="22" t="s">
        <v>134</v>
      </c>
      <c r="D89" s="22"/>
      <c r="E89" s="22"/>
      <c r="F89" s="22"/>
      <c r="G89" s="27" t="str">
        <f t="shared" si="9"/>
        <v/>
      </c>
      <c r="I89" s="135"/>
      <c r="J89" s="135"/>
      <c r="K89" s="135"/>
      <c r="L89" s="135"/>
      <c r="M89" s="135"/>
      <c r="N89" s="135"/>
      <c r="O89" s="135"/>
      <c r="P89" s="135"/>
    </row>
    <row r="90" spans="1:16" s="39" customFormat="1">
      <c r="A90" s="29"/>
      <c r="B90" s="101"/>
      <c r="C90" s="22" t="s">
        <v>135</v>
      </c>
      <c r="D90" s="22"/>
      <c r="E90" s="22"/>
      <c r="F90" s="22"/>
      <c r="G90" s="27" t="str">
        <f t="shared" si="9"/>
        <v/>
      </c>
      <c r="I90" s="135"/>
      <c r="J90" s="135"/>
      <c r="K90" s="135"/>
      <c r="L90" s="135"/>
      <c r="M90" s="135"/>
      <c r="N90" s="135"/>
      <c r="O90" s="135"/>
      <c r="P90" s="135"/>
    </row>
    <row r="91" spans="1:16" s="39" customFormat="1">
      <c r="A91" s="29"/>
      <c r="B91" s="101"/>
      <c r="C91" s="102" t="s">
        <v>166</v>
      </c>
      <c r="D91" s="22"/>
      <c r="E91" s="22"/>
      <c r="F91" s="22"/>
      <c r="G91" s="27" t="str">
        <f t="shared" si="9"/>
        <v/>
      </c>
      <c r="I91" s="135"/>
      <c r="J91" s="135"/>
      <c r="K91" s="135"/>
      <c r="L91" s="135"/>
      <c r="M91" s="135"/>
      <c r="N91" s="135"/>
      <c r="O91" s="135"/>
      <c r="P91" s="135"/>
    </row>
    <row r="92" spans="1:16" s="39" customFormat="1">
      <c r="A92" s="29"/>
      <c r="B92" s="102"/>
      <c r="C92" s="22"/>
      <c r="D92" s="22"/>
      <c r="E92" s="22"/>
      <c r="F92" s="22"/>
      <c r="G92" s="27"/>
      <c r="I92" s="135"/>
      <c r="J92" s="135"/>
      <c r="K92" s="135"/>
      <c r="L92" s="135"/>
      <c r="M92" s="135"/>
      <c r="N92" s="135"/>
      <c r="O92" s="135"/>
      <c r="P92" s="135"/>
    </row>
    <row r="93" spans="1:16" s="39" customFormat="1">
      <c r="A93" s="29" t="s">
        <v>56</v>
      </c>
      <c r="B93" s="101"/>
      <c r="C93" s="22" t="s">
        <v>136</v>
      </c>
      <c r="D93" s="22"/>
      <c r="E93" s="22"/>
      <c r="F93" s="22"/>
      <c r="G93" s="27" t="str">
        <f t="shared" si="9"/>
        <v/>
      </c>
      <c r="I93" s="135"/>
      <c r="J93" s="135"/>
      <c r="K93" s="135"/>
      <c r="L93" s="135"/>
      <c r="M93" s="135"/>
      <c r="N93" s="135"/>
      <c r="O93" s="135"/>
      <c r="P93" s="135"/>
    </row>
    <row r="94" spans="1:16" s="39" customFormat="1">
      <c r="A94" s="29"/>
      <c r="B94" s="101"/>
      <c r="C94" s="22" t="s">
        <v>137</v>
      </c>
      <c r="D94" s="22"/>
      <c r="E94" s="22"/>
      <c r="F94" s="22"/>
      <c r="G94" s="27" t="str">
        <f t="shared" si="9"/>
        <v/>
      </c>
      <c r="I94" s="135"/>
      <c r="J94" s="135"/>
      <c r="K94" s="135"/>
      <c r="L94" s="135"/>
      <c r="M94" s="135"/>
      <c r="N94" s="135"/>
      <c r="O94" s="135"/>
      <c r="P94" s="135"/>
    </row>
    <row r="95" spans="1:16" s="39" customFormat="1">
      <c r="A95" s="29"/>
      <c r="B95" s="101"/>
      <c r="C95" s="22" t="s">
        <v>138</v>
      </c>
      <c r="D95" s="22"/>
      <c r="E95" s="22"/>
      <c r="F95" s="22"/>
      <c r="G95" s="27" t="str">
        <f t="shared" si="9"/>
        <v/>
      </c>
      <c r="I95" s="135"/>
      <c r="J95" s="135"/>
      <c r="K95" s="135"/>
      <c r="L95" s="135"/>
      <c r="M95" s="135"/>
      <c r="N95" s="135"/>
      <c r="O95" s="135"/>
      <c r="P95" s="135"/>
    </row>
    <row r="96" spans="1:16" s="39" customFormat="1">
      <c r="A96" s="29"/>
      <c r="B96" s="101"/>
      <c r="C96" s="22" t="s">
        <v>139</v>
      </c>
      <c r="D96" s="22"/>
      <c r="E96" s="22"/>
      <c r="F96" s="22"/>
      <c r="G96" s="27" t="str">
        <f t="shared" si="9"/>
        <v/>
      </c>
      <c r="I96" s="135"/>
      <c r="J96" s="135"/>
      <c r="K96" s="135"/>
      <c r="L96" s="135"/>
      <c r="M96" s="135"/>
      <c r="N96" s="135"/>
      <c r="O96" s="135"/>
      <c r="P96" s="135"/>
    </row>
    <row r="97" spans="1:16" s="39" customFormat="1">
      <c r="A97" s="29"/>
      <c r="B97" s="101"/>
      <c r="C97" s="102" t="s">
        <v>166</v>
      </c>
      <c r="D97" s="22"/>
      <c r="E97" s="22"/>
      <c r="F97" s="22"/>
      <c r="G97" s="27" t="str">
        <f t="shared" si="9"/>
        <v/>
      </c>
      <c r="I97" s="135"/>
      <c r="J97" s="135"/>
      <c r="K97" s="135"/>
      <c r="L97" s="135"/>
      <c r="M97" s="135"/>
      <c r="N97" s="135"/>
      <c r="O97" s="135"/>
      <c r="P97" s="135"/>
    </row>
    <row r="98" spans="1:16" s="39" customFormat="1">
      <c r="A98" s="56"/>
      <c r="B98" s="102"/>
      <c r="C98" s="56"/>
      <c r="D98" s="22"/>
      <c r="E98" s="22"/>
      <c r="F98" s="22" t="str">
        <f t="shared" si="10"/>
        <v/>
      </c>
      <c r="G98" s="27"/>
      <c r="I98" s="135"/>
      <c r="J98" s="135"/>
      <c r="K98" s="135"/>
      <c r="L98" s="135"/>
      <c r="M98" s="135"/>
      <c r="N98" s="135"/>
      <c r="O98" s="135"/>
      <c r="P98" s="135"/>
    </row>
    <row r="99" spans="1:16" s="39" customFormat="1">
      <c r="A99" s="29" t="s">
        <v>53</v>
      </c>
      <c r="B99" s="101"/>
      <c r="C99" s="104" t="s">
        <v>141</v>
      </c>
      <c r="D99" s="22"/>
      <c r="E99" s="22"/>
      <c r="F99" s="22"/>
      <c r="G99" s="27" t="str">
        <f t="shared" si="9"/>
        <v/>
      </c>
      <c r="I99" s="135"/>
      <c r="J99" s="135"/>
      <c r="K99" s="135"/>
      <c r="L99" s="135"/>
      <c r="M99" s="135"/>
      <c r="N99" s="135"/>
      <c r="O99" s="135"/>
      <c r="P99" s="135"/>
    </row>
    <row r="100" spans="1:16" s="39" customFormat="1">
      <c r="A100" s="56"/>
      <c r="B100" s="103"/>
      <c r="C100" s="56"/>
      <c r="D100" s="22"/>
      <c r="E100" s="22"/>
      <c r="F100" s="22"/>
      <c r="G100" s="27"/>
      <c r="I100" s="135"/>
      <c r="J100" s="135"/>
      <c r="K100" s="135"/>
      <c r="L100" s="135"/>
      <c r="M100" s="135"/>
      <c r="N100" s="135"/>
      <c r="O100" s="135"/>
      <c r="P100" s="135"/>
    </row>
    <row r="101" spans="1:16" s="39" customFormat="1">
      <c r="A101" s="29" t="s">
        <v>57</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56"/>
      <c r="D102" s="22"/>
      <c r="E102" s="22"/>
      <c r="F102" s="22"/>
      <c r="G102" s="27"/>
      <c r="I102" s="86"/>
      <c r="J102" s="86"/>
      <c r="K102" s="86"/>
      <c r="L102" s="86"/>
      <c r="M102" s="86"/>
      <c r="N102" s="86"/>
      <c r="O102" s="86"/>
      <c r="P102" s="86"/>
    </row>
    <row r="103" spans="1:16" s="39" customFormat="1">
      <c r="A103" s="29" t="s">
        <v>58</v>
      </c>
      <c r="B103" s="101"/>
      <c r="C103" s="104" t="s">
        <v>141</v>
      </c>
      <c r="D103" s="22"/>
      <c r="E103" s="22"/>
      <c r="F103" s="22"/>
      <c r="G103" s="27" t="str">
        <f t="shared" si="9"/>
        <v/>
      </c>
      <c r="I103" s="86"/>
      <c r="J103" s="86"/>
      <c r="K103" s="86"/>
      <c r="L103" s="86"/>
      <c r="M103" s="86"/>
      <c r="N103" s="86"/>
      <c r="O103" s="86"/>
      <c r="P103" s="86"/>
    </row>
    <row r="104" spans="1:16" s="39" customFormat="1">
      <c r="A104" s="29"/>
      <c r="B104" s="103"/>
      <c r="C104" s="56"/>
      <c r="D104" s="22"/>
      <c r="E104" s="22"/>
      <c r="F104" s="22"/>
      <c r="G104" s="27"/>
      <c r="I104" s="86"/>
      <c r="J104" s="86"/>
      <c r="K104" s="86"/>
      <c r="L104" s="86"/>
      <c r="M104" s="86"/>
      <c r="N104" s="86"/>
      <c r="O104" s="86"/>
      <c r="P104" s="86"/>
    </row>
    <row r="105" spans="1:16" s="39" customFormat="1">
      <c r="A105" s="29" t="s">
        <v>59</v>
      </c>
      <c r="B105" s="101"/>
      <c r="C105" s="104" t="s">
        <v>141</v>
      </c>
      <c r="D105" s="22"/>
      <c r="E105" s="22"/>
      <c r="F105" s="22"/>
      <c r="G105" s="27" t="str">
        <f t="shared" si="9"/>
        <v/>
      </c>
      <c r="I105" s="86"/>
      <c r="J105" s="86"/>
      <c r="K105" s="86"/>
      <c r="L105" s="86"/>
      <c r="M105" s="86"/>
      <c r="N105" s="86"/>
      <c r="O105" s="86"/>
      <c r="P105" s="86"/>
    </row>
    <row r="106" spans="1:16" s="39" customFormat="1">
      <c r="A106" s="29"/>
      <c r="B106" s="103"/>
      <c r="C106" s="22"/>
      <c r="D106" s="22"/>
      <c r="E106" s="22"/>
      <c r="F106" s="22"/>
      <c r="G106" s="27"/>
      <c r="I106" s="86"/>
      <c r="J106" s="86"/>
      <c r="K106" s="86"/>
      <c r="L106" s="86"/>
      <c r="M106" s="86"/>
      <c r="N106" s="86"/>
      <c r="O106" s="86"/>
      <c r="P106" s="86"/>
    </row>
    <row r="107" spans="1:16" s="39" customFormat="1">
      <c r="A107" s="29" t="s">
        <v>60</v>
      </c>
      <c r="B107" s="101"/>
      <c r="C107" s="104" t="s">
        <v>141</v>
      </c>
      <c r="D107" s="22"/>
      <c r="E107" s="22"/>
      <c r="F107" s="22" t="str">
        <f t="shared" si="10"/>
        <v/>
      </c>
      <c r="G107" s="27" t="str">
        <f t="shared" si="9"/>
        <v/>
      </c>
      <c r="I107" s="17"/>
      <c r="J107" s="17"/>
      <c r="K107" s="17"/>
      <c r="L107" s="17"/>
      <c r="M107" s="17"/>
      <c r="N107" s="17"/>
      <c r="O107" s="17"/>
      <c r="P107" s="17"/>
    </row>
    <row r="108" spans="1:16" s="39" customFormat="1">
      <c r="A108" s="56"/>
      <c r="B108" s="103"/>
      <c r="C108" s="22"/>
      <c r="D108" s="22"/>
      <c r="E108" s="22"/>
      <c r="F108" s="22" t="str">
        <f t="shared" si="10"/>
        <v/>
      </c>
      <c r="G108" s="27"/>
      <c r="I108" s="135"/>
      <c r="J108" s="135"/>
      <c r="K108" s="135"/>
      <c r="L108" s="135"/>
      <c r="M108" s="135"/>
      <c r="N108" s="135"/>
      <c r="O108" s="135"/>
      <c r="P108" s="135"/>
    </row>
    <row r="109" spans="1:16" s="39" customFormat="1">
      <c r="A109" s="29" t="s">
        <v>61</v>
      </c>
      <c r="B109" s="101"/>
      <c r="C109" s="104" t="s">
        <v>141</v>
      </c>
      <c r="D109" s="22"/>
      <c r="E109" s="22"/>
      <c r="F109" s="22" t="str">
        <f t="shared" si="10"/>
        <v/>
      </c>
      <c r="G109" s="27" t="str">
        <f t="shared" si="9"/>
        <v/>
      </c>
      <c r="I109" s="135"/>
      <c r="J109" s="135"/>
      <c r="K109" s="135"/>
      <c r="L109" s="135"/>
      <c r="M109" s="135"/>
      <c r="N109" s="135"/>
      <c r="O109" s="135"/>
      <c r="P109" s="135"/>
    </row>
    <row r="110" spans="1:16" s="39" customFormat="1">
      <c r="A110" s="56"/>
      <c r="B110" s="103"/>
      <c r="C110" s="22"/>
      <c r="D110" s="22"/>
      <c r="E110" s="22"/>
      <c r="F110" s="22" t="str">
        <f t="shared" si="10"/>
        <v/>
      </c>
      <c r="G110" s="27"/>
      <c r="I110" s="135"/>
      <c r="J110" s="135"/>
      <c r="K110" s="135"/>
      <c r="L110" s="135"/>
      <c r="M110" s="135"/>
      <c r="N110" s="135"/>
      <c r="O110" s="135"/>
      <c r="P110" s="135"/>
    </row>
    <row r="111" spans="1:16" s="39" customFormat="1">
      <c r="A111" s="29" t="s">
        <v>62</v>
      </c>
      <c r="B111" s="101"/>
      <c r="C111" s="104" t="s">
        <v>141</v>
      </c>
      <c r="D111" s="22"/>
      <c r="E111" s="22"/>
      <c r="F111" s="22" t="str">
        <f t="shared" si="10"/>
        <v/>
      </c>
      <c r="G111" s="27" t="str">
        <f t="shared" si="9"/>
        <v/>
      </c>
      <c r="I111" s="135"/>
      <c r="J111" s="135"/>
      <c r="K111" s="135"/>
      <c r="L111" s="135"/>
      <c r="M111" s="135"/>
      <c r="N111" s="135"/>
      <c r="O111" s="135"/>
      <c r="P111" s="135"/>
    </row>
    <row r="112" spans="1:16" s="39" customFormat="1">
      <c r="A112" s="29"/>
      <c r="B112" s="103"/>
      <c r="C112" s="22"/>
      <c r="D112" s="22"/>
      <c r="E112" s="22"/>
      <c r="F112" s="22"/>
      <c r="G112" s="27"/>
      <c r="I112" s="86"/>
      <c r="J112" s="86"/>
      <c r="K112" s="86"/>
      <c r="L112" s="86"/>
      <c r="M112" s="86"/>
      <c r="N112" s="86"/>
      <c r="O112" s="86"/>
      <c r="P112" s="86"/>
    </row>
    <row r="113" spans="1:16" s="39" customFormat="1">
      <c r="A113" s="29" t="s">
        <v>63</v>
      </c>
      <c r="B113" s="101"/>
      <c r="C113" s="104" t="s">
        <v>141</v>
      </c>
      <c r="D113" s="22"/>
      <c r="E113" s="22"/>
      <c r="F113" s="22" t="str">
        <f t="shared" si="10"/>
        <v/>
      </c>
      <c r="G113" s="27" t="str">
        <f t="shared" si="9"/>
        <v/>
      </c>
      <c r="I113" s="17"/>
      <c r="J113" s="17"/>
      <c r="K113" s="17"/>
      <c r="L113" s="17"/>
      <c r="M113" s="17"/>
      <c r="N113" s="17"/>
      <c r="O113" s="17"/>
      <c r="P113" s="17"/>
    </row>
    <row r="114" spans="1:16" s="39" customFormat="1">
      <c r="A114" s="43"/>
      <c r="B114" s="22"/>
      <c r="C114" s="22"/>
      <c r="D114" s="22"/>
      <c r="E114" s="94"/>
      <c r="F114" s="22"/>
      <c r="G114" s="31" t="s">
        <v>167</v>
      </c>
      <c r="I114" s="17"/>
      <c r="J114" s="17"/>
      <c r="K114" s="17"/>
      <c r="L114" s="17"/>
      <c r="M114" s="17"/>
      <c r="N114" s="17"/>
      <c r="O114" s="17"/>
      <c r="P114" s="17"/>
    </row>
    <row r="115" spans="1:16" s="39" customFormat="1">
      <c r="A115" s="37"/>
      <c r="B115" s="22"/>
      <c r="C115" s="22"/>
      <c r="D115" s="37"/>
      <c r="E115" s="22"/>
      <c r="F115" s="22"/>
      <c r="G115" s="31"/>
      <c r="I115" s="17"/>
      <c r="J115" s="17"/>
      <c r="K115" s="17"/>
      <c r="L115" s="17"/>
      <c r="M115" s="17"/>
      <c r="N115" s="17"/>
      <c r="O115" s="17"/>
      <c r="P115" s="17"/>
    </row>
    <row r="116" spans="1:16" s="39" customFormat="1" ht="15.75" thickBot="1">
      <c r="A116" s="47"/>
      <c r="B116" s="32"/>
      <c r="C116" s="32"/>
      <c r="D116" s="32"/>
      <c r="E116" s="32"/>
      <c r="F116" s="32"/>
      <c r="G116" s="48"/>
      <c r="I116" s="17"/>
      <c r="J116" s="17"/>
      <c r="K116" s="17"/>
      <c r="L116" s="17"/>
      <c r="M116" s="17"/>
      <c r="N116" s="17"/>
      <c r="O116" s="17"/>
      <c r="P116" s="17"/>
    </row>
    <row r="117" spans="1:16" collapsed="1"/>
    <row r="120" spans="1:16" s="39" customFormat="1" ht="15.75" thickBot="1">
      <c r="A120" s="134" t="s">
        <v>69</v>
      </c>
      <c r="B120" s="134"/>
      <c r="C120" s="134"/>
      <c r="D120" s="134"/>
      <c r="E120" s="134"/>
      <c r="F120" s="134"/>
      <c r="G120" s="134"/>
      <c r="I120" s="17"/>
      <c r="J120" s="17"/>
      <c r="K120" s="17"/>
      <c r="L120" s="17"/>
      <c r="M120" s="17"/>
      <c r="N120" s="17"/>
      <c r="O120" s="17"/>
      <c r="P120" s="17"/>
    </row>
    <row r="121" spans="1:16">
      <c r="A121" s="49"/>
      <c r="B121" s="26"/>
      <c r="C121" s="26"/>
      <c r="D121" s="26"/>
      <c r="E121" s="26"/>
      <c r="F121" s="26"/>
      <c r="G121" s="50"/>
    </row>
    <row r="122" spans="1:16">
      <c r="A122" s="43"/>
      <c r="B122" s="22"/>
      <c r="C122" s="22"/>
      <c r="D122" s="22"/>
      <c r="E122" s="22"/>
      <c r="F122" s="22"/>
      <c r="G122" s="31"/>
    </row>
    <row r="123" spans="1:16" s="39" customFormat="1">
      <c r="A123" s="37" t="s">
        <v>94</v>
      </c>
      <c r="B123" s="37"/>
      <c r="C123" s="22"/>
      <c r="D123" s="56"/>
      <c r="E123" s="56"/>
      <c r="F123" s="22"/>
      <c r="G123" s="21" t="s">
        <v>48</v>
      </c>
      <c r="I123" s="17"/>
      <c r="J123" s="17"/>
      <c r="K123" s="17"/>
      <c r="L123" s="17"/>
      <c r="M123" s="17"/>
      <c r="N123" s="17"/>
      <c r="O123" s="17"/>
      <c r="P123" s="17"/>
    </row>
    <row r="124" spans="1:16" s="39" customFormat="1">
      <c r="A124" s="78" t="s">
        <v>64</v>
      </c>
      <c r="B124" s="79"/>
      <c r="C124" s="68" t="s">
        <v>76</v>
      </c>
      <c r="D124" s="56"/>
      <c r="E124" s="56"/>
      <c r="F124" s="22"/>
      <c r="G124" s="31"/>
      <c r="I124" s="17"/>
      <c r="J124" s="17"/>
      <c r="K124" s="17"/>
      <c r="L124" s="17"/>
      <c r="M124" s="17"/>
      <c r="N124" s="17"/>
      <c r="O124" s="17"/>
      <c r="P124" s="17"/>
    </row>
    <row r="125" spans="1:16" s="39" customFormat="1">
      <c r="A125" s="69" t="s">
        <v>70</v>
      </c>
      <c r="B125" s="29"/>
      <c r="C125" s="105"/>
      <c r="D125" s="56"/>
      <c r="E125" s="56"/>
      <c r="F125" s="22">
        <f xml:space="preserve"> IF(ISTEXT(C125),1,0)</f>
        <v>0</v>
      </c>
      <c r="G125" s="27" t="str">
        <f t="shared" ref="G125:G130" si="11" xml:space="preserve"> IF(ISTEXT(C125),A125&amp;C125&amp;".","")</f>
        <v/>
      </c>
      <c r="I125" s="17"/>
      <c r="J125" s="17"/>
      <c r="K125" s="17"/>
      <c r="L125" s="17"/>
      <c r="M125" s="17"/>
      <c r="N125" s="17"/>
      <c r="O125" s="17"/>
      <c r="P125" s="17"/>
    </row>
    <row r="126" spans="1:16" s="39" customFormat="1">
      <c r="A126" s="69" t="s">
        <v>71</v>
      </c>
      <c r="B126" s="29"/>
      <c r="C126" s="106"/>
      <c r="D126" s="56"/>
      <c r="E126" s="56"/>
      <c r="F126" s="22">
        <f t="shared" ref="F126:F130" si="12" xml:space="preserve"> IF(ISTEXT(C126),1,0)</f>
        <v>0</v>
      </c>
      <c r="G126" s="27" t="str">
        <f t="shared" si="11"/>
        <v/>
      </c>
      <c r="I126" s="17"/>
      <c r="J126" s="17"/>
      <c r="K126" s="17"/>
      <c r="L126" s="17"/>
      <c r="M126" s="17"/>
      <c r="N126" s="17"/>
      <c r="O126" s="17"/>
      <c r="P126" s="17"/>
    </row>
    <row r="127" spans="1:16" s="39" customFormat="1">
      <c r="A127" s="69" t="s">
        <v>72</v>
      </c>
      <c r="B127" s="29"/>
      <c r="C127" s="106"/>
      <c r="D127" s="56"/>
      <c r="E127" s="56"/>
      <c r="F127" s="22">
        <f t="shared" si="12"/>
        <v>0</v>
      </c>
      <c r="G127" s="27" t="str">
        <f t="shared" si="11"/>
        <v/>
      </c>
      <c r="I127" s="17"/>
      <c r="J127" s="17"/>
      <c r="K127" s="17"/>
      <c r="L127" s="17"/>
      <c r="M127" s="17"/>
      <c r="N127" s="17"/>
      <c r="O127" s="17"/>
      <c r="P127" s="17"/>
    </row>
    <row r="128" spans="1:16" s="39" customFormat="1">
      <c r="A128" s="69" t="s">
        <v>73</v>
      </c>
      <c r="B128" s="29"/>
      <c r="C128" s="106"/>
      <c r="D128" s="56"/>
      <c r="E128" s="56"/>
      <c r="F128" s="22">
        <f t="shared" si="12"/>
        <v>0</v>
      </c>
      <c r="G128" s="27" t="str">
        <f t="shared" si="11"/>
        <v/>
      </c>
      <c r="I128" s="17"/>
      <c r="J128" s="17"/>
      <c r="K128" s="17"/>
      <c r="L128" s="17"/>
      <c r="M128" s="17"/>
      <c r="N128" s="17"/>
      <c r="O128" s="17"/>
      <c r="P128" s="17"/>
    </row>
    <row r="129" spans="1:16" s="39" customFormat="1">
      <c r="A129" s="69" t="s">
        <v>74</v>
      </c>
      <c r="B129" s="29"/>
      <c r="C129" s="105"/>
      <c r="D129" s="56"/>
      <c r="E129" s="56"/>
      <c r="F129" s="22">
        <f t="shared" si="12"/>
        <v>0</v>
      </c>
      <c r="G129" s="27" t="str">
        <f t="shared" si="11"/>
        <v/>
      </c>
      <c r="I129" s="17"/>
      <c r="J129" s="17"/>
      <c r="K129" s="17"/>
      <c r="L129" s="17"/>
      <c r="M129" s="17"/>
      <c r="N129" s="17"/>
      <c r="O129" s="17"/>
      <c r="P129" s="17"/>
    </row>
    <row r="130" spans="1:16" s="39" customFormat="1">
      <c r="A130" s="72" t="s">
        <v>75</v>
      </c>
      <c r="B130" s="73"/>
      <c r="C130" s="107"/>
      <c r="D130" s="56"/>
      <c r="E130" s="56"/>
      <c r="F130" s="22">
        <f t="shared" si="12"/>
        <v>0</v>
      </c>
      <c r="G130" s="27" t="str">
        <f t="shared" si="11"/>
        <v/>
      </c>
      <c r="I130" s="17"/>
      <c r="J130" s="17"/>
      <c r="K130" s="17"/>
      <c r="L130" s="17"/>
      <c r="M130" s="17"/>
      <c r="N130" s="17"/>
      <c r="O130" s="17"/>
      <c r="P130" s="17"/>
    </row>
    <row r="131" spans="1:16" s="39" customFormat="1">
      <c r="A131" s="90" t="str">
        <f>IF(F131&lt;3,"FILL IN AT LEAST 3 VITALS","")</f>
        <v>FILL IN AT LEAST 3 VITALS</v>
      </c>
      <c r="B131" s="22"/>
      <c r="C131" s="22"/>
      <c r="D131" s="22"/>
      <c r="E131" s="22"/>
      <c r="F131" s="51">
        <f>SUM(F125:F130)</f>
        <v>0</v>
      </c>
      <c r="G131" s="31"/>
      <c r="I131" s="17"/>
      <c r="J131" s="17"/>
      <c r="K131" s="17"/>
      <c r="L131" s="17"/>
      <c r="M131" s="17"/>
      <c r="N131" s="17"/>
      <c r="O131" s="17"/>
      <c r="P131" s="17"/>
    </row>
    <row r="132" spans="1:16">
      <c r="A132" s="52"/>
      <c r="B132" s="84" t="s">
        <v>121</v>
      </c>
      <c r="C132" s="34"/>
      <c r="D132" s="53"/>
      <c r="E132" s="53"/>
      <c r="F132" s="53">
        <f>IF(F131&gt;=3,1,0)</f>
        <v>0</v>
      </c>
      <c r="G132" s="35"/>
    </row>
    <row r="133" spans="1:16">
      <c r="A133" s="54" t="s">
        <v>79</v>
      </c>
      <c r="B133" s="100"/>
      <c r="C133" s="22" t="s">
        <v>142</v>
      </c>
      <c r="D133" s="22"/>
      <c r="E133" s="94"/>
      <c r="F133" s="22">
        <f xml:space="preserve"> IF(ISTEXT(B133),1,0)</f>
        <v>0</v>
      </c>
      <c r="G133" s="31" t="str">
        <f xml:space="preserve"> IF(ISTEXT(B133),$A$133&amp;" "&amp;C133,"")</f>
        <v/>
      </c>
    </row>
    <row r="134" spans="1:16">
      <c r="A134" s="54" t="s">
        <v>84</v>
      </c>
      <c r="B134" s="100"/>
      <c r="C134" s="22" t="s">
        <v>143</v>
      </c>
      <c r="D134" s="22"/>
      <c r="E134" s="94"/>
      <c r="F134" s="22">
        <f t="shared" ref="F134:F135" si="13" xml:space="preserve"> IF(ISTEXT(B134),1,0)</f>
        <v>0</v>
      </c>
      <c r="G134" s="31" t="str">
        <f t="shared" ref="G134:G135" si="14" xml:space="preserve"> IF(ISTEXT(B134),$A$133&amp;" "&amp;C134,"")</f>
        <v/>
      </c>
    </row>
    <row r="135" spans="1:16">
      <c r="A135" s="54"/>
      <c r="B135" s="100"/>
      <c r="C135" s="22" t="s">
        <v>144</v>
      </c>
      <c r="D135" s="22"/>
      <c r="E135" s="94"/>
      <c r="F135" s="22">
        <f t="shared" si="13"/>
        <v>0</v>
      </c>
      <c r="G135" s="31" t="str">
        <f t="shared" si="14"/>
        <v/>
      </c>
    </row>
    <row r="136" spans="1:16">
      <c r="A136" s="87" t="str">
        <f>IF(F136&lt;&gt;1,"PLEASE CHECK ONE (AND ONLY ONE) BOX ABOVE","")</f>
        <v>PLEASE CHECK ONE (AND ONLY ONE) BOX ABOVE</v>
      </c>
      <c r="B136" s="53"/>
      <c r="C136" s="53"/>
      <c r="D136" s="53"/>
      <c r="E136" s="96"/>
      <c r="F136" s="53">
        <f>SUM(F133:F135)</f>
        <v>0</v>
      </c>
      <c r="G136" s="35"/>
    </row>
    <row r="137" spans="1:16" ht="45">
      <c r="A137" s="54" t="s">
        <v>80</v>
      </c>
      <c r="B137" s="100"/>
      <c r="C137" s="22" t="s">
        <v>145</v>
      </c>
      <c r="D137" s="22"/>
      <c r="E137" s="94" t="str">
        <f>IF(ISTEXT(B137),C137,"Inappropriately groomed and/or dressed PLEASE OVERRIDE TEXT HERE TO EXPLAIN")</f>
        <v>Inappropriately groomed and/or dressed PLEASE OVERRIDE TEXT HERE TO EXPLAIN</v>
      </c>
      <c r="F137" s="22"/>
      <c r="G137" s="27" t="str">
        <f xml:space="preserve"> IF(ISTEXT(B137),C137,E137)</f>
        <v>Inappropriately groomed and/or dressed PLEASE OVERRIDE TEXT HERE TO EXPLAIN</v>
      </c>
    </row>
    <row r="138" spans="1:16" ht="30">
      <c r="A138" s="54"/>
      <c r="B138" s="100"/>
      <c r="C138" s="22" t="s">
        <v>168</v>
      </c>
      <c r="D138" s="22"/>
      <c r="E138" s="94" t="str">
        <f>IF(ISTEXT(B138),"Appearance of being well-nourished, with no obvious nutritional deficiencies.","Pt. has nutritional deficiencies. PLEASE OVERRIDE TEXT HERE TO EXPLAIN")</f>
        <v>Pt. has nutritional deficiencies. PLEASE OVERRIDE TEXT HERE TO EXPLAIN</v>
      </c>
      <c r="F138" s="22"/>
      <c r="G138" s="27" t="str">
        <f t="shared" ref="G138:G139" si="15" xml:space="preserve"> IF(ISTEXT(B138),C138,E138)</f>
        <v>Pt. has nutritional deficiencies. PLEASE OVERRIDE TEXT HERE TO EXPLAIN</v>
      </c>
    </row>
    <row r="139" spans="1:16" ht="30">
      <c r="A139" s="54"/>
      <c r="B139" s="100"/>
      <c r="C139" s="22" t="s">
        <v>146</v>
      </c>
      <c r="D139" s="22"/>
      <c r="E139" s="94" t="str">
        <f>IF(ISTEXT(B139),"No deformities relevant to mental status.","Has deformities relevant to mental status. OVERRIDE TEXT HERE TO EXPLAIN")</f>
        <v>Has deformities relevant to mental status. OVERRIDE TEXT HERE TO EXPLAIN</v>
      </c>
      <c r="F139" s="22"/>
      <c r="G139" s="27" t="str">
        <f t="shared" si="15"/>
        <v>Has deformities relevant to mental status. OVERRIDE TEXT HERE TO EXPLAIN</v>
      </c>
    </row>
    <row r="140" spans="1:16" s="39" customFormat="1">
      <c r="A140" s="52"/>
      <c r="B140" s="108"/>
      <c r="C140" s="53"/>
      <c r="D140" s="53"/>
      <c r="E140" s="96"/>
      <c r="F140" s="53" t="str">
        <f t="shared" ref="F140:F186" si="16" xml:space="preserve"> IF(ISTEXT(E140),1,"")</f>
        <v/>
      </c>
      <c r="G140" s="33"/>
      <c r="I140" s="17"/>
      <c r="J140" s="17"/>
      <c r="K140" s="17"/>
      <c r="L140" s="17"/>
      <c r="M140" s="17"/>
      <c r="N140" s="17"/>
      <c r="O140" s="17"/>
      <c r="P140" s="17"/>
    </row>
    <row r="141" spans="1:16" s="39" customFormat="1">
      <c r="A141" s="55" t="s">
        <v>81</v>
      </c>
      <c r="B141" s="109"/>
      <c r="C141" s="56"/>
      <c r="D141" s="56"/>
      <c r="E141" s="56"/>
      <c r="F141" s="56"/>
      <c r="G141" s="28" t="str">
        <f>"Speech is normal for "&amp;E142&amp;E143&amp;E144&amp;E145&amp;E146&amp;E147&amp;E148&amp;E149</f>
        <v xml:space="preserve">Speech is normal for </v>
      </c>
      <c r="I141" s="17"/>
      <c r="J141" s="17"/>
      <c r="K141" s="17"/>
      <c r="L141" s="17"/>
      <c r="M141" s="17"/>
      <c r="N141" s="17"/>
      <c r="O141" s="17"/>
      <c r="P141" s="17"/>
    </row>
    <row r="142" spans="1:16" s="39" customFormat="1">
      <c r="A142" s="55" t="s">
        <v>83</v>
      </c>
      <c r="B142" s="101"/>
      <c r="C142" s="85" t="s">
        <v>147</v>
      </c>
      <c r="D142" s="22"/>
      <c r="E142" s="94" t="str">
        <f>IF(ISTEXT(B142),C142,"")</f>
        <v/>
      </c>
      <c r="F142" s="22"/>
      <c r="G142" s="115" t="s">
        <v>184</v>
      </c>
      <c r="I142" s="17"/>
      <c r="J142" s="17"/>
      <c r="K142" s="17"/>
      <c r="L142" s="17"/>
      <c r="M142" s="17"/>
      <c r="N142" s="17"/>
      <c r="O142" s="17"/>
      <c r="P142" s="17"/>
    </row>
    <row r="143" spans="1:16" s="39" customFormat="1">
      <c r="A143" s="56"/>
      <c r="B143" s="101"/>
      <c r="C143" s="85" t="s">
        <v>148</v>
      </c>
      <c r="D143" s="22"/>
      <c r="E143" s="94" t="str">
        <f t="shared" ref="E143:E149" si="17">IF(ISTEXT(B143),C143,"")</f>
        <v/>
      </c>
      <c r="F143" s="22"/>
      <c r="G143" s="116"/>
      <c r="I143" s="17"/>
      <c r="J143" s="17"/>
      <c r="K143" s="17"/>
      <c r="L143" s="17"/>
      <c r="M143" s="17"/>
      <c r="N143" s="17"/>
      <c r="O143" s="17"/>
      <c r="P143" s="17"/>
    </row>
    <row r="144" spans="1:16" s="39" customFormat="1">
      <c r="A144" s="43"/>
      <c r="B144" s="101"/>
      <c r="C144" s="85" t="s">
        <v>149</v>
      </c>
      <c r="D144" s="22"/>
      <c r="E144" s="94" t="str">
        <f t="shared" si="17"/>
        <v/>
      </c>
      <c r="F144" s="22"/>
      <c r="G144" s="27"/>
      <c r="I144" s="17"/>
      <c r="J144" s="17"/>
      <c r="K144" s="17"/>
      <c r="L144" s="17"/>
      <c r="M144" s="17"/>
      <c r="N144" s="17"/>
      <c r="O144" s="17"/>
      <c r="P144" s="17"/>
    </row>
    <row r="145" spans="1:16" s="39" customFormat="1">
      <c r="A145" s="43"/>
      <c r="B145" s="101"/>
      <c r="C145" s="85" t="s">
        <v>150</v>
      </c>
      <c r="D145" s="22"/>
      <c r="E145" s="94" t="str">
        <f t="shared" si="17"/>
        <v/>
      </c>
      <c r="F145" s="22"/>
      <c r="G145" s="27"/>
      <c r="I145" s="17"/>
      <c r="J145" s="17"/>
      <c r="K145" s="17"/>
      <c r="L145" s="17"/>
      <c r="M145" s="17"/>
      <c r="N145" s="17"/>
      <c r="O145" s="17"/>
      <c r="P145" s="17"/>
    </row>
    <row r="146" spans="1:16" s="39" customFormat="1">
      <c r="A146" s="43"/>
      <c r="B146" s="101"/>
      <c r="C146" s="85" t="s">
        <v>151</v>
      </c>
      <c r="D146" s="22"/>
      <c r="E146" s="94" t="str">
        <f t="shared" si="17"/>
        <v/>
      </c>
      <c r="F146" s="22"/>
      <c r="G146" s="27"/>
      <c r="I146" s="17"/>
      <c r="J146" s="17"/>
      <c r="K146" s="17"/>
      <c r="L146" s="17"/>
      <c r="M146" s="17"/>
      <c r="N146" s="17"/>
      <c r="O146" s="17"/>
      <c r="P146" s="17"/>
    </row>
    <row r="147" spans="1:16" s="39" customFormat="1">
      <c r="A147" s="43"/>
      <c r="B147" s="101"/>
      <c r="C147" s="85" t="s">
        <v>152</v>
      </c>
      <c r="D147" s="22"/>
      <c r="E147" s="94" t="str">
        <f t="shared" si="17"/>
        <v/>
      </c>
      <c r="F147" s="22"/>
      <c r="G147" s="27"/>
      <c r="I147" s="17"/>
      <c r="J147" s="17"/>
      <c r="K147" s="17"/>
      <c r="L147" s="17"/>
      <c r="M147" s="17"/>
      <c r="N147" s="17"/>
      <c r="O147" s="17"/>
      <c r="P147" s="17"/>
    </row>
    <row r="148" spans="1:16" s="39" customFormat="1">
      <c r="A148" s="43"/>
      <c r="B148" s="101"/>
      <c r="C148" s="85" t="s">
        <v>153</v>
      </c>
      <c r="D148" s="22"/>
      <c r="E148" s="94" t="str">
        <f t="shared" si="17"/>
        <v/>
      </c>
      <c r="F148" s="22"/>
      <c r="G148" s="27"/>
      <c r="I148" s="17"/>
      <c r="J148" s="17"/>
      <c r="K148" s="17"/>
      <c r="L148" s="17"/>
      <c r="M148" s="17"/>
      <c r="N148" s="17"/>
      <c r="O148" s="17"/>
      <c r="P148" s="17"/>
    </row>
    <row r="149" spans="1:16" s="39" customFormat="1">
      <c r="A149" s="43"/>
      <c r="B149" s="101"/>
      <c r="C149" s="85" t="s">
        <v>154</v>
      </c>
      <c r="D149" s="22"/>
      <c r="E149" s="94" t="str">
        <f t="shared" si="17"/>
        <v/>
      </c>
      <c r="F149" s="22"/>
      <c r="G149" s="27"/>
      <c r="I149" s="17"/>
      <c r="J149" s="17"/>
      <c r="K149" s="17"/>
      <c r="L149" s="17"/>
      <c r="M149" s="17"/>
      <c r="N149" s="17"/>
      <c r="O149" s="17"/>
      <c r="P149" s="17"/>
    </row>
    <row r="150" spans="1:16" s="39" customFormat="1">
      <c r="A150" s="57"/>
      <c r="B150" s="110"/>
      <c r="C150" s="34"/>
      <c r="D150" s="53"/>
      <c r="E150" s="96"/>
      <c r="F150" s="53"/>
      <c r="G150" s="33"/>
      <c r="I150" s="17"/>
      <c r="J150" s="17"/>
      <c r="K150" s="17"/>
      <c r="L150" s="17"/>
      <c r="M150" s="17"/>
      <c r="N150" s="17"/>
      <c r="O150" s="17"/>
      <c r="P150" s="17"/>
    </row>
    <row r="151" spans="1:16" s="39" customFormat="1">
      <c r="A151" s="55" t="s">
        <v>82</v>
      </c>
      <c r="B151" s="109"/>
      <c r="C151" s="29"/>
      <c r="D151" s="22"/>
      <c r="E151" s="51"/>
      <c r="F151" s="22"/>
      <c r="G151" s="28" t="str">
        <f>"Thought content: "&amp;E152&amp;E153&amp;E154&amp;E155&amp;E156&amp;E157&amp;E158&amp;E159&amp;E160&amp;E161&amp;"."</f>
        <v>Thought content: .</v>
      </c>
      <c r="I151" s="17"/>
      <c r="J151" s="17"/>
      <c r="K151" s="17"/>
      <c r="L151" s="17"/>
      <c r="M151" s="17"/>
      <c r="N151" s="17"/>
      <c r="O151" s="17"/>
      <c r="P151" s="17"/>
    </row>
    <row r="152" spans="1:16" s="39" customFormat="1">
      <c r="A152" s="55" t="s">
        <v>83</v>
      </c>
      <c r="B152" s="101"/>
      <c r="C152" s="85" t="s">
        <v>185</v>
      </c>
      <c r="D152" s="22"/>
      <c r="E152" s="94" t="str">
        <f>IF(ISTEXT(B152),C152,"")</f>
        <v/>
      </c>
      <c r="F152" s="22"/>
      <c r="G152" s="27"/>
      <c r="I152" s="17"/>
      <c r="J152" s="17"/>
      <c r="K152" s="17"/>
      <c r="L152" s="17"/>
      <c r="M152" s="17"/>
      <c r="N152" s="17"/>
      <c r="O152" s="17"/>
      <c r="P152" s="17"/>
    </row>
    <row r="153" spans="1:16" s="39" customFormat="1">
      <c r="A153" s="56"/>
      <c r="B153" s="111"/>
      <c r="C153" s="85"/>
      <c r="D153" s="22"/>
      <c r="E153" s="94" t="str">
        <f t="shared" ref="E153:E161" si="18">IF(ISTEXT(B153),C153,"")</f>
        <v/>
      </c>
      <c r="F153" s="22"/>
      <c r="G153" s="27"/>
      <c r="I153" s="17"/>
      <c r="J153" s="17"/>
      <c r="K153" s="17"/>
      <c r="L153" s="17"/>
      <c r="M153" s="17"/>
      <c r="N153" s="17"/>
      <c r="O153" s="17"/>
      <c r="P153" s="17"/>
    </row>
    <row r="154" spans="1:16" s="39" customFormat="1">
      <c r="A154" s="43"/>
      <c r="B154" s="112"/>
      <c r="C154" s="85" t="s">
        <v>155</v>
      </c>
      <c r="D154" s="22"/>
      <c r="E154" s="94" t="str">
        <f t="shared" si="18"/>
        <v/>
      </c>
      <c r="F154" s="22"/>
      <c r="G154" s="27"/>
      <c r="I154" s="17"/>
      <c r="J154" s="17"/>
      <c r="K154" s="17"/>
      <c r="L154" s="17"/>
      <c r="M154" s="17"/>
      <c r="N154" s="17"/>
      <c r="O154" s="17"/>
      <c r="P154" s="17"/>
    </row>
    <row r="155" spans="1:16" s="39" customFormat="1">
      <c r="A155" s="43"/>
      <c r="B155" s="112"/>
      <c r="C155" s="85" t="s">
        <v>156</v>
      </c>
      <c r="D155" s="22"/>
      <c r="E155" s="94" t="str">
        <f t="shared" si="18"/>
        <v/>
      </c>
      <c r="F155" s="22"/>
      <c r="G155" s="27"/>
      <c r="I155" s="17"/>
      <c r="J155" s="17"/>
      <c r="K155" s="17"/>
      <c r="L155" s="17"/>
      <c r="M155" s="17"/>
      <c r="N155" s="17"/>
      <c r="O155" s="17"/>
      <c r="P155" s="17"/>
    </row>
    <row r="156" spans="1:16" s="39" customFormat="1">
      <c r="A156" s="43"/>
      <c r="B156" s="112"/>
      <c r="C156" s="85" t="s">
        <v>157</v>
      </c>
      <c r="D156" s="22"/>
      <c r="E156" s="94" t="str">
        <f t="shared" si="18"/>
        <v/>
      </c>
      <c r="F156" s="22"/>
      <c r="G156" s="27"/>
      <c r="I156" s="17"/>
      <c r="J156" s="17"/>
      <c r="K156" s="17"/>
      <c r="L156" s="17"/>
      <c r="M156" s="17"/>
      <c r="N156" s="17"/>
      <c r="O156" s="17"/>
      <c r="P156" s="17"/>
    </row>
    <row r="157" spans="1:16" s="39" customFormat="1">
      <c r="A157" s="43"/>
      <c r="B157" s="112"/>
      <c r="C157" s="85" t="s">
        <v>158</v>
      </c>
      <c r="D157" s="22"/>
      <c r="E157" s="94" t="str">
        <f t="shared" si="18"/>
        <v/>
      </c>
      <c r="F157" s="22"/>
      <c r="G157" s="27"/>
      <c r="I157" s="17"/>
      <c r="J157" s="17"/>
      <c r="K157" s="17"/>
      <c r="L157" s="17"/>
      <c r="M157" s="17"/>
      <c r="N157" s="17"/>
      <c r="O157" s="17"/>
      <c r="P157" s="17"/>
    </row>
    <row r="158" spans="1:16" s="39" customFormat="1">
      <c r="A158" s="43"/>
      <c r="B158" s="112"/>
      <c r="C158" s="85" t="s">
        <v>159</v>
      </c>
      <c r="D158" s="22"/>
      <c r="E158" s="94" t="str">
        <f t="shared" si="18"/>
        <v/>
      </c>
      <c r="F158" s="22"/>
      <c r="G158" s="27"/>
      <c r="I158" s="17"/>
      <c r="J158" s="17"/>
      <c r="K158" s="17"/>
      <c r="L158" s="17"/>
      <c r="M158" s="17"/>
      <c r="N158" s="17"/>
      <c r="O158" s="17"/>
      <c r="P158" s="17"/>
    </row>
    <row r="159" spans="1:16" s="39" customFormat="1">
      <c r="A159" s="43"/>
      <c r="B159" s="112"/>
      <c r="C159" s="85" t="s">
        <v>160</v>
      </c>
      <c r="D159" s="22"/>
      <c r="E159" s="94" t="str">
        <f t="shared" si="18"/>
        <v/>
      </c>
      <c r="F159" s="22"/>
      <c r="G159" s="27"/>
      <c r="I159" s="17"/>
      <c r="J159" s="17"/>
      <c r="K159" s="17"/>
      <c r="L159" s="17"/>
      <c r="M159" s="17"/>
      <c r="N159" s="17"/>
      <c r="O159" s="17"/>
      <c r="P159" s="17"/>
    </row>
    <row r="160" spans="1:16" s="39" customFormat="1">
      <c r="A160" s="43"/>
      <c r="B160" s="112"/>
      <c r="C160" s="85" t="s">
        <v>161</v>
      </c>
      <c r="D160" s="22"/>
      <c r="E160" s="94" t="str">
        <f t="shared" si="18"/>
        <v/>
      </c>
      <c r="F160" s="22"/>
      <c r="G160" s="27"/>
      <c r="I160" s="17"/>
      <c r="J160" s="17"/>
      <c r="K160" s="17"/>
      <c r="L160" s="17"/>
      <c r="M160" s="17"/>
      <c r="N160" s="17"/>
      <c r="O160" s="17"/>
      <c r="P160" s="17"/>
    </row>
    <row r="161" spans="1:16" s="39" customFormat="1">
      <c r="A161" s="43"/>
      <c r="B161" s="112"/>
      <c r="C161" s="85" t="s">
        <v>162</v>
      </c>
      <c r="D161" s="22"/>
      <c r="E161" s="94" t="str">
        <f t="shared" si="18"/>
        <v/>
      </c>
      <c r="F161" s="22"/>
      <c r="G161" s="27"/>
      <c r="I161" s="17"/>
      <c r="J161" s="17"/>
      <c r="K161" s="17"/>
      <c r="L161" s="17"/>
      <c r="M161" s="17"/>
      <c r="N161" s="17"/>
      <c r="O161" s="17"/>
      <c r="P161" s="17"/>
    </row>
    <row r="162" spans="1:16" s="39" customFormat="1">
      <c r="A162" s="52"/>
      <c r="B162" s="108"/>
      <c r="C162" s="34"/>
      <c r="D162" s="53"/>
      <c r="E162" s="53"/>
      <c r="F162" s="53"/>
      <c r="G162" s="33"/>
      <c r="I162" s="17"/>
      <c r="J162" s="17"/>
      <c r="K162" s="17"/>
      <c r="L162" s="17"/>
      <c r="M162" s="17"/>
      <c r="N162" s="17"/>
      <c r="O162" s="17"/>
      <c r="P162" s="17"/>
    </row>
    <row r="163" spans="1:16" s="39" customFormat="1">
      <c r="A163" s="43"/>
      <c r="B163" s="102"/>
      <c r="C163" s="29"/>
      <c r="D163" s="22"/>
      <c r="E163" s="51"/>
      <c r="F163" s="22"/>
      <c r="G163" s="27"/>
      <c r="I163" s="17"/>
      <c r="J163" s="17"/>
      <c r="K163" s="17"/>
      <c r="L163" s="17"/>
      <c r="M163" s="17"/>
      <c r="N163" s="17"/>
      <c r="O163" s="17"/>
      <c r="P163" s="17"/>
    </row>
    <row r="164" spans="1:16" s="39" customFormat="1">
      <c r="A164" s="55" t="s">
        <v>163</v>
      </c>
      <c r="B164" s="100"/>
      <c r="C164" s="85"/>
      <c r="D164" s="22"/>
      <c r="E164" s="94"/>
      <c r="F164" s="22"/>
      <c r="G164" s="27" t="str">
        <f xml:space="preserve"> IF(ISTEXT(B164),A164,"Associations are loose.")</f>
        <v>Associations are loose.</v>
      </c>
      <c r="I164" s="17"/>
      <c r="J164" s="17"/>
      <c r="K164" s="17"/>
      <c r="L164" s="17"/>
      <c r="M164" s="17"/>
      <c r="N164" s="17"/>
      <c r="O164" s="17"/>
      <c r="P164" s="17"/>
    </row>
    <row r="165" spans="1:16" s="39" customFormat="1">
      <c r="A165" s="52"/>
      <c r="B165" s="108"/>
      <c r="C165" s="34"/>
      <c r="D165" s="53"/>
      <c r="E165" s="53"/>
      <c r="F165" s="53"/>
      <c r="G165" s="33"/>
      <c r="I165" s="17"/>
      <c r="J165" s="17"/>
      <c r="K165" s="17"/>
      <c r="L165" s="17"/>
      <c r="M165" s="17"/>
      <c r="N165" s="17"/>
      <c r="O165" s="17"/>
      <c r="P165" s="17"/>
    </row>
    <row r="166" spans="1:16" s="39" customFormat="1">
      <c r="A166" s="55" t="s">
        <v>85</v>
      </c>
      <c r="B166" s="102"/>
      <c r="C166" s="29"/>
      <c r="D166" s="22"/>
      <c r="E166" s="51"/>
      <c r="F166" s="22"/>
      <c r="G166" s="27"/>
      <c r="I166" s="17"/>
      <c r="J166" s="17"/>
      <c r="K166" s="17"/>
      <c r="L166" s="17"/>
      <c r="M166" s="17"/>
      <c r="N166" s="17"/>
      <c r="O166" s="17"/>
      <c r="P166" s="17"/>
    </row>
    <row r="167" spans="1:16" s="39" customFormat="1">
      <c r="A167" s="55" t="s">
        <v>83</v>
      </c>
      <c r="B167" s="101"/>
      <c r="C167" s="85" t="s">
        <v>86</v>
      </c>
      <c r="D167" s="98" t="str">
        <f>IF(ISTEXT(B167),"",C167&amp;", ")</f>
        <v xml:space="preserve">SI/HI, </v>
      </c>
      <c r="E167" s="94" t="str">
        <f>IF(ISTEXT(B167),C167&amp;", ","")</f>
        <v/>
      </c>
      <c r="F167" s="22"/>
      <c r="G167" s="27" t="str">
        <f>"Pt. confirms "&amp;E167&amp;E168&amp;E169&amp;E170&amp;E171&amp;"."</f>
        <v>Pt. confirms .</v>
      </c>
      <c r="I167" s="17"/>
      <c r="J167" s="17"/>
      <c r="K167" s="17"/>
      <c r="L167" s="17"/>
      <c r="M167" s="17"/>
      <c r="N167" s="17"/>
      <c r="O167" s="17"/>
      <c r="P167" s="17"/>
    </row>
    <row r="168" spans="1:16" s="39" customFormat="1">
      <c r="A168" s="43"/>
      <c r="B168" s="112"/>
      <c r="C168" s="85" t="s">
        <v>87</v>
      </c>
      <c r="D168" s="98" t="str">
        <f t="shared" ref="D168:D170" si="19">IF(ISTEXT(B168),"",C168&amp;", ")</f>
        <v xml:space="preserve">hallucinations, </v>
      </c>
      <c r="E168" s="94" t="str">
        <f t="shared" ref="E168:E171" si="20">IF(ISTEXT(B168),C168&amp;", ","")</f>
        <v/>
      </c>
      <c r="F168" s="22"/>
      <c r="G168" s="27" t="str">
        <f>"Pt. denies "&amp;D167&amp;D168&amp;D169&amp;D170&amp;D171&amp;"."</f>
        <v>Pt. denies SI/HI, hallucinations, delusions, obsessions, aggressive/violent ruminations..</v>
      </c>
      <c r="I168" s="17"/>
      <c r="J168" s="17"/>
      <c r="K168" s="17"/>
      <c r="L168" s="17"/>
      <c r="M168" s="17"/>
      <c r="N168" s="17"/>
      <c r="O168" s="17"/>
      <c r="P168" s="17"/>
    </row>
    <row r="169" spans="1:16" s="39" customFormat="1">
      <c r="A169" s="43"/>
      <c r="B169" s="112"/>
      <c r="C169" s="85" t="s">
        <v>88</v>
      </c>
      <c r="D169" s="98" t="str">
        <f t="shared" si="19"/>
        <v xml:space="preserve">delusions, </v>
      </c>
      <c r="E169" s="94" t="str">
        <f t="shared" si="20"/>
        <v/>
      </c>
      <c r="F169" s="22"/>
      <c r="G169" s="27"/>
      <c r="I169" s="17"/>
      <c r="J169" s="17"/>
      <c r="K169" s="17"/>
      <c r="L169" s="17"/>
      <c r="M169" s="17"/>
      <c r="N169" s="17"/>
      <c r="O169" s="17"/>
      <c r="P169" s="17"/>
    </row>
    <row r="170" spans="1:16" s="39" customFormat="1">
      <c r="A170" s="43"/>
      <c r="B170" s="112"/>
      <c r="C170" s="85" t="s">
        <v>89</v>
      </c>
      <c r="D170" s="98" t="str">
        <f t="shared" si="19"/>
        <v xml:space="preserve">obsessions, </v>
      </c>
      <c r="E170" s="94" t="str">
        <f t="shared" si="20"/>
        <v/>
      </c>
      <c r="F170" s="22"/>
      <c r="G170" s="27"/>
      <c r="I170" s="17"/>
      <c r="J170" s="17"/>
      <c r="K170" s="17"/>
      <c r="L170" s="17"/>
      <c r="M170" s="17"/>
      <c r="N170" s="17"/>
      <c r="O170" s="17"/>
      <c r="P170" s="17"/>
    </row>
    <row r="171" spans="1:16" s="39" customFormat="1">
      <c r="A171" s="43"/>
      <c r="B171" s="112"/>
      <c r="C171" s="85" t="s">
        <v>90</v>
      </c>
      <c r="D171" s="98" t="str">
        <f>IF(ISTEXT(B171),"",C171&amp;".")</f>
        <v>aggressive/violent ruminations.</v>
      </c>
      <c r="E171" s="94" t="str">
        <f t="shared" si="20"/>
        <v/>
      </c>
      <c r="F171" s="22"/>
      <c r="G171" s="27"/>
      <c r="I171" s="17"/>
      <c r="J171" s="17"/>
      <c r="K171" s="17"/>
      <c r="L171" s="17"/>
      <c r="M171" s="17"/>
      <c r="N171" s="17"/>
      <c r="O171" s="17"/>
      <c r="P171" s="17"/>
    </row>
    <row r="172" spans="1:16" s="39" customFormat="1">
      <c r="A172" s="52"/>
      <c r="B172" s="108"/>
      <c r="C172" s="34"/>
      <c r="D172" s="53"/>
      <c r="E172" s="53"/>
      <c r="F172" s="53"/>
      <c r="G172" s="33"/>
      <c r="I172" s="17"/>
      <c r="J172" s="17"/>
      <c r="K172" s="17"/>
      <c r="L172" s="17"/>
      <c r="M172" s="17"/>
      <c r="N172" s="17"/>
      <c r="O172" s="17"/>
      <c r="P172" s="17"/>
    </row>
    <row r="173" spans="1:16" s="39" customFormat="1">
      <c r="A173" s="55" t="s">
        <v>164</v>
      </c>
      <c r="B173" s="100"/>
      <c r="C173" s="85"/>
      <c r="D173" s="22"/>
      <c r="E173" s="94"/>
      <c r="F173" s="22"/>
      <c r="G173" s="27" t="str">
        <f xml:space="preserve"> IF(ISTEXT(B173),A173,"Loose judgment/insight.")</f>
        <v>Loose judgment/insight.</v>
      </c>
      <c r="I173" s="17"/>
      <c r="J173" s="17"/>
      <c r="K173" s="17"/>
      <c r="L173" s="17"/>
      <c r="M173" s="17"/>
      <c r="N173" s="17"/>
      <c r="O173" s="17"/>
      <c r="P173" s="17"/>
    </row>
    <row r="174" spans="1:16" s="39" customFormat="1">
      <c r="A174" s="52"/>
      <c r="B174" s="108"/>
      <c r="C174" s="34"/>
      <c r="D174" s="53"/>
      <c r="E174" s="53"/>
      <c r="F174" s="53"/>
      <c r="G174" s="33"/>
      <c r="I174" s="17"/>
      <c r="J174" s="17"/>
      <c r="K174" s="17"/>
      <c r="L174" s="17"/>
      <c r="M174" s="17"/>
      <c r="N174" s="17"/>
      <c r="O174" s="17"/>
      <c r="P174" s="17"/>
    </row>
    <row r="175" spans="1:16" s="39" customFormat="1">
      <c r="A175" s="55" t="s">
        <v>91</v>
      </c>
      <c r="B175" s="100"/>
      <c r="C175" s="85"/>
      <c r="D175" s="22"/>
      <c r="E175" s="51"/>
      <c r="F175" s="22"/>
      <c r="G175" s="27" t="str">
        <f xml:space="preserve"> IF(ISTEXT(B175),"A&amp;Ox3","OVERIDE TEXT HERE TO ELABORATE")</f>
        <v>OVERIDE TEXT HERE TO ELABORATE</v>
      </c>
      <c r="I175" s="17"/>
      <c r="J175" s="17"/>
      <c r="K175" s="17"/>
      <c r="L175" s="17"/>
      <c r="M175" s="17"/>
      <c r="N175" s="17"/>
      <c r="O175" s="17"/>
      <c r="P175" s="17"/>
    </row>
    <row r="176" spans="1:16" s="39" customFormat="1">
      <c r="A176" s="58"/>
      <c r="B176" s="113"/>
      <c r="C176" s="34"/>
      <c r="D176" s="53"/>
      <c r="E176" s="53"/>
      <c r="F176" s="53"/>
      <c r="G176" s="33"/>
      <c r="I176" s="17"/>
      <c r="J176" s="17"/>
      <c r="K176" s="17"/>
      <c r="L176" s="17"/>
      <c r="M176" s="17"/>
      <c r="N176" s="17"/>
      <c r="O176" s="17"/>
      <c r="P176" s="17"/>
    </row>
    <row r="177" spans="1:16" s="39" customFormat="1">
      <c r="A177" s="59" t="s">
        <v>92</v>
      </c>
      <c r="B177" s="100"/>
      <c r="C177" s="85"/>
      <c r="D177" s="22"/>
      <c r="E177" s="51"/>
      <c r="F177" s="22"/>
      <c r="G177" s="27" t="str">
        <f xml:space="preserve"> IF(ISTEXT(B177),A177,"Recent and remote memory is loose.")</f>
        <v>Recent and remote memory is loose.</v>
      </c>
      <c r="I177" s="17"/>
      <c r="J177" s="17"/>
      <c r="K177" s="17"/>
      <c r="L177" s="17"/>
      <c r="M177" s="17"/>
      <c r="N177" s="17"/>
      <c r="O177" s="17"/>
      <c r="P177" s="17"/>
    </row>
    <row r="178" spans="1:16" s="39" customFormat="1">
      <c r="A178" s="52"/>
      <c r="B178" s="108"/>
      <c r="C178" s="34"/>
      <c r="D178" s="53"/>
      <c r="E178" s="53"/>
      <c r="F178" s="53"/>
      <c r="G178" s="33"/>
      <c r="I178" s="17"/>
      <c r="J178" s="17"/>
      <c r="K178" s="17"/>
      <c r="L178" s="17"/>
      <c r="M178" s="17"/>
      <c r="N178" s="17"/>
      <c r="O178" s="17"/>
      <c r="P178" s="17"/>
    </row>
    <row r="179" spans="1:16" s="39" customFormat="1">
      <c r="A179" s="59" t="s">
        <v>165</v>
      </c>
      <c r="B179" s="114"/>
      <c r="C179" s="85"/>
      <c r="D179" s="22"/>
      <c r="E179" s="51"/>
      <c r="F179" s="22"/>
      <c r="G179" s="27" t="str">
        <f xml:space="preserve"> IF(ISTEXT(B179),A179,"Attention span/concentration below average.")</f>
        <v>Attention span/concentration below average.</v>
      </c>
      <c r="I179" s="17"/>
      <c r="J179" s="17"/>
      <c r="K179" s="17"/>
      <c r="L179" s="17"/>
      <c r="M179" s="17"/>
      <c r="N179" s="17"/>
      <c r="O179" s="17"/>
      <c r="P179" s="17"/>
    </row>
    <row r="180" spans="1:16" s="39" customFormat="1">
      <c r="A180" s="52"/>
      <c r="B180" s="108"/>
      <c r="C180" s="34"/>
      <c r="D180" s="53"/>
      <c r="E180" s="53"/>
      <c r="F180" s="53"/>
      <c r="G180" s="33"/>
      <c r="I180" s="17"/>
      <c r="J180" s="17"/>
      <c r="K180" s="17"/>
      <c r="L180" s="17"/>
      <c r="M180" s="17"/>
      <c r="N180" s="17"/>
      <c r="O180" s="17"/>
      <c r="P180" s="17"/>
    </row>
    <row r="181" spans="1:16" s="39" customFormat="1">
      <c r="A181" s="59" t="s">
        <v>65</v>
      </c>
      <c r="B181" s="114"/>
      <c r="C181" s="85" t="s">
        <v>140</v>
      </c>
      <c r="D181" s="22"/>
      <c r="E181" s="51"/>
      <c r="F181" s="22"/>
      <c r="G181" s="27" t="str">
        <f xml:space="preserve"> IF(ISTEXT(B181),"Normal language abilities.","OVERIDE TEXT HERE TO ELABORATE")</f>
        <v>OVERIDE TEXT HERE TO ELABORATE</v>
      </c>
      <c r="I181" s="17"/>
      <c r="J181" s="17"/>
      <c r="K181" s="17"/>
      <c r="L181" s="17"/>
      <c r="M181" s="17"/>
      <c r="N181" s="17"/>
      <c r="O181" s="17"/>
      <c r="P181" s="17"/>
    </row>
    <row r="182" spans="1:16" s="39" customFormat="1">
      <c r="A182" s="52"/>
      <c r="B182" s="108"/>
      <c r="C182" s="34"/>
      <c r="D182" s="53"/>
      <c r="E182" s="53"/>
      <c r="F182" s="53"/>
      <c r="G182" s="33"/>
      <c r="I182" s="17"/>
      <c r="J182" s="17"/>
      <c r="K182" s="17"/>
      <c r="L182" s="17"/>
      <c r="M182" s="17"/>
      <c r="N182" s="17"/>
      <c r="O182" s="17"/>
      <c r="P182" s="17"/>
    </row>
    <row r="183" spans="1:16" s="39" customFormat="1">
      <c r="A183" s="55" t="s">
        <v>93</v>
      </c>
      <c r="B183" s="114"/>
      <c r="C183" s="85" t="s">
        <v>140</v>
      </c>
      <c r="D183" s="22"/>
      <c r="E183" s="51"/>
      <c r="F183" s="22"/>
      <c r="G183" s="27" t="str">
        <f xml:space="preserve"> IF(ISTEXT(B183),"Normal fund of knowledge.","OVERIDE TEXT HERE TO ELABORATE")</f>
        <v>OVERIDE TEXT HERE TO ELABORATE</v>
      </c>
      <c r="I183" s="17"/>
      <c r="J183" s="17"/>
      <c r="K183" s="17"/>
      <c r="L183" s="17"/>
      <c r="M183" s="17"/>
      <c r="N183" s="17"/>
      <c r="O183" s="17"/>
      <c r="P183" s="17"/>
    </row>
    <row r="184" spans="1:16" s="39" customFormat="1">
      <c r="A184" s="52"/>
      <c r="B184" s="108"/>
      <c r="C184" s="34"/>
      <c r="D184" s="53"/>
      <c r="E184" s="53"/>
      <c r="F184" s="53" t="str">
        <f t="shared" si="16"/>
        <v/>
      </c>
      <c r="G184" s="36"/>
      <c r="I184" s="17"/>
      <c r="J184" s="17"/>
      <c r="K184" s="17"/>
      <c r="L184" s="17"/>
      <c r="M184" s="17"/>
      <c r="N184" s="17"/>
      <c r="O184" s="17"/>
      <c r="P184" s="17"/>
    </row>
    <row r="185" spans="1:16" s="39" customFormat="1">
      <c r="A185" s="55" t="s">
        <v>95</v>
      </c>
      <c r="B185" s="114"/>
      <c r="C185" s="85" t="s">
        <v>140</v>
      </c>
      <c r="D185" s="22"/>
      <c r="E185" s="51"/>
      <c r="F185" s="22" t="str">
        <f t="shared" si="16"/>
        <v/>
      </c>
      <c r="G185" s="28" t="str">
        <f xml:space="preserve"> IF(ISTEXT(B183),"Gait upright. Station: No deficiencies in ease of balance, fluidity, associated movements, width of base, truncal ataxia, all WNL.","OVERIDE TEXT HERE TO ELABORATE.")</f>
        <v>OVERIDE TEXT HERE TO ELABORATE.</v>
      </c>
      <c r="I185" s="17"/>
      <c r="J185" s="17"/>
      <c r="K185" s="17"/>
      <c r="L185" s="17"/>
      <c r="M185" s="17"/>
      <c r="N185" s="17"/>
      <c r="O185" s="17"/>
      <c r="P185" s="17"/>
    </row>
    <row r="186" spans="1:16" s="39" customFormat="1">
      <c r="A186" s="52"/>
      <c r="B186" s="53"/>
      <c r="C186" s="34"/>
      <c r="D186" s="53"/>
      <c r="E186" s="53"/>
      <c r="F186" s="53" t="str">
        <f t="shared" si="16"/>
        <v/>
      </c>
      <c r="G186" s="35"/>
      <c r="I186" s="17"/>
      <c r="J186" s="17"/>
      <c r="K186" s="17"/>
      <c r="L186" s="17"/>
      <c r="M186" s="17"/>
      <c r="N186" s="17"/>
      <c r="O186" s="17"/>
      <c r="P186" s="17"/>
    </row>
    <row r="187" spans="1:16" s="39" customFormat="1">
      <c r="A187" s="120" t="s">
        <v>96</v>
      </c>
      <c r="B187" s="22"/>
      <c r="C187" s="112"/>
      <c r="D187" s="37"/>
      <c r="E187" s="51"/>
      <c r="F187" s="51">
        <f>SUM(F132:F186)</f>
        <v>0</v>
      </c>
      <c r="G187" s="27" t="str">
        <f>"Mood is "&amp;C187&amp;", and affect congruent."</f>
        <v>Mood is , and affect congruent.</v>
      </c>
      <c r="I187" s="17"/>
      <c r="J187" s="17"/>
      <c r="K187" s="17"/>
      <c r="L187" s="17"/>
      <c r="M187" s="17"/>
      <c r="N187" s="17"/>
      <c r="O187" s="17"/>
      <c r="P187" s="17"/>
    </row>
    <row r="188" spans="1:16" s="39" customFormat="1">
      <c r="A188" s="43"/>
      <c r="B188" s="22"/>
      <c r="C188" s="22"/>
      <c r="D188" s="22"/>
      <c r="E188" s="51"/>
      <c r="F188" s="22"/>
      <c r="G188" s="99" t="str">
        <f xml:space="preserve"> IF(ISTEXT(C187),"","PLEASE FILL IN YELLOW CELL DESCRIBING MOOD")</f>
        <v>PLEASE FILL IN YELLOW CELL DESCRIBING MOOD</v>
      </c>
      <c r="I188" s="17"/>
      <c r="J188" s="17"/>
      <c r="K188" s="17"/>
      <c r="L188" s="17"/>
      <c r="M188" s="17"/>
      <c r="N188" s="17"/>
      <c r="O188" s="17"/>
      <c r="P188" s="17"/>
    </row>
    <row r="189" spans="1:16" s="39" customFormat="1" ht="15.75" thickBot="1">
      <c r="A189" s="47"/>
      <c r="B189" s="32"/>
      <c r="C189" s="32"/>
      <c r="D189" s="32"/>
      <c r="E189" s="32"/>
      <c r="F189" s="32"/>
      <c r="G189" s="48"/>
      <c r="I189" s="17"/>
      <c r="J189" s="17"/>
      <c r="K189" s="17"/>
      <c r="L189" s="17"/>
      <c r="M189" s="17"/>
      <c r="N189" s="17"/>
      <c r="O189" s="17"/>
      <c r="P189" s="17"/>
    </row>
    <row r="190" spans="1:16" ht="15.75" collapsed="1" thickBot="1"/>
    <row r="191" spans="1:16">
      <c r="A191" s="88" t="s">
        <v>172</v>
      </c>
      <c r="B191" s="26"/>
      <c r="C191" s="26"/>
      <c r="D191" s="26"/>
      <c r="E191" s="26"/>
      <c r="F191" s="26"/>
      <c r="G191" s="50"/>
    </row>
    <row r="192" spans="1:16">
      <c r="A192" s="43"/>
      <c r="B192" s="22"/>
      <c r="C192" s="22"/>
      <c r="D192" s="22"/>
      <c r="E192" s="22"/>
      <c r="F192" s="22"/>
      <c r="G192" s="31"/>
    </row>
    <row r="193" spans="1:16">
      <c r="A193" s="89" t="s">
        <v>181</v>
      </c>
      <c r="B193" s="22"/>
      <c r="C193" s="22"/>
      <c r="D193" s="22"/>
      <c r="E193" s="22"/>
      <c r="F193" s="22"/>
      <c r="G193" s="31"/>
    </row>
    <row r="194" spans="1:16">
      <c r="A194" s="43"/>
      <c r="B194" s="37" t="s">
        <v>173</v>
      </c>
      <c r="C194" s="22"/>
      <c r="D194" s="22"/>
      <c r="E194" s="22"/>
      <c r="F194" s="22"/>
      <c r="G194" s="31"/>
    </row>
    <row r="195" spans="1:16">
      <c r="A195" s="43"/>
      <c r="B195" s="101"/>
      <c r="C195" s="22" t="s">
        <v>175</v>
      </c>
      <c r="D195" s="22"/>
      <c r="E195" s="22"/>
      <c r="F195" s="22">
        <f xml:space="preserve"> IF(ISTEXT(B195),1,0)</f>
        <v>0</v>
      </c>
      <c r="G195" s="31"/>
    </row>
    <row r="196" spans="1:16">
      <c r="A196" s="43"/>
      <c r="B196" s="101"/>
      <c r="C196" s="22" t="s">
        <v>174</v>
      </c>
      <c r="D196" s="22"/>
      <c r="E196" s="22"/>
      <c r="F196" s="22">
        <f t="shared" ref="F196:F198" si="21" xml:space="preserve"> IF(ISTEXT(B196),1,0)</f>
        <v>0</v>
      </c>
      <c r="G196" s="97" t="str">
        <f xml:space="preserve"> IF(ISTEXT(B196),"At least 16 minutes were spent on psychotherapy today, above and beyond the time spent on the E/M service.","")</f>
        <v/>
      </c>
    </row>
    <row r="197" spans="1:16">
      <c r="A197" s="43"/>
      <c r="B197" s="101"/>
      <c r="C197" s="22" t="s">
        <v>176</v>
      </c>
      <c r="D197" s="22"/>
      <c r="E197" s="22"/>
      <c r="F197" s="22">
        <f t="shared" si="21"/>
        <v>0</v>
      </c>
      <c r="G197" s="97" t="str">
        <f xml:space="preserve"> IF(ISTEXT(B197),"At least 38 minutes were spent on psychotherapy today, above and beyond the time spent on the E/M service.","")</f>
        <v/>
      </c>
    </row>
    <row r="198" spans="1:16">
      <c r="A198" s="43"/>
      <c r="B198" s="101"/>
      <c r="C198" s="22" t="s">
        <v>177</v>
      </c>
      <c r="D198" s="22"/>
      <c r="E198" s="22"/>
      <c r="F198" s="22">
        <f t="shared" si="21"/>
        <v>0</v>
      </c>
      <c r="G198" s="97" t="str">
        <f xml:space="preserve"> IF(ISTEXT(B198),"At least 53 minutes were spent on psychotherapy today, above and beyond the time spent on the E/M service.","")</f>
        <v/>
      </c>
    </row>
    <row r="199" spans="1:16">
      <c r="A199" s="43"/>
      <c r="B199" s="118"/>
      <c r="C199" s="23" t="str">
        <f>IF(F199&gt;1,"CHECK ONLY ONE BOX","")</f>
        <v/>
      </c>
      <c r="D199" s="22"/>
      <c r="E199" s="22"/>
      <c r="F199" s="22">
        <f>SUM(F195:F198)</f>
        <v>0</v>
      </c>
      <c r="G199" s="97"/>
    </row>
    <row r="200" spans="1:16">
      <c r="A200" s="89" t="s">
        <v>187</v>
      </c>
      <c r="B200" s="118"/>
      <c r="C200" s="22"/>
      <c r="D200" s="22"/>
      <c r="E200" s="22"/>
      <c r="F200" s="22"/>
      <c r="G200" s="97"/>
    </row>
    <row r="201" spans="1:16">
      <c r="A201" s="43"/>
      <c r="B201" s="101"/>
      <c r="C201" s="22" t="s">
        <v>188</v>
      </c>
      <c r="D201" s="22"/>
      <c r="E201" s="22"/>
      <c r="F201" s="22"/>
      <c r="G201" s="97" t="str">
        <f xml:space="preserve"> IF(ISTEXT(B201),C201&amp;"/","")</f>
        <v/>
      </c>
    </row>
    <row r="202" spans="1:16">
      <c r="A202" s="43"/>
      <c r="B202" s="101"/>
      <c r="C202" s="22" t="s">
        <v>189</v>
      </c>
      <c r="D202" s="22"/>
      <c r="E202" s="22"/>
      <c r="F202" s="22"/>
      <c r="G202" s="97" t="str">
        <f xml:space="preserve"> IF(ISTEXT(B202),C202&amp;"/","")</f>
        <v/>
      </c>
    </row>
    <row r="203" spans="1:16" s="39" customFormat="1">
      <c r="A203" s="43"/>
      <c r="B203" s="101"/>
      <c r="C203" s="22" t="s">
        <v>190</v>
      </c>
      <c r="D203" s="22"/>
      <c r="E203" s="22"/>
      <c r="F203" s="22"/>
      <c r="G203" s="97" t="str">
        <f xml:space="preserve"> IF(ISTEXT(B203),C203&amp;"/","")</f>
        <v/>
      </c>
      <c r="I203" s="17"/>
      <c r="J203" s="17"/>
      <c r="K203" s="17"/>
      <c r="L203" s="17"/>
      <c r="M203" s="17"/>
      <c r="N203" s="17"/>
      <c r="O203" s="17"/>
      <c r="P203" s="17"/>
    </row>
    <row r="204" spans="1:16" s="39" customFormat="1">
      <c r="A204" s="43"/>
      <c r="B204" s="101"/>
      <c r="C204" s="22" t="s">
        <v>191</v>
      </c>
      <c r="D204" s="22"/>
      <c r="E204" s="22"/>
      <c r="F204" s="22"/>
      <c r="G204" s="97" t="str">
        <f xml:space="preserve"> IF(ISTEXT(B204),C204&amp;"/","")</f>
        <v/>
      </c>
      <c r="I204" s="17"/>
      <c r="J204" s="17"/>
      <c r="K204" s="17"/>
      <c r="L204" s="17"/>
      <c r="M204" s="17"/>
      <c r="N204" s="17"/>
      <c r="O204" s="17"/>
      <c r="P204" s="17"/>
    </row>
    <row r="205" spans="1:16" s="39" customFormat="1">
      <c r="A205" s="43"/>
      <c r="B205" s="101"/>
      <c r="C205" s="22" t="s">
        <v>192</v>
      </c>
      <c r="D205" s="22"/>
      <c r="E205" s="22"/>
      <c r="F205" s="22"/>
      <c r="G205" s="97" t="str">
        <f xml:space="preserve"> IF(ISTEXT(B205),C205&amp;"/","")</f>
        <v/>
      </c>
      <c r="I205" s="17"/>
      <c r="J205" s="17"/>
      <c r="K205" s="17"/>
      <c r="L205" s="17"/>
      <c r="M205" s="17"/>
      <c r="N205" s="17"/>
      <c r="O205" s="17"/>
      <c r="P205" s="17"/>
    </row>
    <row r="206" spans="1:16" s="39" customFormat="1">
      <c r="A206" s="43"/>
      <c r="B206" s="101"/>
      <c r="C206" s="22" t="s">
        <v>193</v>
      </c>
      <c r="D206" s="22"/>
      <c r="E206" s="22"/>
      <c r="F206" s="22"/>
      <c r="G206" s="97"/>
      <c r="I206" s="17"/>
      <c r="J206" s="17"/>
      <c r="K206" s="17"/>
      <c r="L206" s="17"/>
      <c r="M206" s="17"/>
      <c r="N206" s="17"/>
      <c r="O206" s="17"/>
      <c r="P206" s="17"/>
    </row>
    <row r="207" spans="1:16" s="39" customFormat="1">
      <c r="A207" s="43"/>
      <c r="B207" s="101"/>
      <c r="C207" s="112"/>
      <c r="D207" s="22"/>
      <c r="E207" s="22"/>
      <c r="F207" s="22"/>
      <c r="G207" s="119" t="str">
        <f t="shared" ref="G207" si="22" xml:space="preserve"> IF(ISTEXT(B207),C207,"")</f>
        <v/>
      </c>
      <c r="I207" s="17"/>
      <c r="J207" s="17"/>
      <c r="K207" s="17"/>
      <c r="L207" s="17"/>
      <c r="M207" s="17"/>
      <c r="N207" s="17"/>
      <c r="O207" s="17"/>
      <c r="P207" s="17"/>
    </row>
    <row r="208" spans="1:16" s="39" customFormat="1">
      <c r="A208" s="43"/>
      <c r="B208" s="22"/>
      <c r="C208" s="56"/>
      <c r="D208" s="22"/>
      <c r="E208" s="22"/>
      <c r="G208" s="31"/>
      <c r="I208" s="17"/>
      <c r="J208" s="17"/>
      <c r="K208" s="17"/>
      <c r="L208" s="17"/>
      <c r="M208" s="17"/>
      <c r="N208" s="17"/>
      <c r="O208" s="17"/>
      <c r="P208" s="17"/>
    </row>
    <row r="209" spans="1:16" s="39" customFormat="1" ht="15.75" thickBot="1">
      <c r="A209" s="47"/>
      <c r="B209" s="32"/>
      <c r="C209" s="32"/>
      <c r="D209" s="32"/>
      <c r="E209" s="32"/>
      <c r="F209" s="32"/>
      <c r="G209" s="48"/>
      <c r="I209" s="17"/>
      <c r="J209" s="17"/>
      <c r="K209" s="17"/>
      <c r="L209" s="17"/>
      <c r="M209" s="17"/>
      <c r="N209" s="17"/>
      <c r="O209" s="17"/>
      <c r="P209" s="17"/>
    </row>
    <row r="210" spans="1:16" s="39" customFormat="1">
      <c r="A210" s="22"/>
      <c r="B210" s="22"/>
      <c r="C210" s="22"/>
      <c r="D210" s="22"/>
      <c r="E210" s="22"/>
      <c r="F210" s="22"/>
      <c r="G210" s="22"/>
      <c r="I210" s="17"/>
      <c r="J210" s="17"/>
      <c r="K210" s="17"/>
      <c r="L210" s="17"/>
      <c r="M210" s="17"/>
      <c r="N210" s="17"/>
      <c r="O210" s="17"/>
      <c r="P210" s="17"/>
    </row>
    <row r="211" spans="1:16" s="39" customFormat="1">
      <c r="A211" s="22"/>
      <c r="B211" s="22"/>
      <c r="C211" s="22"/>
      <c r="D211" s="22"/>
      <c r="E211" s="22"/>
      <c r="F211" s="22"/>
      <c r="G211" s="22"/>
      <c r="I211" s="17"/>
      <c r="J211" s="17"/>
      <c r="K211" s="17"/>
      <c r="L211" s="17"/>
      <c r="M211" s="17"/>
      <c r="N211" s="17"/>
      <c r="O211" s="17"/>
      <c r="P211" s="17"/>
    </row>
    <row r="212" spans="1:16" s="39" customFormat="1">
      <c r="A212" s="22"/>
      <c r="B212" s="22"/>
      <c r="C212" s="22"/>
      <c r="D212" s="22"/>
      <c r="E212" s="22"/>
      <c r="F212" s="22"/>
      <c r="G212" s="22"/>
      <c r="I212" s="17"/>
      <c r="J212" s="17"/>
      <c r="K212" s="17"/>
      <c r="L212" s="17"/>
      <c r="M212" s="17"/>
      <c r="N212" s="17"/>
      <c r="O212" s="17"/>
      <c r="P212" s="17"/>
    </row>
    <row r="213" spans="1:16" s="39" customFormat="1">
      <c r="A213" s="22"/>
      <c r="B213" s="22"/>
      <c r="C213" s="22"/>
      <c r="D213" s="22"/>
      <c r="E213" s="22"/>
      <c r="F213" s="22"/>
      <c r="G213" s="22"/>
      <c r="I213" s="17"/>
      <c r="J213" s="17"/>
      <c r="K213" s="17"/>
      <c r="L213" s="17"/>
      <c r="M213" s="17"/>
      <c r="N213" s="17"/>
      <c r="O213" s="17"/>
      <c r="P213" s="17"/>
    </row>
    <row r="214" spans="1:16" s="39" customFormat="1">
      <c r="A214" s="22"/>
      <c r="B214" s="22"/>
      <c r="C214" s="22"/>
      <c r="D214" s="22"/>
      <c r="E214" s="22"/>
      <c r="F214" s="22"/>
      <c r="G214" s="22"/>
      <c r="I214" s="17"/>
      <c r="J214" s="17"/>
      <c r="K214" s="17"/>
      <c r="L214" s="17"/>
      <c r="M214" s="17"/>
      <c r="N214" s="17"/>
      <c r="O214" s="17"/>
      <c r="P214" s="17"/>
    </row>
    <row r="215" spans="1:16" s="39" customFormat="1">
      <c r="A215" s="17" t="s">
        <v>182</v>
      </c>
      <c r="B215" s="17"/>
      <c r="C215" s="17"/>
      <c r="D215" s="17"/>
      <c r="E215" s="17"/>
      <c r="F215" s="17"/>
      <c r="G215" s="17"/>
      <c r="I215" s="17"/>
      <c r="J215" s="17"/>
      <c r="K215" s="17"/>
      <c r="L215" s="17"/>
      <c r="M215" s="17"/>
      <c r="N215" s="17"/>
      <c r="O215" s="17"/>
      <c r="P215" s="17"/>
    </row>
    <row r="216" spans="1:16" s="39" customFormat="1">
      <c r="A216" s="23" t="str">
        <f>IF(F29&lt;4,"HPI SECTION IS INCOMPLETE FOR BILLING PURPOSES","")</f>
        <v>HPI SECTION IS INCOMPLETE FOR BILLING PURPOSES</v>
      </c>
      <c r="B216" s="22"/>
      <c r="C216" s="92" t="str">
        <f>IF(F131&lt;3,"FILL IN AT LEAST 3 VITALS","")</f>
        <v>FILL IN AT LEAST 3 VITALS</v>
      </c>
      <c r="D216" s="17"/>
      <c r="E216" s="17"/>
      <c r="F216" s="17"/>
      <c r="G216" s="63" t="str">
        <f>IF(ISTEXT('MDM calculator'!E1),"","MISSING CHIEF COMPLAINT ON THE MDM CALCULATOR TAB")</f>
        <v>MISSING CHIEF COMPLAINT ON THE MDM CALCULATOR TAB</v>
      </c>
      <c r="I216" s="17"/>
      <c r="J216" s="17"/>
      <c r="K216" s="17"/>
      <c r="L216" s="17"/>
      <c r="M216" s="17"/>
      <c r="N216" s="17"/>
      <c r="O216" s="17"/>
      <c r="P216" s="17"/>
    </row>
    <row r="217" spans="1:16" s="39" customFormat="1">
      <c r="A217" s="23" t="str">
        <f>IF(F59&lt;3,"PFSH SECTION IS INCOMPLETE FOR BILLING PURPOSES","")</f>
        <v>PFSH SECTION IS INCOMPLETE FOR BILLING PURPOSES</v>
      </c>
      <c r="B217" s="22"/>
      <c r="C217" s="93" t="str">
        <f>IF(F136&lt;&gt;1,"CHECK SELECTIONS FOR BODY HABITUS","")</f>
        <v>CHECK SELECTIONS FOR BODY HABITUS</v>
      </c>
      <c r="D217" s="17"/>
      <c r="E217" s="17"/>
      <c r="F217" s="17"/>
      <c r="G217" s="17"/>
      <c r="I217" s="17"/>
      <c r="J217" s="17"/>
      <c r="K217" s="17"/>
      <c r="L217" s="17"/>
      <c r="M217" s="17"/>
      <c r="N217" s="17"/>
      <c r="O217" s="17"/>
      <c r="P217" s="17"/>
    </row>
    <row r="218" spans="1:16" s="39" customFormat="1">
      <c r="A218" s="23" t="str">
        <f xml:space="preserve"> IF(ISTEXT(C187),"","PLEASE FILL IN YELLOW CELL DESCRIBING MOOD")</f>
        <v>PLEASE FILL IN YELLOW CELL DESCRIBING MOOD</v>
      </c>
      <c r="B218" s="22"/>
      <c r="C218" s="23" t="str">
        <f>IF(F199&gt;1,"TOO MANY SELECTIONS FOR PSYCHOTHERAPY MINUTES","")</f>
        <v/>
      </c>
      <c r="D218" s="17"/>
      <c r="E218" s="17"/>
      <c r="F218" s="17"/>
      <c r="G218" s="17"/>
      <c r="I218" s="17"/>
      <c r="J218" s="17"/>
      <c r="K218" s="17"/>
      <c r="L218" s="17"/>
      <c r="M218" s="17"/>
      <c r="N218" s="17"/>
      <c r="O218" s="17"/>
      <c r="P218" s="17"/>
    </row>
    <row r="219" spans="1:16" s="39" customFormat="1">
      <c r="A219" s="23"/>
      <c r="B219" s="17"/>
      <c r="C219" s="17"/>
      <c r="D219" s="17"/>
      <c r="E219" s="17"/>
      <c r="F219" s="17"/>
      <c r="G219" s="17"/>
      <c r="I219" s="17"/>
      <c r="J219" s="17"/>
      <c r="K219" s="17"/>
      <c r="L219" s="17"/>
      <c r="M219" s="17"/>
      <c r="N219" s="17"/>
      <c r="O219" s="17"/>
      <c r="P219" s="17"/>
    </row>
    <row r="220" spans="1:16" s="39" customFormat="1">
      <c r="A220" s="23"/>
      <c r="B220" s="17"/>
      <c r="C220" s="17"/>
      <c r="D220" s="17"/>
      <c r="E220" s="17"/>
      <c r="F220" s="17"/>
      <c r="G220" s="17"/>
      <c r="I220" s="17"/>
      <c r="J220" s="17"/>
      <c r="K220" s="17"/>
      <c r="L220" s="17"/>
      <c r="M220" s="17"/>
      <c r="N220" s="17"/>
      <c r="O220" s="17"/>
      <c r="P220" s="17"/>
    </row>
    <row r="221" spans="1:16" s="39" customFormat="1">
      <c r="A221" s="18" t="s">
        <v>178</v>
      </c>
      <c r="B221" s="17"/>
      <c r="C221" s="17"/>
      <c r="D221" s="17"/>
      <c r="E221" s="17"/>
      <c r="F221" s="17"/>
      <c r="G221" s="17"/>
      <c r="I221" s="17"/>
      <c r="J221" s="17"/>
      <c r="K221" s="17"/>
      <c r="L221" s="17"/>
      <c r="M221" s="17"/>
      <c r="N221" s="17"/>
      <c r="O221" s="17"/>
      <c r="P221" s="17"/>
    </row>
    <row r="222" spans="1:16" s="39" customFormat="1" ht="180" customHeight="1">
      <c r="A222" s="133" t="str">
        <f>'MDM calculator'!N1&amp;G1&amp;"-----HPI: "&amp;G21&amp;" "&amp;G22&amp;" "&amp;G23&amp;" "&amp;G24&amp;" "&amp;G25&amp;" "&amp;G26&amp;" "&amp;G27&amp;" "&amp;G28&amp;"-----PFSH: MEDICAL HISTORY:"&amp;C11&amp;":"&amp;G11&amp;"."&amp;C12&amp;":"&amp;G12&amp;"."&amp;C13&amp;":"&amp;G13&amp;"."&amp;G33&amp;"-----FH:"&amp;G35&amp;" "&amp;G36&amp;" "&amp;G37&amp;" "&amp;G38&amp;" "&amp;G39&amp;" "&amp;G40&amp;" "&amp;G41&amp;" "&amp;G42&amp;" "&amp;G43&amp;" "&amp;G44&amp;" "&amp;G45&amp;" "&amp;G46&amp;"-----SH: "&amp;G48&amp;" "&amp;G49&amp;" "&amp;G50&amp;" "&amp;G51&amp;" "&amp;G52&amp;" "&amp;G53&amp;" "&amp;G54&amp;" "&amp;G55&amp;" "&amp;G56&amp;" "&amp;G57&amp;"-----ROS: "&amp;G63&amp;" "&amp;G64&amp;" "&amp;G65&amp;" "&amp;G66&amp;" "&amp;G67&amp;" "&amp;G68&amp;" "&amp;G70&amp;" "&amp;G71&amp;" "&amp;G72&amp;" "&amp;G73&amp;" "&amp;G74&amp;" "&amp;G75&amp;" "&amp;G76&amp;" "&amp;G78&amp;" "&amp;G79&amp;" "&amp;G80&amp;" "&amp;G82&amp;" "&amp;G83&amp;" "&amp;G84&amp;" "&amp;G85&amp;" "&amp;G87&amp;" "&amp;G88&amp;" "&amp;G89&amp;" "&amp;G90&amp;" "&amp;G91&amp;" "&amp;G93&amp;" "&amp;G94&amp;" "&amp;G95&amp;" "&amp;G96&amp;" "&amp;G97&amp;" "&amp;G99&amp;" "&amp;G101&amp;" "&amp;G103&amp;" "&amp;G105&amp;" "&amp;G107&amp;" "&amp;G109&amp;" "&amp;G111&amp;" "&amp;G113&amp;" "&amp;G114&amp;"-----EXAM: "&amp;G133&amp;" "&amp;G134&amp;" "&amp;G135&amp;" "&amp;G137&amp;" "&amp;G138&amp;" "&amp;G139&amp;" "&amp;G141&amp;" "&amp;G151&amp;" "&amp;G164&amp;" "&amp;G167&amp;" "&amp;G168&amp;" "&amp;G173&amp;" "&amp;G175&amp;" "&amp;G177&amp;" "&amp;G179&amp;" "&amp;G181&amp;" "&amp;G183&amp;" "&amp;G185&amp;" "&amp;G187&amp;"----------"&amp;G196&amp;G197&amp;G198&amp;"  Psychotherapy included: "&amp;G201&amp;" "&amp;G202&amp;" "&amp;G203&amp;" "&amp;G204&amp;" "&amp;G205&amp;" "&amp;G207&amp;"."</f>
        <v>CC:  Problems addressed in this encounter include est problem, stable problem, .Additional workup planned (if any), includes: .Risk to patient is considered Moderate due to stopping, starting, or changing Rx (other than LiCo).MDM is High.-----HPI: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22" s="133"/>
      <c r="C222" s="133"/>
      <c r="D222" s="133"/>
      <c r="E222" s="133"/>
      <c r="F222" s="133"/>
      <c r="G222" s="133"/>
      <c r="I222" s="17"/>
      <c r="J222" s="17"/>
      <c r="K222" s="17"/>
      <c r="L222" s="17"/>
      <c r="M222" s="17"/>
      <c r="N222" s="17"/>
      <c r="O222" s="17"/>
      <c r="P222" s="17"/>
    </row>
    <row r="223" spans="1:16" s="39" customFormat="1">
      <c r="A223" s="133"/>
      <c r="B223" s="133"/>
      <c r="C223" s="133"/>
      <c r="D223" s="133"/>
      <c r="E223" s="133"/>
      <c r="F223" s="133"/>
      <c r="G223" s="133"/>
      <c r="I223" s="17"/>
      <c r="J223" s="17"/>
      <c r="K223" s="17"/>
      <c r="L223" s="17"/>
      <c r="M223" s="17"/>
      <c r="N223" s="17"/>
      <c r="O223" s="17"/>
      <c r="P223" s="17"/>
    </row>
    <row r="224" spans="1:16" s="39" customFormat="1">
      <c r="A224" s="133"/>
      <c r="B224" s="133"/>
      <c r="C224" s="133"/>
      <c r="D224" s="133"/>
      <c r="E224" s="133"/>
      <c r="F224" s="133"/>
      <c r="G224" s="133"/>
      <c r="I224" s="17"/>
      <c r="J224" s="17"/>
      <c r="K224" s="17"/>
      <c r="L224" s="17"/>
      <c r="M224" s="17"/>
      <c r="N224" s="17"/>
      <c r="O224" s="17"/>
      <c r="P224" s="17"/>
    </row>
    <row r="225" spans="1:16" s="39" customFormat="1">
      <c r="A225" s="133"/>
      <c r="B225" s="133"/>
      <c r="C225" s="133"/>
      <c r="D225" s="133"/>
      <c r="E225" s="133"/>
      <c r="F225" s="133"/>
      <c r="G225" s="133"/>
      <c r="I225" s="17"/>
      <c r="J225" s="17"/>
      <c r="K225" s="17"/>
      <c r="L225" s="17"/>
      <c r="M225" s="17"/>
      <c r="N225" s="17"/>
      <c r="O225" s="17"/>
      <c r="P225" s="17"/>
    </row>
    <row r="226" spans="1:16" s="39" customFormat="1">
      <c r="A226" s="133"/>
      <c r="B226" s="133"/>
      <c r="C226" s="133"/>
      <c r="D226" s="133"/>
      <c r="E226" s="133"/>
      <c r="F226" s="133"/>
      <c r="G226" s="133"/>
      <c r="I226" s="17"/>
      <c r="J226" s="17"/>
      <c r="K226" s="17"/>
      <c r="L226" s="17"/>
      <c r="M226" s="17"/>
      <c r="N226" s="17"/>
      <c r="O226" s="17"/>
      <c r="P226" s="17"/>
    </row>
    <row r="227" spans="1:16" s="39" customFormat="1">
      <c r="A227" s="133"/>
      <c r="B227" s="133"/>
      <c r="C227" s="133"/>
      <c r="D227" s="133"/>
      <c r="E227" s="133"/>
      <c r="F227" s="133"/>
      <c r="G227" s="133"/>
      <c r="I227" s="17"/>
      <c r="J227" s="17"/>
      <c r="K227" s="17"/>
      <c r="L227" s="17"/>
      <c r="M227" s="17"/>
      <c r="N227" s="17"/>
      <c r="O227" s="17"/>
      <c r="P227" s="17"/>
    </row>
    <row r="228" spans="1:16" s="39" customFormat="1">
      <c r="A228" s="133"/>
      <c r="B228" s="133"/>
      <c r="C228" s="133"/>
      <c r="D228" s="133"/>
      <c r="E228" s="133"/>
      <c r="F228" s="133"/>
      <c r="G228" s="133"/>
      <c r="I228" s="17"/>
      <c r="J228" s="17"/>
      <c r="K228" s="17"/>
      <c r="L228" s="17"/>
      <c r="M228" s="17"/>
      <c r="N228" s="17"/>
      <c r="O228" s="17"/>
      <c r="P228" s="17"/>
    </row>
    <row r="229" spans="1:16" s="39" customFormat="1">
      <c r="A229" s="133"/>
      <c r="B229" s="133"/>
      <c r="C229" s="133"/>
      <c r="D229" s="133"/>
      <c r="E229" s="133"/>
      <c r="F229" s="133"/>
      <c r="G229" s="133"/>
      <c r="I229" s="17"/>
      <c r="J229" s="17"/>
      <c r="K229" s="17"/>
      <c r="L229" s="17"/>
      <c r="M229" s="17"/>
      <c r="N229" s="17"/>
      <c r="O229" s="17"/>
      <c r="P229" s="17"/>
    </row>
    <row r="230" spans="1:16" s="39" customFormat="1">
      <c r="A230" s="133"/>
      <c r="B230" s="133"/>
      <c r="C230" s="133"/>
      <c r="D230" s="133"/>
      <c r="E230" s="133"/>
      <c r="F230" s="133"/>
      <c r="G230" s="133"/>
      <c r="I230" s="17"/>
      <c r="J230" s="17"/>
      <c r="K230" s="17"/>
      <c r="L230" s="17"/>
      <c r="M230" s="17"/>
      <c r="N230" s="17"/>
      <c r="O230" s="17"/>
      <c r="P230" s="17"/>
    </row>
    <row r="231" spans="1:16" s="39" customFormat="1">
      <c r="A231" s="133"/>
      <c r="B231" s="133"/>
      <c r="C231" s="133"/>
      <c r="D231" s="133"/>
      <c r="E231" s="133"/>
      <c r="F231" s="133"/>
      <c r="G231" s="133"/>
      <c r="I231" s="17"/>
      <c r="J231" s="17"/>
      <c r="K231" s="17"/>
      <c r="L231" s="17"/>
      <c r="M231" s="17"/>
      <c r="N231" s="17"/>
      <c r="O231" s="17"/>
      <c r="P231" s="17"/>
    </row>
    <row r="232" spans="1:16" s="39" customFormat="1">
      <c r="A232" s="133"/>
      <c r="B232" s="133"/>
      <c r="C232" s="133"/>
      <c r="D232" s="133"/>
      <c r="E232" s="133"/>
      <c r="F232" s="133"/>
      <c r="G232" s="133"/>
      <c r="I232" s="17"/>
      <c r="J232" s="17"/>
      <c r="K232" s="17"/>
      <c r="L232" s="17"/>
      <c r="M232" s="17"/>
      <c r="N232" s="17"/>
      <c r="O232" s="17"/>
      <c r="P232" s="17"/>
    </row>
    <row r="233" spans="1:16" s="39" customFormat="1">
      <c r="A233" s="133"/>
      <c r="B233" s="133"/>
      <c r="C233" s="133"/>
      <c r="D233" s="133"/>
      <c r="E233" s="133"/>
      <c r="F233" s="133"/>
      <c r="G233" s="133"/>
      <c r="I233" s="17"/>
      <c r="J233" s="17"/>
      <c r="K233" s="17"/>
      <c r="L233" s="17"/>
      <c r="M233" s="17"/>
      <c r="N233" s="17"/>
      <c r="O233" s="17"/>
      <c r="P233" s="17"/>
    </row>
    <row r="234" spans="1:16" s="39" customFormat="1">
      <c r="A234" s="133"/>
      <c r="B234" s="133"/>
      <c r="C234" s="133"/>
      <c r="D234" s="133"/>
      <c r="E234" s="133"/>
      <c r="F234" s="133"/>
      <c r="G234" s="133"/>
      <c r="I234" s="17"/>
      <c r="J234" s="17"/>
      <c r="K234" s="17"/>
      <c r="L234" s="17"/>
      <c r="M234" s="17"/>
      <c r="N234" s="17"/>
      <c r="O234" s="17"/>
      <c r="P234" s="17"/>
    </row>
    <row r="235" spans="1:16" s="39" customFormat="1">
      <c r="A235" s="133"/>
      <c r="B235" s="133"/>
      <c r="C235" s="133"/>
      <c r="D235" s="133"/>
      <c r="E235" s="133"/>
      <c r="F235" s="133"/>
      <c r="G235" s="133"/>
      <c r="I235" s="17"/>
      <c r="J235" s="17"/>
      <c r="K235" s="17"/>
      <c r="L235" s="17"/>
      <c r="M235" s="17"/>
      <c r="N235" s="17"/>
      <c r="O235" s="17"/>
      <c r="P235" s="17"/>
    </row>
    <row r="236" spans="1:16" s="39" customFormat="1">
      <c r="A236" s="133"/>
      <c r="B236" s="133"/>
      <c r="C236" s="133"/>
      <c r="D236" s="133"/>
      <c r="E236" s="133"/>
      <c r="F236" s="133"/>
      <c r="G236" s="133"/>
      <c r="I236" s="17"/>
      <c r="J236" s="17"/>
      <c r="K236" s="17"/>
      <c r="L236" s="17"/>
      <c r="M236" s="17"/>
      <c r="N236" s="17"/>
      <c r="O236" s="17"/>
      <c r="P236" s="17"/>
    </row>
    <row r="237" spans="1:16" s="39" customFormat="1">
      <c r="A237" s="133"/>
      <c r="B237" s="133"/>
      <c r="C237" s="133"/>
      <c r="D237" s="133"/>
      <c r="E237" s="133"/>
      <c r="F237" s="133"/>
      <c r="G237" s="133"/>
      <c r="I237" s="17"/>
      <c r="J237" s="17"/>
      <c r="K237" s="17"/>
      <c r="L237" s="17"/>
      <c r="M237" s="17"/>
      <c r="N237" s="17"/>
      <c r="O237" s="17"/>
      <c r="P237" s="17"/>
    </row>
    <row r="238" spans="1:16" s="39" customFormat="1">
      <c r="A238" s="133"/>
      <c r="B238" s="133"/>
      <c r="C238" s="133"/>
      <c r="D238" s="133"/>
      <c r="E238" s="133"/>
      <c r="F238" s="133"/>
      <c r="G238" s="133"/>
      <c r="I238" s="17"/>
      <c r="J238" s="17"/>
      <c r="K238" s="17"/>
      <c r="L238" s="17"/>
      <c r="M238" s="17"/>
      <c r="N238" s="17"/>
      <c r="O238" s="17"/>
      <c r="P238" s="17"/>
    </row>
  </sheetData>
  <sheetProtection sheet="1" objects="1" scenarios="1"/>
  <mergeCells count="7">
    <mergeCell ref="A222:G238"/>
    <mergeCell ref="A7:G7"/>
    <mergeCell ref="I21:P26"/>
    <mergeCell ref="I29:P35"/>
    <mergeCell ref="I70:P101"/>
    <mergeCell ref="I108:P111"/>
    <mergeCell ref="A120:G120"/>
  </mergeCells>
  <conditionalFormatting sqref="G176">
    <cfRule type="expression" dxfId="17" priority="6">
      <formula>#REF!=TRUE</formula>
    </cfRule>
  </conditionalFormatting>
  <conditionalFormatting sqref="G55">
    <cfRule type="expression" dxfId="16" priority="5">
      <formula>$B$55&lt;&gt;"yes"</formula>
    </cfRule>
  </conditionalFormatting>
  <conditionalFormatting sqref="G54">
    <cfRule type="expression" dxfId="15" priority="4">
      <formula>$B$54="yes"</formula>
    </cfRule>
  </conditionalFormatting>
  <conditionalFormatting sqref="G137">
    <cfRule type="expression" dxfId="14" priority="3">
      <formula xml:space="preserve"> ISBLANK(B137)</formula>
    </cfRule>
  </conditionalFormatting>
  <conditionalFormatting sqref="G138">
    <cfRule type="expression" dxfId="13" priority="2">
      <formula xml:space="preserve"> ISBLANK(B138)</formula>
    </cfRule>
  </conditionalFormatting>
  <conditionalFormatting sqref="G139">
    <cfRule type="expression" dxfId="12" priority="1">
      <formula xml:space="preserve"> ISBLANK(B139)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B49:B55</xm:sqref>
        </x14:dataValidation>
      </x14:dataValidations>
    </ext>
  </extLst>
</worksheet>
</file>

<file path=xl/worksheets/sheet7.xml><?xml version="1.0" encoding="utf-8"?>
<worksheet xmlns="http://schemas.openxmlformats.org/spreadsheetml/2006/main" xmlns:r="http://schemas.openxmlformats.org/officeDocument/2006/relationships">
  <dimension ref="A1:P236"/>
  <sheetViews>
    <sheetView zoomScaleNormal="100" workbookViewId="0">
      <selection activeCell="A9" sqref="A9"/>
    </sheetView>
  </sheetViews>
  <sheetFormatPr defaultRowHeight="15"/>
  <cols>
    <col min="1" max="1" width="51.140625" style="17" customWidth="1"/>
    <col min="2" max="2" width="4" style="17" bestFit="1" customWidth="1"/>
    <col min="3" max="3" width="75.5703125" style="17" customWidth="1"/>
    <col min="4" max="4" width="3.28515625" style="17" customWidth="1"/>
    <col min="5" max="5" width="37.42578125" style="17" hidden="1" customWidth="1"/>
    <col min="6" max="6" width="8.42578125" style="17" hidden="1" customWidth="1"/>
    <col min="7" max="7" width="62.42578125" style="17" bestFit="1" customWidth="1"/>
    <col min="8" max="8" width="9.140625" style="39"/>
    <col min="9" max="16384" width="9.140625" style="17"/>
  </cols>
  <sheetData>
    <row r="1" spans="1:9">
      <c r="A1" s="18" t="s">
        <v>208</v>
      </c>
      <c r="D1" s="18"/>
      <c r="E1" s="117"/>
      <c r="G1" s="127" t="s">
        <v>212</v>
      </c>
    </row>
    <row r="2" spans="1:9">
      <c r="A2" s="18" t="s">
        <v>209</v>
      </c>
      <c r="B2" s="18"/>
      <c r="D2" s="18"/>
    </row>
    <row r="3" spans="1:9">
      <c r="A3" s="18"/>
      <c r="B3" s="18"/>
      <c r="D3" s="18"/>
    </row>
    <row r="4" spans="1:9">
      <c r="A4" s="18"/>
      <c r="D4" s="18"/>
    </row>
    <row r="5" spans="1:9">
      <c r="A5" s="18"/>
      <c r="B5" s="18"/>
      <c r="D5" s="18"/>
    </row>
    <row r="6" spans="1:9">
      <c r="A6" s="18"/>
      <c r="B6" s="18"/>
      <c r="D6" s="18"/>
    </row>
    <row r="7" spans="1:9" ht="15.75" thickBot="1">
      <c r="A7" s="134" t="s">
        <v>68</v>
      </c>
      <c r="B7" s="134"/>
      <c r="C7" s="134"/>
      <c r="D7" s="134"/>
      <c r="E7" s="134"/>
      <c r="F7" s="134"/>
      <c r="G7" s="134"/>
    </row>
    <row r="8" spans="1:9">
      <c r="A8" s="123" t="s">
        <v>258</v>
      </c>
      <c r="B8" s="62"/>
      <c r="C8" s="26"/>
      <c r="D8" s="41"/>
      <c r="E8" s="26"/>
      <c r="F8" s="26"/>
      <c r="G8" s="42"/>
    </row>
    <row r="9" spans="1:9" ht="15.75" thickBot="1">
      <c r="A9" s="38"/>
      <c r="B9" s="124"/>
      <c r="C9" s="32"/>
      <c r="D9" s="125"/>
      <c r="E9" s="22"/>
      <c r="F9" s="22"/>
      <c r="G9" s="122"/>
    </row>
    <row r="10" spans="1:9">
      <c r="A10" s="19" t="s">
        <v>217</v>
      </c>
      <c r="B10" s="38"/>
      <c r="C10" s="22"/>
      <c r="D10" s="44"/>
      <c r="E10" s="22"/>
      <c r="F10" s="22"/>
      <c r="G10" s="20" t="s">
        <v>46</v>
      </c>
    </row>
    <row r="11" spans="1:9">
      <c r="A11" s="30" t="s">
        <v>218</v>
      </c>
      <c r="B11" s="38"/>
      <c r="C11" s="112"/>
      <c r="D11" s="44"/>
      <c r="E11" s="22"/>
      <c r="F11" s="22"/>
      <c r="G11" s="25"/>
      <c r="I11" s="17" t="s">
        <v>221</v>
      </c>
    </row>
    <row r="12" spans="1:9">
      <c r="A12" s="30" t="s">
        <v>219</v>
      </c>
      <c r="B12" s="38"/>
      <c r="C12" s="112"/>
      <c r="D12" s="44"/>
      <c r="E12" s="22"/>
      <c r="F12" s="22"/>
      <c r="G12" s="25"/>
      <c r="I12" s="17" t="s">
        <v>222</v>
      </c>
    </row>
    <row r="13" spans="1:9">
      <c r="A13" s="30" t="s">
        <v>220</v>
      </c>
      <c r="B13" s="38"/>
      <c r="C13" s="112"/>
      <c r="D13" s="44"/>
      <c r="E13" s="22"/>
      <c r="F13" s="22"/>
      <c r="G13" s="25"/>
    </row>
    <row r="14" spans="1:9">
      <c r="A14" s="38"/>
      <c r="B14" s="38"/>
      <c r="C14" s="22"/>
      <c r="D14" s="44"/>
      <c r="E14" s="22"/>
      <c r="F14" s="22"/>
      <c r="G14" s="122"/>
    </row>
    <row r="15" spans="1:9">
      <c r="A15" s="38"/>
      <c r="B15" s="38"/>
      <c r="C15" s="22"/>
      <c r="D15" s="44"/>
      <c r="E15" s="22"/>
      <c r="F15" s="22"/>
      <c r="G15" s="122"/>
    </row>
    <row r="16" spans="1:9">
      <c r="A16" s="38"/>
      <c r="B16" s="38"/>
      <c r="C16" s="22"/>
      <c r="D16" s="44"/>
      <c r="E16" s="22"/>
      <c r="F16" s="22"/>
      <c r="G16" s="122"/>
    </row>
    <row r="17" spans="1:16" ht="30">
      <c r="A17" s="66" t="s">
        <v>99</v>
      </c>
      <c r="B17" s="67"/>
      <c r="C17" s="68"/>
      <c r="D17" s="44"/>
      <c r="E17" s="22"/>
      <c r="F17" s="22"/>
      <c r="G17" s="21" t="s">
        <v>48</v>
      </c>
    </row>
    <row r="18" spans="1:16" ht="15" customHeight="1">
      <c r="A18" s="69" t="s">
        <v>44</v>
      </c>
      <c r="B18" s="29"/>
      <c r="C18" s="70"/>
      <c r="D18" s="22"/>
      <c r="F18" s="22"/>
      <c r="G18" s="27"/>
    </row>
    <row r="19" spans="1:16">
      <c r="A19" s="69" t="s">
        <v>38</v>
      </c>
      <c r="B19" s="29"/>
      <c r="C19" s="70"/>
      <c r="D19" s="22"/>
      <c r="F19" s="22" t="str">
        <f t="shared" ref="F19:F26" si="0" xml:space="preserve"> IF(ISTEXT(C19),1,"")</f>
        <v/>
      </c>
      <c r="G19" s="27" t="str">
        <f>"Pt. has had "&amp;C18&amp;" for "&amp;C19&amp;".  "</f>
        <v xml:space="preserve">Pt. has had  for .  </v>
      </c>
      <c r="I19" s="135"/>
      <c r="J19" s="135"/>
      <c r="K19" s="135"/>
      <c r="L19" s="135"/>
      <c r="M19" s="135"/>
      <c r="N19" s="135"/>
      <c r="O19" s="135"/>
      <c r="P19" s="135"/>
    </row>
    <row r="20" spans="1:16">
      <c r="A20" s="71" t="s">
        <v>45</v>
      </c>
      <c r="B20" s="45"/>
      <c r="C20" s="70"/>
      <c r="D20" s="46"/>
      <c r="F20" s="22" t="str">
        <f t="shared" si="0"/>
        <v/>
      </c>
      <c r="G20" s="27" t="str">
        <f xml:space="preserve"> IF(ISTEXT(C20),A20&amp;" include "&amp;C20&amp;".","")</f>
        <v/>
      </c>
      <c r="I20" s="135"/>
      <c r="J20" s="135"/>
      <c r="K20" s="135"/>
      <c r="L20" s="135"/>
      <c r="M20" s="135"/>
      <c r="N20" s="135"/>
      <c r="O20" s="135"/>
      <c r="P20" s="135"/>
    </row>
    <row r="21" spans="1:16">
      <c r="A21" s="71" t="s">
        <v>40</v>
      </c>
      <c r="B21" s="45"/>
      <c r="C21" s="70"/>
      <c r="D21" s="46"/>
      <c r="F21" s="22" t="str">
        <f t="shared" si="0"/>
        <v/>
      </c>
      <c r="G21" s="27" t="str">
        <f xml:space="preserve"> IF(ISTEXT(C21),"Timing is "&amp;C21&amp;".","")</f>
        <v/>
      </c>
      <c r="I21" s="135"/>
      <c r="J21" s="135"/>
      <c r="K21" s="135"/>
      <c r="L21" s="135"/>
      <c r="M21" s="135"/>
      <c r="N21" s="135"/>
      <c r="O21" s="135"/>
      <c r="P21" s="135"/>
    </row>
    <row r="22" spans="1:16">
      <c r="A22" s="71" t="s">
        <v>43</v>
      </c>
      <c r="B22" s="45"/>
      <c r="C22" s="70"/>
      <c r="D22" s="46"/>
      <c r="F22" s="22" t="str">
        <f t="shared" si="0"/>
        <v/>
      </c>
      <c r="G22" s="27" t="str">
        <f xml:space="preserve"> IF(ISTEXT(C22),"The symptoms are "&amp;C22&amp;".","")</f>
        <v/>
      </c>
      <c r="I22" s="135"/>
      <c r="J22" s="135"/>
      <c r="K22" s="135"/>
      <c r="L22" s="135"/>
      <c r="M22" s="135"/>
      <c r="N22" s="135"/>
      <c r="O22" s="135"/>
      <c r="P22" s="135"/>
    </row>
    <row r="23" spans="1:16">
      <c r="A23" s="71" t="s">
        <v>42</v>
      </c>
      <c r="B23" s="45"/>
      <c r="C23" s="70"/>
      <c r="D23" s="46"/>
      <c r="F23" s="22" t="str">
        <f t="shared" si="0"/>
        <v/>
      </c>
      <c r="G23" s="27" t="str">
        <f xml:space="preserve"> IF(ISTEXT(C23),"The symptoms occur in the context of "&amp;C23&amp;".","")</f>
        <v/>
      </c>
      <c r="I23" s="135"/>
      <c r="J23" s="135"/>
      <c r="K23" s="135"/>
      <c r="L23" s="135"/>
      <c r="M23" s="135"/>
      <c r="N23" s="135"/>
      <c r="O23" s="135"/>
      <c r="P23" s="135"/>
    </row>
    <row r="24" spans="1:16">
      <c r="A24" s="71" t="s">
        <v>41</v>
      </c>
      <c r="B24" s="45"/>
      <c r="C24" s="70"/>
      <c r="D24" s="46"/>
      <c r="F24" s="22" t="str">
        <f t="shared" si="0"/>
        <v/>
      </c>
      <c r="G24" s="27" t="str">
        <f xml:space="preserve"> IF(ISTEXT(C24),"Modifying factors:"&amp;C24&amp;".","")</f>
        <v/>
      </c>
      <c r="I24" s="135"/>
      <c r="J24" s="135"/>
      <c r="K24" s="135"/>
      <c r="L24" s="135"/>
      <c r="M24" s="135"/>
      <c r="N24" s="135"/>
      <c r="O24" s="135"/>
      <c r="P24" s="135"/>
    </row>
    <row r="25" spans="1:16">
      <c r="A25" s="69" t="s">
        <v>39</v>
      </c>
      <c r="B25" s="29"/>
      <c r="C25" s="70"/>
      <c r="D25" s="22"/>
      <c r="F25" s="22" t="str">
        <f t="shared" si="0"/>
        <v/>
      </c>
      <c r="G25" s="27" t="str">
        <f xml:space="preserve"> IF(ISTEXT(C25),"Location in body:"&amp;C25&amp;".","")</f>
        <v/>
      </c>
    </row>
    <row r="26" spans="1:16">
      <c r="A26" s="72" t="s">
        <v>37</v>
      </c>
      <c r="B26" s="73"/>
      <c r="C26" s="74"/>
      <c r="D26" s="22"/>
      <c r="F26" s="22" t="str">
        <f t="shared" si="0"/>
        <v/>
      </c>
      <c r="G26" s="27" t="str">
        <f xml:space="preserve"> IF(ISTEXT(C26),"Quality:"&amp;C26&amp;".","")</f>
        <v/>
      </c>
    </row>
    <row r="27" spans="1:16">
      <c r="A27" s="23" t="str">
        <f>IF(F27&lt;4,"PLEASE INPUT AT LEAST 4 ELEMENT DESCRIPTIONS ABOVE","")</f>
        <v>PLEASE INPUT AT LEAST 4 ELEMENT DESCRIPTIONS ABOVE</v>
      </c>
      <c r="B27" s="23"/>
      <c r="D27" s="37"/>
      <c r="E27" s="22" t="str">
        <f>IF(F27&gt;=4,1,"THIS SECTION INCOMPLETE")</f>
        <v>THIS SECTION INCOMPLETE</v>
      </c>
      <c r="F27" s="22">
        <f>SUM(F19:F26)</f>
        <v>0</v>
      </c>
      <c r="G27" s="31"/>
      <c r="I27" s="135"/>
      <c r="J27" s="135"/>
      <c r="K27" s="135"/>
      <c r="L27" s="135"/>
      <c r="M27" s="135"/>
      <c r="N27" s="135"/>
      <c r="O27" s="135"/>
      <c r="P27" s="135"/>
    </row>
    <row r="28" spans="1:16">
      <c r="A28" s="43"/>
      <c r="B28" s="22"/>
      <c r="C28" s="22"/>
      <c r="D28" s="22"/>
      <c r="E28" s="22"/>
      <c r="F28" s="22"/>
      <c r="G28" s="31"/>
      <c r="I28" s="135"/>
      <c r="J28" s="135"/>
      <c r="K28" s="135"/>
      <c r="L28" s="135"/>
      <c r="M28" s="135"/>
      <c r="N28" s="135"/>
      <c r="O28" s="135"/>
      <c r="P28" s="135"/>
    </row>
    <row r="29" spans="1:16">
      <c r="A29" s="43"/>
      <c r="B29" s="22"/>
      <c r="C29" s="22"/>
      <c r="D29" s="22"/>
      <c r="E29" s="22"/>
      <c r="F29" s="22"/>
      <c r="G29" s="31"/>
      <c r="I29" s="135"/>
      <c r="J29" s="135"/>
      <c r="K29" s="135"/>
      <c r="L29" s="135"/>
      <c r="M29" s="135"/>
      <c r="N29" s="135"/>
      <c r="O29" s="135"/>
      <c r="P29" s="135"/>
    </row>
    <row r="30" spans="1:16" ht="30">
      <c r="A30" s="61" t="s">
        <v>196</v>
      </c>
      <c r="B30" s="61"/>
      <c r="C30" s="22" t="s">
        <v>49</v>
      </c>
      <c r="D30" s="37"/>
      <c r="F30" s="22"/>
      <c r="G30" s="31"/>
      <c r="I30" s="135"/>
      <c r="J30" s="135"/>
      <c r="K30" s="135"/>
      <c r="L30" s="135"/>
      <c r="M30" s="135"/>
      <c r="N30" s="135"/>
      <c r="O30" s="135"/>
      <c r="P30" s="135"/>
    </row>
    <row r="31" spans="1:16" ht="30">
      <c r="A31" s="75" t="s">
        <v>66</v>
      </c>
      <c r="B31" s="76"/>
      <c r="C31" s="77"/>
      <c r="D31" s="38"/>
      <c r="F31" s="22">
        <f xml:space="preserve"> IF(ISTEXT(C31),1,0)</f>
        <v>0</v>
      </c>
      <c r="G31" s="27">
        <f>C31</f>
        <v>0</v>
      </c>
      <c r="I31" s="135"/>
      <c r="J31" s="135"/>
      <c r="K31" s="135"/>
      <c r="L31" s="135"/>
      <c r="M31" s="135"/>
      <c r="N31" s="135"/>
      <c r="O31" s="135"/>
      <c r="P31" s="135"/>
    </row>
    <row r="32" spans="1:16">
      <c r="A32" s="38"/>
      <c r="B32" s="38"/>
      <c r="C32" s="94"/>
      <c r="D32" s="38"/>
      <c r="F32" s="22"/>
      <c r="G32" s="31"/>
      <c r="I32" s="135"/>
      <c r="J32" s="135"/>
      <c r="K32" s="135"/>
      <c r="L32" s="135"/>
      <c r="M32" s="135"/>
      <c r="N32" s="135"/>
      <c r="O32" s="135"/>
      <c r="P32" s="135"/>
    </row>
    <row r="33" spans="1:16">
      <c r="A33" s="78" t="s">
        <v>67</v>
      </c>
      <c r="B33" s="79"/>
      <c r="C33" s="80"/>
      <c r="D33" s="22"/>
      <c r="F33" s="22">
        <f xml:space="preserve"> IF(ISTEXT(C33),1,0)</f>
        <v>0</v>
      </c>
      <c r="G33" s="27">
        <f>C33</f>
        <v>0</v>
      </c>
      <c r="I33" s="135"/>
      <c r="J33" s="135"/>
      <c r="K33" s="135"/>
      <c r="L33" s="135"/>
      <c r="M33" s="135"/>
      <c r="N33" s="135"/>
      <c r="O33" s="135"/>
      <c r="P33" s="135"/>
    </row>
    <row r="34" spans="1:16">
      <c r="A34" s="69" t="s">
        <v>100</v>
      </c>
      <c r="B34" s="29"/>
      <c r="C34" s="81"/>
      <c r="D34" s="22"/>
      <c r="F34" s="22">
        <f t="shared" ref="F34:F55" si="1" xml:space="preserve"> IF(ISTEXT(C34),1,0)</f>
        <v>0</v>
      </c>
      <c r="G34" s="27" t="str">
        <f t="shared" ref="G34:G35" si="2" xml:space="preserve"> IF(ISTEXT(C34),A34&amp;C34&amp;".","")</f>
        <v/>
      </c>
      <c r="I34" s="86"/>
      <c r="J34" s="86"/>
      <c r="K34" s="86"/>
      <c r="L34" s="86"/>
      <c r="M34" s="86"/>
      <c r="N34" s="86"/>
      <c r="O34" s="86"/>
      <c r="P34" s="86"/>
    </row>
    <row r="35" spans="1:16">
      <c r="A35" s="69" t="s">
        <v>101</v>
      </c>
      <c r="B35" s="29"/>
      <c r="C35" s="81"/>
      <c r="D35" s="22"/>
      <c r="F35" s="22">
        <f t="shared" si="1"/>
        <v>0</v>
      </c>
      <c r="G35" s="27" t="str">
        <f t="shared" si="2"/>
        <v/>
      </c>
      <c r="I35" s="86"/>
      <c r="J35" s="86"/>
      <c r="K35" s="86"/>
      <c r="L35" s="86"/>
      <c r="M35" s="86"/>
      <c r="N35" s="86"/>
      <c r="O35" s="86"/>
      <c r="P35" s="86"/>
    </row>
    <row r="36" spans="1:16">
      <c r="A36" s="69" t="s">
        <v>102</v>
      </c>
      <c r="B36" s="29"/>
      <c r="C36" s="81"/>
      <c r="D36" s="22"/>
      <c r="F36" s="22">
        <f t="shared" si="1"/>
        <v>0</v>
      </c>
      <c r="G36" s="27" t="str">
        <f xml:space="preserve"> IF(ISTEXT(C36),A36&amp;C36&amp;".","")</f>
        <v/>
      </c>
      <c r="I36" s="86"/>
      <c r="J36" s="86"/>
      <c r="K36" s="86"/>
      <c r="L36" s="86"/>
      <c r="M36" s="86"/>
      <c r="N36" s="86"/>
      <c r="O36" s="86"/>
      <c r="P36" s="86"/>
    </row>
    <row r="37" spans="1:16">
      <c r="A37" s="69" t="s">
        <v>103</v>
      </c>
      <c r="B37" s="29"/>
      <c r="C37" s="81"/>
      <c r="D37" s="22"/>
      <c r="F37" s="22">
        <f t="shared" si="1"/>
        <v>0</v>
      </c>
      <c r="G37" s="27" t="str">
        <f t="shared" ref="G37:G44" si="3" xml:space="preserve"> IF(ISTEXT(C37),A37&amp;C37&amp;".","")</f>
        <v/>
      </c>
      <c r="I37" s="86"/>
      <c r="J37" s="86"/>
      <c r="K37" s="86"/>
      <c r="L37" s="86"/>
      <c r="M37" s="86"/>
      <c r="N37" s="86"/>
      <c r="O37" s="86"/>
      <c r="P37" s="86"/>
    </row>
    <row r="38" spans="1:16">
      <c r="A38" s="69" t="s">
        <v>104</v>
      </c>
      <c r="B38" s="29"/>
      <c r="C38" s="81"/>
      <c r="D38" s="22"/>
      <c r="F38" s="22">
        <f t="shared" si="1"/>
        <v>0</v>
      </c>
      <c r="G38" s="27" t="str">
        <f t="shared" si="3"/>
        <v/>
      </c>
      <c r="I38" s="86"/>
      <c r="J38" s="86"/>
      <c r="K38" s="86"/>
      <c r="L38" s="86"/>
      <c r="M38" s="86"/>
      <c r="N38" s="86"/>
      <c r="O38" s="86"/>
      <c r="P38" s="86"/>
    </row>
    <row r="39" spans="1:16">
      <c r="A39" s="69" t="s">
        <v>105</v>
      </c>
      <c r="B39" s="29"/>
      <c r="C39" s="81"/>
      <c r="D39" s="22"/>
      <c r="F39" s="22">
        <f t="shared" si="1"/>
        <v>0</v>
      </c>
      <c r="G39" s="27" t="str">
        <f t="shared" si="3"/>
        <v/>
      </c>
      <c r="I39" s="86"/>
      <c r="J39" s="86"/>
      <c r="K39" s="86"/>
      <c r="L39" s="86"/>
      <c r="M39" s="86"/>
      <c r="N39" s="86"/>
      <c r="O39" s="86"/>
      <c r="P39" s="86"/>
    </row>
    <row r="40" spans="1:16">
      <c r="A40" s="69" t="s">
        <v>106</v>
      </c>
      <c r="B40" s="29"/>
      <c r="C40" s="81"/>
      <c r="D40" s="22"/>
      <c r="F40" s="22">
        <f t="shared" si="1"/>
        <v>0</v>
      </c>
      <c r="G40" s="27" t="str">
        <f t="shared" si="3"/>
        <v/>
      </c>
      <c r="I40" s="86"/>
      <c r="J40" s="86"/>
      <c r="K40" s="86"/>
      <c r="L40" s="86"/>
      <c r="M40" s="86"/>
      <c r="N40" s="86"/>
      <c r="O40" s="86"/>
      <c r="P40" s="86"/>
    </row>
    <row r="41" spans="1:16">
      <c r="A41" s="69" t="s">
        <v>107</v>
      </c>
      <c r="B41" s="29"/>
      <c r="C41" s="81"/>
      <c r="D41" s="22"/>
      <c r="F41" s="22">
        <f t="shared" si="1"/>
        <v>0</v>
      </c>
      <c r="G41" s="27" t="str">
        <f t="shared" si="3"/>
        <v/>
      </c>
      <c r="I41" s="86"/>
      <c r="J41" s="86"/>
      <c r="K41" s="86"/>
      <c r="L41" s="86"/>
      <c r="M41" s="86"/>
      <c r="N41" s="86"/>
      <c r="O41" s="86"/>
      <c r="P41" s="86"/>
    </row>
    <row r="42" spans="1:16">
      <c r="A42" s="69" t="s">
        <v>108</v>
      </c>
      <c r="B42" s="29"/>
      <c r="C42" s="81"/>
      <c r="D42" s="22"/>
      <c r="F42" s="22">
        <f t="shared" si="1"/>
        <v>0</v>
      </c>
      <c r="G42" s="27" t="str">
        <f t="shared" si="3"/>
        <v/>
      </c>
      <c r="I42" s="86"/>
      <c r="J42" s="86"/>
      <c r="K42" s="86"/>
      <c r="L42" s="86"/>
      <c r="M42" s="86"/>
      <c r="N42" s="86"/>
      <c r="O42" s="86"/>
      <c r="P42" s="86"/>
    </row>
    <row r="43" spans="1:16">
      <c r="A43" s="69" t="s">
        <v>109</v>
      </c>
      <c r="B43" s="29"/>
      <c r="C43" s="81"/>
      <c r="D43" s="22"/>
      <c r="F43" s="22">
        <f t="shared" si="1"/>
        <v>0</v>
      </c>
      <c r="G43" s="27" t="str">
        <f t="shared" si="3"/>
        <v/>
      </c>
      <c r="I43" s="86"/>
      <c r="J43" s="86"/>
      <c r="K43" s="86"/>
      <c r="L43" s="86"/>
      <c r="M43" s="86"/>
      <c r="N43" s="86"/>
      <c r="O43" s="86"/>
      <c r="P43" s="86"/>
    </row>
    <row r="44" spans="1:16">
      <c r="A44" s="72" t="s">
        <v>110</v>
      </c>
      <c r="B44" s="73"/>
      <c r="C44" s="82"/>
      <c r="D44" s="22"/>
      <c r="F44" s="22">
        <f t="shared" si="1"/>
        <v>0</v>
      </c>
      <c r="G44" s="27" t="str">
        <f t="shared" si="3"/>
        <v/>
      </c>
      <c r="I44" s="86"/>
      <c r="J44" s="86"/>
      <c r="K44" s="86"/>
      <c r="L44" s="86"/>
      <c r="M44" s="86"/>
      <c r="N44" s="86"/>
      <c r="O44" s="86"/>
      <c r="P44" s="86"/>
    </row>
    <row r="45" spans="1:16">
      <c r="A45" s="29"/>
      <c r="B45" s="29"/>
      <c r="C45" s="94"/>
      <c r="D45" s="22"/>
      <c r="F45" s="22">
        <f>IF(SUM(F33:F44)&gt;=1,1,0)</f>
        <v>0</v>
      </c>
      <c r="G45" s="31"/>
      <c r="I45" s="86"/>
      <c r="J45" s="86"/>
      <c r="K45" s="86"/>
      <c r="L45" s="86"/>
      <c r="M45" s="86"/>
      <c r="N45" s="86"/>
      <c r="O45" s="86"/>
      <c r="P45" s="86"/>
    </row>
    <row r="46" spans="1:16">
      <c r="A46" s="78" t="s">
        <v>47</v>
      </c>
      <c r="B46" s="83"/>
      <c r="C46" s="80"/>
      <c r="D46" s="22"/>
      <c r="F46" s="22">
        <f t="shared" si="1"/>
        <v>0</v>
      </c>
      <c r="G46" s="27">
        <f>C46</f>
        <v>0</v>
      </c>
    </row>
    <row r="47" spans="1:16">
      <c r="A47" s="69" t="s">
        <v>111</v>
      </c>
      <c r="B47" s="100"/>
      <c r="C47" s="95" t="str">
        <f>IF(B47="yes","Has a job.","Does not have a job.")</f>
        <v>Does not have a job.</v>
      </c>
      <c r="D47" s="22"/>
      <c r="F47" s="22">
        <f t="shared" si="1"/>
        <v>1</v>
      </c>
      <c r="G47" s="27" t="str">
        <f t="shared" ref="G47:G53" si="4">C47</f>
        <v>Does not have a job.</v>
      </c>
    </row>
    <row r="48" spans="1:16">
      <c r="A48" s="69" t="s">
        <v>112</v>
      </c>
      <c r="B48" s="100"/>
      <c r="C48" s="95" t="str">
        <f>IF(B48="yes","Has a car.","Does not have a car.")</f>
        <v>Does not have a car.</v>
      </c>
      <c r="D48" s="22"/>
      <c r="F48" s="22">
        <f t="shared" si="1"/>
        <v>1</v>
      </c>
      <c r="G48" s="27" t="str">
        <f t="shared" si="4"/>
        <v>Does not have a car.</v>
      </c>
    </row>
    <row r="49" spans="1:7">
      <c r="A49" s="69" t="s">
        <v>113</v>
      </c>
      <c r="B49" s="100"/>
      <c r="C49" s="95" t="str">
        <f>IF(B49="yes","C-section birth.","Not born by C-section or does not know.")</f>
        <v>Not born by C-section or does not know.</v>
      </c>
      <c r="D49" s="22"/>
      <c r="F49" s="22">
        <f t="shared" si="1"/>
        <v>1</v>
      </c>
      <c r="G49" s="27" t="str">
        <f t="shared" si="4"/>
        <v>Not born by C-section or does not know.</v>
      </c>
    </row>
    <row r="50" spans="1:7">
      <c r="A50" s="69" t="s">
        <v>114</v>
      </c>
      <c r="B50" s="100"/>
      <c r="C50" s="95" t="str">
        <f>IF(B50="yes","Has not has gallbladder removed.","Gallbladder has been removed.")</f>
        <v>Gallbladder has been removed.</v>
      </c>
      <c r="D50" s="22"/>
      <c r="F50" s="22">
        <f t="shared" si="1"/>
        <v>1</v>
      </c>
      <c r="G50" s="27" t="str">
        <f t="shared" si="4"/>
        <v>Gallbladder has been removed.</v>
      </c>
    </row>
    <row r="51" spans="1:7">
      <c r="A51" s="69" t="s">
        <v>169</v>
      </c>
      <c r="B51" s="100"/>
      <c r="C51" s="95" t="str">
        <f>IF(B51="yes","Has had gastric bypass surgery.","Has not had gastric bypass surgery.")</f>
        <v>Has not had gastric bypass surgery.</v>
      </c>
      <c r="D51" s="22"/>
      <c r="F51" s="22">
        <f t="shared" si="1"/>
        <v>1</v>
      </c>
      <c r="G51" s="27" t="str">
        <f>C51</f>
        <v>Has not had gastric bypass surgery.</v>
      </c>
    </row>
    <row r="52" spans="1:7">
      <c r="A52" s="69" t="s">
        <v>183</v>
      </c>
      <c r="B52" s="100"/>
      <c r="C52" s="95" t="str">
        <f>IF(B52="yes","PLEASE ELABORATE","No developmental delays.")</f>
        <v>No developmental delays.</v>
      </c>
      <c r="D52" s="22"/>
      <c r="F52" s="22">
        <f t="shared" si="1"/>
        <v>1</v>
      </c>
      <c r="G52" s="27" t="str">
        <f t="shared" si="4"/>
        <v>No developmental delays.</v>
      </c>
    </row>
    <row r="53" spans="1:7">
      <c r="A53" s="69" t="s">
        <v>115</v>
      </c>
      <c r="B53" s="100"/>
      <c r="C53" s="95" t="str">
        <f>IF(B53="yes","Learned to read at young age.","PLEASE ELABORATE")</f>
        <v>PLEASE ELABORATE</v>
      </c>
      <c r="D53" s="22"/>
      <c r="F53" s="22">
        <f t="shared" si="1"/>
        <v>1</v>
      </c>
      <c r="G53" s="27" t="str">
        <f t="shared" si="4"/>
        <v>PLEASE ELABORATE</v>
      </c>
    </row>
    <row r="54" spans="1:7">
      <c r="A54" s="69" t="s">
        <v>179</v>
      </c>
      <c r="B54" s="29"/>
      <c r="C54" s="81"/>
      <c r="D54" s="22"/>
      <c r="F54" s="22">
        <f t="shared" si="1"/>
        <v>0</v>
      </c>
      <c r="G54" s="27" t="str">
        <f t="shared" ref="G54:G55" si="5" xml:space="preserve"> IF(ISTEXT(C54),A54&amp;C54&amp;".","")</f>
        <v/>
      </c>
    </row>
    <row r="55" spans="1:7">
      <c r="A55" s="72" t="s">
        <v>180</v>
      </c>
      <c r="B55" s="73"/>
      <c r="C55" s="82"/>
      <c r="D55" s="22"/>
      <c r="F55" s="22">
        <f t="shared" si="1"/>
        <v>0</v>
      </c>
      <c r="G55" s="27" t="str">
        <f t="shared" si="5"/>
        <v/>
      </c>
    </row>
    <row r="56" spans="1:7">
      <c r="A56" s="23" t="str">
        <f>IF(F57&lt;1,"PLEASE UPDATE AT LEAST ONE ITEM","")</f>
        <v/>
      </c>
      <c r="B56" s="29"/>
      <c r="C56" s="94"/>
      <c r="D56" s="22"/>
      <c r="F56" s="22">
        <f>IF(SUM(F46:F55)&gt;=1,1,0)</f>
        <v>1</v>
      </c>
      <c r="G56" s="31"/>
    </row>
    <row r="57" spans="1:7">
      <c r="B57" s="23"/>
      <c r="D57" s="37"/>
      <c r="E57" s="22" t="str">
        <f>IF(F57=3,1,"THIS SECTION INCOMPLETE")</f>
        <v>THIS SECTION INCOMPLETE</v>
      </c>
      <c r="F57" s="22">
        <f>F31+F45+F56</f>
        <v>1</v>
      </c>
      <c r="G57" s="31"/>
    </row>
    <row r="58" spans="1:7">
      <c r="A58" s="23"/>
      <c r="B58" s="23"/>
      <c r="C58" s="22"/>
      <c r="D58" s="37"/>
      <c r="E58" s="22"/>
      <c r="F58" s="22"/>
      <c r="G58" s="31"/>
    </row>
    <row r="59" spans="1:7">
      <c r="A59" s="37" t="s">
        <v>204</v>
      </c>
      <c r="B59" s="23"/>
      <c r="C59" s="22"/>
      <c r="D59" s="37"/>
      <c r="E59" s="22"/>
      <c r="F59" s="22"/>
      <c r="G59" s="31"/>
    </row>
    <row r="60" spans="1:7">
      <c r="A60" s="23"/>
      <c r="B60" s="37" t="s">
        <v>121</v>
      </c>
      <c r="C60" s="22"/>
      <c r="D60" s="37"/>
      <c r="E60" s="22"/>
      <c r="F60" s="22"/>
      <c r="G60" s="31"/>
    </row>
    <row r="61" spans="1:7">
      <c r="A61" s="29" t="s">
        <v>50</v>
      </c>
      <c r="B61" s="101"/>
      <c r="C61" s="22" t="s">
        <v>87</v>
      </c>
      <c r="D61" s="37"/>
      <c r="E61" s="22"/>
      <c r="F61" s="22"/>
      <c r="G61" s="27" t="str">
        <f xml:space="preserve"> IF(ISTEXT(B61),"Pt. reports "&amp;C61&amp;".","Negative for "&amp;C61&amp;".")</f>
        <v>Negative for hallucinations.</v>
      </c>
    </row>
    <row r="62" spans="1:7">
      <c r="A62" s="29"/>
      <c r="B62" s="101"/>
      <c r="C62" s="22" t="s">
        <v>117</v>
      </c>
      <c r="D62" s="37"/>
      <c r="E62" s="22"/>
      <c r="F62" s="22"/>
      <c r="G62" s="27" t="str">
        <f t="shared" ref="G62:G65" si="6" xml:space="preserve"> IF(ISTEXT(B62),"Pt. reports "&amp;C62&amp;".","Negative for "&amp;C62&amp;".")</f>
        <v>Negative for SI.</v>
      </c>
    </row>
    <row r="63" spans="1:7">
      <c r="A63" s="29"/>
      <c r="B63" s="101"/>
      <c r="C63" s="22" t="s">
        <v>118</v>
      </c>
      <c r="D63" s="37"/>
      <c r="E63" s="22"/>
      <c r="F63" s="22"/>
      <c r="G63" s="27" t="str">
        <f t="shared" si="6"/>
        <v>Negative for anxiety.</v>
      </c>
    </row>
    <row r="64" spans="1:7">
      <c r="A64" s="29"/>
      <c r="B64" s="101"/>
      <c r="C64" s="22" t="s">
        <v>97</v>
      </c>
      <c r="D64" s="37"/>
      <c r="E64" s="22"/>
      <c r="F64" s="22"/>
      <c r="G64" s="27" t="str">
        <f t="shared" si="6"/>
        <v>Negative for insomnia.</v>
      </c>
    </row>
    <row r="65" spans="1:16">
      <c r="A65" s="29"/>
      <c r="B65" s="101"/>
      <c r="C65" s="22" t="s">
        <v>119</v>
      </c>
      <c r="D65" s="37"/>
      <c r="E65" s="22"/>
      <c r="F65" s="22"/>
      <c r="G65" s="27" t="str">
        <f t="shared" si="6"/>
        <v>Negative for drug/alcohol abuse.</v>
      </c>
    </row>
    <row r="66" spans="1:16">
      <c r="A66" s="29"/>
      <c r="B66" s="101"/>
      <c r="C66" s="102" t="s">
        <v>166</v>
      </c>
      <c r="D66" s="37"/>
      <c r="E66" s="22"/>
      <c r="F66" s="22"/>
      <c r="G66" s="27" t="str">
        <f t="shared" ref="G66" si="7" xml:space="preserve"> IF(ISTEXT(B66),"Pt. reports "&amp;C66&amp;".","")</f>
        <v/>
      </c>
    </row>
    <row r="67" spans="1:16">
      <c r="A67" s="29"/>
      <c r="B67" s="91"/>
      <c r="C67" s="22"/>
      <c r="D67" s="37"/>
      <c r="E67" s="22"/>
      <c r="F67" s="22"/>
      <c r="G67" s="27"/>
    </row>
    <row r="68" spans="1:16">
      <c r="A68" s="29" t="s">
        <v>51</v>
      </c>
      <c r="B68" s="101"/>
      <c r="C68" s="22" t="s">
        <v>120</v>
      </c>
      <c r="D68" s="22"/>
      <c r="E68" s="22"/>
      <c r="F68" s="22"/>
      <c r="G68" s="27" t="str">
        <f xml:space="preserve"> IF(ISTEXT(B68),"Pt. reports "&amp;C68&amp;".",A68&amp;"Negative for "&amp;C68&amp;".")</f>
        <v>Constitutional:Negative for fatigue.</v>
      </c>
      <c r="I68" s="135"/>
      <c r="J68" s="135"/>
      <c r="K68" s="135"/>
      <c r="L68" s="135"/>
      <c r="M68" s="135"/>
      <c r="N68" s="135"/>
      <c r="O68" s="135"/>
      <c r="P68" s="135"/>
    </row>
    <row r="69" spans="1:16">
      <c r="A69" s="29"/>
      <c r="B69" s="101"/>
      <c r="C69" s="22" t="s">
        <v>122</v>
      </c>
      <c r="D69" s="22"/>
      <c r="E69" s="22"/>
      <c r="F69" s="22"/>
      <c r="G69" s="27" t="str">
        <f t="shared" ref="G69:G74" si="8" xml:space="preserve"> IF(ISTEXT(B69),"Pt. reports "&amp;C69&amp;".","")</f>
        <v/>
      </c>
      <c r="I69" s="135"/>
      <c r="J69" s="135"/>
      <c r="K69" s="135"/>
      <c r="L69" s="135"/>
      <c r="M69" s="135"/>
      <c r="N69" s="135"/>
      <c r="O69" s="135"/>
      <c r="P69" s="135"/>
    </row>
    <row r="70" spans="1:16">
      <c r="A70" s="29"/>
      <c r="B70" s="101"/>
      <c r="C70" s="22" t="s">
        <v>123</v>
      </c>
      <c r="D70" s="22"/>
      <c r="E70" s="22"/>
      <c r="F70" s="22"/>
      <c r="G70" s="27" t="str">
        <f t="shared" si="8"/>
        <v/>
      </c>
      <c r="I70" s="135"/>
      <c r="J70" s="135"/>
      <c r="K70" s="135"/>
      <c r="L70" s="135"/>
      <c r="M70" s="135"/>
      <c r="N70" s="135"/>
      <c r="O70" s="135"/>
      <c r="P70" s="135"/>
    </row>
    <row r="71" spans="1:16">
      <c r="A71" s="29"/>
      <c r="B71" s="101"/>
      <c r="C71" s="22" t="s">
        <v>124</v>
      </c>
      <c r="D71" s="22"/>
      <c r="E71" s="22"/>
      <c r="F71" s="22"/>
      <c r="G71" s="27" t="str">
        <f t="shared" si="8"/>
        <v/>
      </c>
      <c r="I71" s="135"/>
      <c r="J71" s="135"/>
      <c r="K71" s="135"/>
      <c r="L71" s="135"/>
      <c r="M71" s="135"/>
      <c r="N71" s="135"/>
      <c r="O71" s="135"/>
      <c r="P71" s="135"/>
    </row>
    <row r="72" spans="1:16">
      <c r="A72" s="29"/>
      <c r="B72" s="101"/>
      <c r="C72" s="22" t="s">
        <v>125</v>
      </c>
      <c r="D72" s="22"/>
      <c r="E72" s="22"/>
      <c r="F72" s="22"/>
      <c r="G72" s="27" t="str">
        <f t="shared" si="8"/>
        <v/>
      </c>
      <c r="I72" s="135"/>
      <c r="J72" s="135"/>
      <c r="K72" s="135"/>
      <c r="L72" s="135"/>
      <c r="M72" s="135"/>
      <c r="N72" s="135"/>
      <c r="O72" s="135"/>
      <c r="P72" s="135"/>
    </row>
    <row r="73" spans="1:16">
      <c r="A73" s="29"/>
      <c r="B73" s="101"/>
      <c r="C73" s="22" t="s">
        <v>126</v>
      </c>
      <c r="D73" s="22"/>
      <c r="E73" s="22"/>
      <c r="F73" s="22"/>
      <c r="G73" s="27" t="str">
        <f t="shared" si="8"/>
        <v/>
      </c>
      <c r="I73" s="135"/>
      <c r="J73" s="135"/>
      <c r="K73" s="135"/>
      <c r="L73" s="135"/>
      <c r="M73" s="135"/>
      <c r="N73" s="135"/>
      <c r="O73" s="135"/>
      <c r="P73" s="135"/>
    </row>
    <row r="74" spans="1:16">
      <c r="A74" s="29"/>
      <c r="B74" s="101"/>
      <c r="C74" s="102" t="s">
        <v>166</v>
      </c>
      <c r="D74" s="22"/>
      <c r="E74" s="22"/>
      <c r="F74" s="22"/>
      <c r="G74" s="27" t="str">
        <f t="shared" si="8"/>
        <v/>
      </c>
      <c r="I74" s="135"/>
      <c r="J74" s="135"/>
      <c r="K74" s="135"/>
      <c r="L74" s="135"/>
      <c r="M74" s="135"/>
      <c r="N74" s="135"/>
      <c r="O74" s="135"/>
      <c r="P74" s="135"/>
    </row>
    <row r="75" spans="1:16">
      <c r="B75" s="102"/>
      <c r="C75" s="22"/>
      <c r="D75" s="22"/>
      <c r="E75" s="22"/>
      <c r="F75" s="22"/>
      <c r="G75" s="27"/>
      <c r="I75" s="135"/>
      <c r="J75" s="135"/>
      <c r="K75" s="135"/>
      <c r="L75" s="135"/>
      <c r="M75" s="135"/>
      <c r="N75" s="135"/>
      <c r="O75" s="135"/>
      <c r="P75" s="135"/>
    </row>
    <row r="76" spans="1:16">
      <c r="A76" s="29" t="s">
        <v>52</v>
      </c>
      <c r="B76" s="101"/>
      <c r="C76" s="22" t="s">
        <v>127</v>
      </c>
      <c r="D76" s="22"/>
      <c r="E76" s="22"/>
      <c r="F76" s="22"/>
      <c r="G76" s="27" t="str">
        <f t="shared" ref="G76:G111" si="9" xml:space="preserve"> IF(ISTEXT(B76),"Pt. reports "&amp;C76&amp;".","")</f>
        <v/>
      </c>
      <c r="I76" s="135"/>
      <c r="J76" s="135"/>
      <c r="K76" s="135"/>
      <c r="L76" s="135"/>
      <c r="M76" s="135"/>
      <c r="N76" s="135"/>
      <c r="O76" s="135"/>
      <c r="P76" s="135"/>
    </row>
    <row r="77" spans="1:16">
      <c r="A77" s="29"/>
      <c r="B77" s="101"/>
      <c r="C77" s="22" t="s">
        <v>128</v>
      </c>
      <c r="D77" s="22"/>
      <c r="E77" s="22"/>
      <c r="F77" s="22"/>
      <c r="G77" s="27" t="str">
        <f t="shared" si="9"/>
        <v/>
      </c>
      <c r="I77" s="135"/>
      <c r="J77" s="135"/>
      <c r="K77" s="135"/>
      <c r="L77" s="135"/>
      <c r="M77" s="135"/>
      <c r="N77" s="135"/>
      <c r="O77" s="135"/>
      <c r="P77" s="135"/>
    </row>
    <row r="78" spans="1:16">
      <c r="A78" s="29"/>
      <c r="B78" s="101"/>
      <c r="C78" s="102" t="s">
        <v>166</v>
      </c>
      <c r="D78" s="22"/>
      <c r="E78" s="22"/>
      <c r="F78" s="22"/>
      <c r="G78" s="27" t="str">
        <f t="shared" si="9"/>
        <v/>
      </c>
      <c r="I78" s="135"/>
      <c r="J78" s="135"/>
      <c r="K78" s="135"/>
      <c r="L78" s="135"/>
      <c r="M78" s="135"/>
      <c r="N78" s="135"/>
      <c r="O78" s="135"/>
      <c r="P78" s="135"/>
    </row>
    <row r="79" spans="1:16">
      <c r="A79" s="29"/>
      <c r="B79" s="102"/>
      <c r="C79" s="22"/>
      <c r="D79" s="22"/>
      <c r="E79" s="22"/>
      <c r="F79" s="22"/>
      <c r="G79" s="27"/>
      <c r="I79" s="135"/>
      <c r="J79" s="135"/>
      <c r="K79" s="135"/>
      <c r="L79" s="135"/>
      <c r="M79" s="135"/>
      <c r="N79" s="135"/>
      <c r="O79" s="135"/>
      <c r="P79" s="135"/>
    </row>
    <row r="80" spans="1:16">
      <c r="A80" s="29" t="s">
        <v>54</v>
      </c>
      <c r="B80" s="101"/>
      <c r="C80" s="22" t="s">
        <v>129</v>
      </c>
      <c r="D80" s="37"/>
      <c r="E80" s="22"/>
      <c r="F80" s="22"/>
      <c r="G80" s="27" t="str">
        <f t="shared" si="9"/>
        <v/>
      </c>
      <c r="I80" s="135"/>
      <c r="J80" s="135"/>
      <c r="K80" s="135"/>
      <c r="L80" s="135"/>
      <c r="M80" s="135"/>
      <c r="N80" s="135"/>
      <c r="O80" s="135"/>
      <c r="P80" s="135"/>
    </row>
    <row r="81" spans="1:16">
      <c r="B81" s="101"/>
      <c r="C81" s="22" t="s">
        <v>130</v>
      </c>
      <c r="D81" s="37"/>
      <c r="E81" s="22"/>
      <c r="F81" s="22"/>
      <c r="G81" s="27" t="str">
        <f t="shared" si="9"/>
        <v/>
      </c>
      <c r="I81" s="135"/>
      <c r="J81" s="135"/>
      <c r="K81" s="135"/>
      <c r="L81" s="135"/>
      <c r="M81" s="135"/>
      <c r="N81" s="135"/>
      <c r="O81" s="135"/>
      <c r="P81" s="135"/>
    </row>
    <row r="82" spans="1:16">
      <c r="B82" s="101"/>
      <c r="C82" s="22" t="s">
        <v>131</v>
      </c>
      <c r="D82" s="37"/>
      <c r="E82" s="22"/>
      <c r="F82" s="22"/>
      <c r="G82" s="27" t="str">
        <f t="shared" si="9"/>
        <v/>
      </c>
      <c r="I82" s="135"/>
      <c r="J82" s="135"/>
      <c r="K82" s="135"/>
      <c r="L82" s="135"/>
      <c r="M82" s="135"/>
      <c r="N82" s="135"/>
      <c r="O82" s="135"/>
      <c r="P82" s="135"/>
    </row>
    <row r="83" spans="1:16" s="39" customFormat="1">
      <c r="A83" s="17"/>
      <c r="B83" s="101"/>
      <c r="C83" s="102" t="s">
        <v>166</v>
      </c>
      <c r="D83" s="22"/>
      <c r="E83" s="22"/>
      <c r="F83" s="22" t="str">
        <f t="shared" ref="F83:F111" si="10" xml:space="preserve"> IF(ISTEXT(E83),1,"")</f>
        <v/>
      </c>
      <c r="G83" s="27" t="str">
        <f t="shared" si="9"/>
        <v/>
      </c>
      <c r="I83" s="135"/>
      <c r="J83" s="135"/>
      <c r="K83" s="135"/>
      <c r="L83" s="135"/>
      <c r="M83" s="135"/>
      <c r="N83" s="135"/>
      <c r="O83" s="135"/>
      <c r="P83" s="135"/>
    </row>
    <row r="84" spans="1:16" s="39" customFormat="1">
      <c r="A84" s="17"/>
      <c r="B84" s="102"/>
      <c r="C84" s="22"/>
      <c r="D84" s="22"/>
      <c r="E84" s="22"/>
      <c r="F84" s="22" t="str">
        <f t="shared" si="10"/>
        <v/>
      </c>
      <c r="G84" s="27" t="str">
        <f xml:space="preserve"> IF(ISTEXT(E84),A68&amp;E84,"")</f>
        <v/>
      </c>
      <c r="I84" s="135"/>
      <c r="J84" s="135"/>
      <c r="K84" s="135"/>
      <c r="L84" s="135"/>
      <c r="M84" s="135"/>
      <c r="N84" s="135"/>
      <c r="O84" s="135"/>
      <c r="P84" s="135"/>
    </row>
    <row r="85" spans="1:16" s="39" customFormat="1">
      <c r="A85" s="29" t="s">
        <v>55</v>
      </c>
      <c r="B85" s="101"/>
      <c r="C85" s="22" t="s">
        <v>132</v>
      </c>
      <c r="D85" s="22"/>
      <c r="E85" s="22"/>
      <c r="F85" s="22" t="str">
        <f t="shared" si="10"/>
        <v/>
      </c>
      <c r="G85" s="27" t="str">
        <f xml:space="preserve"> IF(ISTEXT(B85),"Pt. reports "&amp;C85&amp;".","GI:Negative for "&amp;C85&amp;".")</f>
        <v>GI:Negative for nausea.</v>
      </c>
      <c r="I85" s="135"/>
      <c r="J85" s="135"/>
      <c r="K85" s="135"/>
      <c r="L85" s="135"/>
      <c r="M85" s="135"/>
      <c r="N85" s="135"/>
      <c r="O85" s="135"/>
      <c r="P85" s="135"/>
    </row>
    <row r="86" spans="1:16" s="39" customFormat="1">
      <c r="A86" s="29"/>
      <c r="B86" s="101"/>
      <c r="C86" s="22" t="s">
        <v>133</v>
      </c>
      <c r="D86" s="22"/>
      <c r="E86" s="22"/>
      <c r="F86" s="22"/>
      <c r="G86" s="27" t="str">
        <f t="shared" si="9"/>
        <v/>
      </c>
      <c r="I86" s="135"/>
      <c r="J86" s="135"/>
      <c r="K86" s="135"/>
      <c r="L86" s="135"/>
      <c r="M86" s="135"/>
      <c r="N86" s="135"/>
      <c r="O86" s="135"/>
      <c r="P86" s="135"/>
    </row>
    <row r="87" spans="1:16" s="39" customFormat="1">
      <c r="A87" s="29"/>
      <c r="B87" s="101"/>
      <c r="C87" s="22" t="s">
        <v>134</v>
      </c>
      <c r="D87" s="22"/>
      <c r="E87" s="22"/>
      <c r="F87" s="22"/>
      <c r="G87" s="27" t="str">
        <f t="shared" si="9"/>
        <v/>
      </c>
      <c r="I87" s="135"/>
      <c r="J87" s="135"/>
      <c r="K87" s="135"/>
      <c r="L87" s="135"/>
      <c r="M87" s="135"/>
      <c r="N87" s="135"/>
      <c r="O87" s="135"/>
      <c r="P87" s="135"/>
    </row>
    <row r="88" spans="1:16" s="39" customFormat="1">
      <c r="A88" s="29"/>
      <c r="B88" s="101"/>
      <c r="C88" s="22" t="s">
        <v>135</v>
      </c>
      <c r="D88" s="22"/>
      <c r="E88" s="22"/>
      <c r="F88" s="22"/>
      <c r="G88" s="27" t="str">
        <f t="shared" si="9"/>
        <v/>
      </c>
      <c r="I88" s="135"/>
      <c r="J88" s="135"/>
      <c r="K88" s="135"/>
      <c r="L88" s="135"/>
      <c r="M88" s="135"/>
      <c r="N88" s="135"/>
      <c r="O88" s="135"/>
      <c r="P88" s="135"/>
    </row>
    <row r="89" spans="1:16" s="39" customFormat="1">
      <c r="A89" s="29"/>
      <c r="B89" s="101"/>
      <c r="C89" s="102" t="s">
        <v>166</v>
      </c>
      <c r="D89" s="22"/>
      <c r="E89" s="22"/>
      <c r="F89" s="22"/>
      <c r="G89" s="27" t="str">
        <f t="shared" si="9"/>
        <v/>
      </c>
      <c r="I89" s="135"/>
      <c r="J89" s="135"/>
      <c r="K89" s="135"/>
      <c r="L89" s="135"/>
      <c r="M89" s="135"/>
      <c r="N89" s="135"/>
      <c r="O89" s="135"/>
      <c r="P89" s="135"/>
    </row>
    <row r="90" spans="1:16" s="39" customFormat="1">
      <c r="A90" s="29"/>
      <c r="B90" s="102"/>
      <c r="C90" s="22"/>
      <c r="D90" s="22"/>
      <c r="E90" s="22"/>
      <c r="F90" s="22"/>
      <c r="G90" s="27"/>
      <c r="I90" s="135"/>
      <c r="J90" s="135"/>
      <c r="K90" s="135"/>
      <c r="L90" s="135"/>
      <c r="M90" s="135"/>
      <c r="N90" s="135"/>
      <c r="O90" s="135"/>
      <c r="P90" s="135"/>
    </row>
    <row r="91" spans="1:16" s="39" customFormat="1">
      <c r="A91" s="29" t="s">
        <v>56</v>
      </c>
      <c r="B91" s="101"/>
      <c r="C91" s="22" t="s">
        <v>136</v>
      </c>
      <c r="D91" s="22"/>
      <c r="E91" s="22"/>
      <c r="F91" s="22"/>
      <c r="G91" s="27" t="str">
        <f t="shared" si="9"/>
        <v/>
      </c>
      <c r="I91" s="135"/>
      <c r="J91" s="135"/>
      <c r="K91" s="135"/>
      <c r="L91" s="135"/>
      <c r="M91" s="135"/>
      <c r="N91" s="135"/>
      <c r="O91" s="135"/>
      <c r="P91" s="135"/>
    </row>
    <row r="92" spans="1:16" s="39" customFormat="1">
      <c r="A92" s="29"/>
      <c r="B92" s="101"/>
      <c r="C92" s="22" t="s">
        <v>137</v>
      </c>
      <c r="D92" s="22"/>
      <c r="E92" s="22"/>
      <c r="F92" s="22"/>
      <c r="G92" s="27" t="str">
        <f t="shared" si="9"/>
        <v/>
      </c>
      <c r="I92" s="135"/>
      <c r="J92" s="135"/>
      <c r="K92" s="135"/>
      <c r="L92" s="135"/>
      <c r="M92" s="135"/>
      <c r="N92" s="135"/>
      <c r="O92" s="135"/>
      <c r="P92" s="135"/>
    </row>
    <row r="93" spans="1:16" s="39" customFormat="1">
      <c r="A93" s="29"/>
      <c r="B93" s="101"/>
      <c r="C93" s="22" t="s">
        <v>138</v>
      </c>
      <c r="D93" s="22"/>
      <c r="E93" s="22"/>
      <c r="F93" s="22"/>
      <c r="G93" s="27" t="str">
        <f t="shared" si="9"/>
        <v/>
      </c>
      <c r="I93" s="135"/>
      <c r="J93" s="135"/>
      <c r="K93" s="135"/>
      <c r="L93" s="135"/>
      <c r="M93" s="135"/>
      <c r="N93" s="135"/>
      <c r="O93" s="135"/>
      <c r="P93" s="135"/>
    </row>
    <row r="94" spans="1:16" s="39" customFormat="1">
      <c r="A94" s="29"/>
      <c r="B94" s="101"/>
      <c r="C94" s="22" t="s">
        <v>139</v>
      </c>
      <c r="D94" s="22"/>
      <c r="E94" s="22"/>
      <c r="F94" s="22"/>
      <c r="G94" s="27" t="str">
        <f t="shared" si="9"/>
        <v/>
      </c>
      <c r="I94" s="135"/>
      <c r="J94" s="135"/>
      <c r="K94" s="135"/>
      <c r="L94" s="135"/>
      <c r="M94" s="135"/>
      <c r="N94" s="135"/>
      <c r="O94" s="135"/>
      <c r="P94" s="135"/>
    </row>
    <row r="95" spans="1:16" s="39" customFormat="1">
      <c r="A95" s="29"/>
      <c r="B95" s="101"/>
      <c r="C95" s="102" t="s">
        <v>166</v>
      </c>
      <c r="D95" s="22"/>
      <c r="E95" s="22"/>
      <c r="F95" s="22"/>
      <c r="G95" s="27" t="str">
        <f t="shared" si="9"/>
        <v/>
      </c>
      <c r="I95" s="135"/>
      <c r="J95" s="135"/>
      <c r="K95" s="135"/>
      <c r="L95" s="135"/>
      <c r="M95" s="135"/>
      <c r="N95" s="135"/>
      <c r="O95" s="135"/>
      <c r="P95" s="135"/>
    </row>
    <row r="96" spans="1:16" s="39" customFormat="1">
      <c r="A96" s="56"/>
      <c r="B96" s="102"/>
      <c r="C96" s="56"/>
      <c r="D96" s="22"/>
      <c r="E96" s="22"/>
      <c r="F96" s="22" t="str">
        <f t="shared" si="10"/>
        <v/>
      </c>
      <c r="G96" s="27"/>
      <c r="I96" s="135"/>
      <c r="J96" s="135"/>
      <c r="K96" s="135"/>
      <c r="L96" s="135"/>
      <c r="M96" s="135"/>
      <c r="N96" s="135"/>
      <c r="O96" s="135"/>
      <c r="P96" s="135"/>
    </row>
    <row r="97" spans="1:16" s="39" customFormat="1">
      <c r="A97" s="29" t="s">
        <v>53</v>
      </c>
      <c r="B97" s="101"/>
      <c r="C97" s="104" t="s">
        <v>141</v>
      </c>
      <c r="D97" s="22"/>
      <c r="E97" s="22"/>
      <c r="F97" s="22"/>
      <c r="G97" s="27" t="str">
        <f t="shared" si="9"/>
        <v/>
      </c>
      <c r="I97" s="135"/>
      <c r="J97" s="135"/>
      <c r="K97" s="135"/>
      <c r="L97" s="135"/>
      <c r="M97" s="135"/>
      <c r="N97" s="135"/>
      <c r="O97" s="135"/>
      <c r="P97" s="135"/>
    </row>
    <row r="98" spans="1:16" s="39" customFormat="1">
      <c r="A98" s="56"/>
      <c r="B98" s="103"/>
      <c r="C98" s="56"/>
      <c r="D98" s="22"/>
      <c r="E98" s="22"/>
      <c r="F98" s="22"/>
      <c r="G98" s="27"/>
      <c r="I98" s="135"/>
      <c r="J98" s="135"/>
      <c r="K98" s="135"/>
      <c r="L98" s="135"/>
      <c r="M98" s="135"/>
      <c r="N98" s="135"/>
      <c r="O98" s="135"/>
      <c r="P98" s="135"/>
    </row>
    <row r="99" spans="1:16" s="39" customFormat="1">
      <c r="A99" s="29" t="s">
        <v>57</v>
      </c>
      <c r="B99" s="101"/>
      <c r="C99" s="104" t="s">
        <v>141</v>
      </c>
      <c r="D99" s="22"/>
      <c r="E99" s="22"/>
      <c r="F99" s="22" t="str">
        <f t="shared" si="10"/>
        <v/>
      </c>
      <c r="G99" s="27" t="str">
        <f t="shared" si="9"/>
        <v/>
      </c>
      <c r="I99" s="135"/>
      <c r="J99" s="135"/>
      <c r="K99" s="135"/>
      <c r="L99" s="135"/>
      <c r="M99" s="135"/>
      <c r="N99" s="135"/>
      <c r="O99" s="135"/>
      <c r="P99" s="135"/>
    </row>
    <row r="100" spans="1:16" s="39" customFormat="1">
      <c r="A100" s="29"/>
      <c r="B100" s="103"/>
      <c r="C100" s="56"/>
      <c r="D100" s="22"/>
      <c r="E100" s="22"/>
      <c r="F100" s="22"/>
      <c r="G100" s="27"/>
      <c r="I100" s="86"/>
      <c r="J100" s="86"/>
      <c r="K100" s="86"/>
      <c r="L100" s="86"/>
      <c r="M100" s="86"/>
      <c r="N100" s="86"/>
      <c r="O100" s="86"/>
      <c r="P100" s="86"/>
    </row>
    <row r="101" spans="1:16" s="39" customFormat="1">
      <c r="A101" s="29" t="s">
        <v>58</v>
      </c>
      <c r="B101" s="101"/>
      <c r="C101" s="104" t="s">
        <v>141</v>
      </c>
      <c r="D101" s="22"/>
      <c r="E101" s="22"/>
      <c r="F101" s="22"/>
      <c r="G101" s="27" t="str">
        <f t="shared" si="9"/>
        <v/>
      </c>
      <c r="I101" s="86"/>
      <c r="J101" s="86"/>
      <c r="K101" s="86"/>
      <c r="L101" s="86"/>
      <c r="M101" s="86"/>
      <c r="N101" s="86"/>
      <c r="O101" s="86"/>
      <c r="P101" s="86"/>
    </row>
    <row r="102" spans="1:16" s="39" customFormat="1">
      <c r="A102" s="29"/>
      <c r="B102" s="103"/>
      <c r="C102" s="56"/>
      <c r="D102" s="22"/>
      <c r="E102" s="22"/>
      <c r="F102" s="22"/>
      <c r="G102" s="27"/>
      <c r="I102" s="86"/>
      <c r="J102" s="86"/>
      <c r="K102" s="86"/>
      <c r="L102" s="86"/>
      <c r="M102" s="86"/>
      <c r="N102" s="86"/>
      <c r="O102" s="86"/>
      <c r="P102" s="86"/>
    </row>
    <row r="103" spans="1:16" s="39" customFormat="1">
      <c r="A103" s="29" t="s">
        <v>59</v>
      </c>
      <c r="B103" s="101"/>
      <c r="C103" s="104" t="s">
        <v>141</v>
      </c>
      <c r="D103" s="22"/>
      <c r="E103" s="22"/>
      <c r="F103" s="22"/>
      <c r="G103" s="27" t="str">
        <f t="shared" si="9"/>
        <v/>
      </c>
      <c r="I103" s="86"/>
      <c r="J103" s="86"/>
      <c r="K103" s="86"/>
      <c r="L103" s="86"/>
      <c r="M103" s="86"/>
      <c r="N103" s="86"/>
      <c r="O103" s="86"/>
      <c r="P103" s="86"/>
    </row>
    <row r="104" spans="1:16" s="39" customFormat="1">
      <c r="A104" s="29"/>
      <c r="B104" s="103"/>
      <c r="C104" s="22"/>
      <c r="D104" s="22"/>
      <c r="E104" s="22"/>
      <c r="F104" s="22"/>
      <c r="G104" s="27"/>
      <c r="I104" s="86"/>
      <c r="J104" s="86"/>
      <c r="K104" s="86"/>
      <c r="L104" s="86"/>
      <c r="M104" s="86"/>
      <c r="N104" s="86"/>
      <c r="O104" s="86"/>
      <c r="P104" s="86"/>
    </row>
    <row r="105" spans="1:16" s="39" customFormat="1">
      <c r="A105" s="29" t="s">
        <v>60</v>
      </c>
      <c r="B105" s="101"/>
      <c r="C105" s="104" t="s">
        <v>141</v>
      </c>
      <c r="D105" s="22"/>
      <c r="E105" s="22"/>
      <c r="F105" s="22" t="str">
        <f t="shared" si="10"/>
        <v/>
      </c>
      <c r="G105" s="27" t="str">
        <f t="shared" si="9"/>
        <v/>
      </c>
      <c r="I105" s="17"/>
      <c r="J105" s="17"/>
      <c r="K105" s="17"/>
      <c r="L105" s="17"/>
      <c r="M105" s="17"/>
      <c r="N105" s="17"/>
      <c r="O105" s="17"/>
      <c r="P105" s="17"/>
    </row>
    <row r="106" spans="1:16" s="39" customFormat="1">
      <c r="A106" s="56"/>
      <c r="B106" s="103"/>
      <c r="C106" s="22"/>
      <c r="D106" s="22"/>
      <c r="E106" s="22"/>
      <c r="F106" s="22" t="str">
        <f t="shared" si="10"/>
        <v/>
      </c>
      <c r="G106" s="27"/>
      <c r="I106" s="135"/>
      <c r="J106" s="135"/>
      <c r="K106" s="135"/>
      <c r="L106" s="135"/>
      <c r="M106" s="135"/>
      <c r="N106" s="135"/>
      <c r="O106" s="135"/>
      <c r="P106" s="135"/>
    </row>
    <row r="107" spans="1:16" s="39" customFormat="1">
      <c r="A107" s="29" t="s">
        <v>61</v>
      </c>
      <c r="B107" s="101"/>
      <c r="C107" s="104" t="s">
        <v>141</v>
      </c>
      <c r="D107" s="22"/>
      <c r="E107" s="22"/>
      <c r="F107" s="22" t="str">
        <f t="shared" si="10"/>
        <v/>
      </c>
      <c r="G107" s="27" t="str">
        <f t="shared" si="9"/>
        <v/>
      </c>
      <c r="I107" s="135"/>
      <c r="J107" s="135"/>
      <c r="K107" s="135"/>
      <c r="L107" s="135"/>
      <c r="M107" s="135"/>
      <c r="N107" s="135"/>
      <c r="O107" s="135"/>
      <c r="P107" s="135"/>
    </row>
    <row r="108" spans="1:16" s="39" customFormat="1">
      <c r="A108" s="56"/>
      <c r="B108" s="103"/>
      <c r="C108" s="22"/>
      <c r="D108" s="22"/>
      <c r="E108" s="22"/>
      <c r="F108" s="22" t="str">
        <f t="shared" si="10"/>
        <v/>
      </c>
      <c r="G108" s="27"/>
      <c r="I108" s="135"/>
      <c r="J108" s="135"/>
      <c r="K108" s="135"/>
      <c r="L108" s="135"/>
      <c r="M108" s="135"/>
      <c r="N108" s="135"/>
      <c r="O108" s="135"/>
      <c r="P108" s="135"/>
    </row>
    <row r="109" spans="1:16" s="39" customFormat="1">
      <c r="A109" s="29" t="s">
        <v>62</v>
      </c>
      <c r="B109" s="101"/>
      <c r="C109" s="104" t="s">
        <v>141</v>
      </c>
      <c r="D109" s="22"/>
      <c r="E109" s="22"/>
      <c r="F109" s="22" t="str">
        <f t="shared" si="10"/>
        <v/>
      </c>
      <c r="G109" s="27" t="str">
        <f t="shared" si="9"/>
        <v/>
      </c>
      <c r="I109" s="135"/>
      <c r="J109" s="135"/>
      <c r="K109" s="135"/>
      <c r="L109" s="135"/>
      <c r="M109" s="135"/>
      <c r="N109" s="135"/>
      <c r="O109" s="135"/>
      <c r="P109" s="135"/>
    </row>
    <row r="110" spans="1:16" s="39" customFormat="1">
      <c r="A110" s="29"/>
      <c r="B110" s="103"/>
      <c r="C110" s="22"/>
      <c r="D110" s="22"/>
      <c r="E110" s="22"/>
      <c r="F110" s="22"/>
      <c r="G110" s="27"/>
      <c r="I110" s="86"/>
      <c r="J110" s="86"/>
      <c r="K110" s="86"/>
      <c r="L110" s="86"/>
      <c r="M110" s="86"/>
      <c r="N110" s="86"/>
      <c r="O110" s="86"/>
      <c r="P110" s="86"/>
    </row>
    <row r="111" spans="1:16" s="39" customFormat="1">
      <c r="A111" s="29" t="s">
        <v>63</v>
      </c>
      <c r="B111" s="101"/>
      <c r="C111" s="104" t="s">
        <v>141</v>
      </c>
      <c r="D111" s="22"/>
      <c r="E111" s="22"/>
      <c r="F111" s="22" t="str">
        <f t="shared" si="10"/>
        <v/>
      </c>
      <c r="G111" s="27" t="str">
        <f t="shared" si="9"/>
        <v/>
      </c>
      <c r="I111" s="17"/>
      <c r="J111" s="17"/>
      <c r="K111" s="17"/>
      <c r="L111" s="17"/>
      <c r="M111" s="17"/>
      <c r="N111" s="17"/>
      <c r="O111" s="17"/>
      <c r="P111" s="17"/>
    </row>
    <row r="112" spans="1:16" s="39" customFormat="1">
      <c r="A112" s="43"/>
      <c r="B112" s="22"/>
      <c r="C112" s="22"/>
      <c r="D112" s="22"/>
      <c r="E112" s="94"/>
      <c r="F112" s="22"/>
      <c r="G112" s="31" t="s">
        <v>167</v>
      </c>
      <c r="I112" s="17"/>
      <c r="J112" s="17"/>
      <c r="K112" s="17"/>
      <c r="L112" s="17"/>
      <c r="M112" s="17"/>
      <c r="N112" s="17"/>
      <c r="O112" s="17"/>
      <c r="P112" s="17"/>
    </row>
    <row r="113" spans="1:16" s="39" customFormat="1">
      <c r="A113" s="37"/>
      <c r="B113" s="22"/>
      <c r="C113" s="22"/>
      <c r="D113" s="37"/>
      <c r="E113" s="22"/>
      <c r="F113" s="22"/>
      <c r="G113" s="31"/>
      <c r="I113" s="17"/>
      <c r="J113" s="17"/>
      <c r="K113" s="17"/>
      <c r="L113" s="17"/>
      <c r="M113" s="17"/>
      <c r="N113" s="17"/>
      <c r="O113" s="17"/>
      <c r="P113" s="17"/>
    </row>
    <row r="114" spans="1:16" s="39" customFormat="1" ht="15.75" thickBot="1">
      <c r="A114" s="47"/>
      <c r="B114" s="32"/>
      <c r="C114" s="32"/>
      <c r="D114" s="32"/>
      <c r="E114" s="32"/>
      <c r="F114" s="32"/>
      <c r="G114" s="48"/>
      <c r="I114" s="17"/>
      <c r="J114" s="17"/>
      <c r="K114" s="17"/>
      <c r="L114" s="17"/>
      <c r="M114" s="17"/>
      <c r="N114" s="17"/>
      <c r="O114" s="17"/>
      <c r="P114" s="17"/>
    </row>
    <row r="115" spans="1:16" collapsed="1"/>
    <row r="118" spans="1:16" s="39" customFormat="1" ht="15.75" thickBot="1">
      <c r="A118" s="134" t="s">
        <v>69</v>
      </c>
      <c r="B118" s="134"/>
      <c r="C118" s="134"/>
      <c r="D118" s="134"/>
      <c r="E118" s="134"/>
      <c r="F118" s="134"/>
      <c r="G118" s="134"/>
      <c r="I118" s="17"/>
      <c r="J118" s="17"/>
      <c r="K118" s="17"/>
      <c r="L118" s="17"/>
      <c r="M118" s="17"/>
      <c r="N118" s="17"/>
      <c r="O118" s="17"/>
      <c r="P118" s="17"/>
    </row>
    <row r="119" spans="1:16">
      <c r="A119" s="49"/>
      <c r="B119" s="26"/>
      <c r="C119" s="26"/>
      <c r="D119" s="26"/>
      <c r="E119" s="26"/>
      <c r="F119" s="26"/>
      <c r="G119" s="50"/>
    </row>
    <row r="120" spans="1:16">
      <c r="A120" s="43"/>
      <c r="B120" s="22"/>
      <c r="C120" s="22"/>
      <c r="D120" s="22"/>
      <c r="E120" s="22"/>
      <c r="F120" s="22"/>
      <c r="G120" s="31"/>
    </row>
    <row r="121" spans="1:16" s="39" customFormat="1">
      <c r="A121" s="37" t="s">
        <v>197</v>
      </c>
      <c r="B121" s="37"/>
      <c r="C121" s="22"/>
      <c r="D121" s="56"/>
      <c r="E121" s="56"/>
      <c r="F121" s="22"/>
      <c r="G121" s="21" t="s">
        <v>48</v>
      </c>
      <c r="I121" s="17"/>
      <c r="J121" s="17"/>
      <c r="K121" s="17"/>
      <c r="L121" s="17"/>
      <c r="M121" s="17"/>
      <c r="N121" s="17"/>
      <c r="O121" s="17"/>
      <c r="P121" s="17"/>
    </row>
    <row r="122" spans="1:16" s="39" customFormat="1">
      <c r="A122" s="78" t="s">
        <v>64</v>
      </c>
      <c r="B122" s="79"/>
      <c r="C122" s="68" t="s">
        <v>76</v>
      </c>
      <c r="D122" s="56"/>
      <c r="E122" s="56"/>
      <c r="F122" s="22"/>
      <c r="G122" s="31"/>
      <c r="I122" s="17"/>
      <c r="J122" s="17"/>
      <c r="K122" s="17"/>
      <c r="L122" s="17"/>
      <c r="M122" s="17"/>
      <c r="N122" s="17"/>
      <c r="O122" s="17"/>
      <c r="P122" s="17"/>
    </row>
    <row r="123" spans="1:16" s="39" customFormat="1">
      <c r="A123" s="69" t="s">
        <v>70</v>
      </c>
      <c r="B123" s="29"/>
      <c r="C123" s="105"/>
      <c r="D123" s="56"/>
      <c r="E123" s="56"/>
      <c r="F123" s="22">
        <f xml:space="preserve"> IF(ISTEXT(C123),1,0)</f>
        <v>0</v>
      </c>
      <c r="G123" s="27" t="str">
        <f t="shared" ref="G123:G128" si="11" xml:space="preserve"> IF(ISTEXT(C123),A123&amp;C123&amp;".","")</f>
        <v/>
      </c>
      <c r="I123" s="17"/>
      <c r="J123" s="17"/>
      <c r="K123" s="17"/>
      <c r="L123" s="17"/>
      <c r="M123" s="17"/>
      <c r="N123" s="17"/>
      <c r="O123" s="17"/>
      <c r="P123" s="17"/>
    </row>
    <row r="124" spans="1:16" s="39" customFormat="1">
      <c r="A124" s="69" t="s">
        <v>71</v>
      </c>
      <c r="B124" s="29"/>
      <c r="C124" s="106"/>
      <c r="D124" s="56"/>
      <c r="E124" s="56"/>
      <c r="F124" s="22">
        <f t="shared" ref="F124:F128" si="12" xml:space="preserve"> IF(ISTEXT(C124),1,0)</f>
        <v>0</v>
      </c>
      <c r="G124" s="27" t="str">
        <f t="shared" si="11"/>
        <v/>
      </c>
      <c r="I124" s="17"/>
      <c r="J124" s="17"/>
      <c r="K124" s="17"/>
      <c r="L124" s="17"/>
      <c r="M124" s="17"/>
      <c r="N124" s="17"/>
      <c r="O124" s="17"/>
      <c r="P124" s="17"/>
    </row>
    <row r="125" spans="1:16" s="39" customFormat="1">
      <c r="A125" s="69" t="s">
        <v>72</v>
      </c>
      <c r="B125" s="29"/>
      <c r="C125" s="106"/>
      <c r="D125" s="56"/>
      <c r="E125" s="56"/>
      <c r="F125" s="22">
        <f t="shared" si="12"/>
        <v>0</v>
      </c>
      <c r="G125" s="27" t="str">
        <f t="shared" si="11"/>
        <v/>
      </c>
      <c r="I125" s="17"/>
      <c r="J125" s="17"/>
      <c r="K125" s="17"/>
      <c r="L125" s="17"/>
      <c r="M125" s="17"/>
      <c r="N125" s="17"/>
      <c r="O125" s="17"/>
      <c r="P125" s="17"/>
    </row>
    <row r="126" spans="1:16" s="39" customFormat="1">
      <c r="A126" s="69" t="s">
        <v>73</v>
      </c>
      <c r="B126" s="29"/>
      <c r="C126" s="106"/>
      <c r="D126" s="56"/>
      <c r="E126" s="56"/>
      <c r="F126" s="22">
        <f t="shared" si="12"/>
        <v>0</v>
      </c>
      <c r="G126" s="27" t="str">
        <f t="shared" si="11"/>
        <v/>
      </c>
      <c r="I126" s="17"/>
      <c r="J126" s="17"/>
      <c r="K126" s="17"/>
      <c r="L126" s="17"/>
      <c r="M126" s="17"/>
      <c r="N126" s="17"/>
      <c r="O126" s="17"/>
      <c r="P126" s="17"/>
    </row>
    <row r="127" spans="1:16" s="39" customFormat="1">
      <c r="A127" s="69" t="s">
        <v>74</v>
      </c>
      <c r="B127" s="29"/>
      <c r="C127" s="105"/>
      <c r="D127" s="56"/>
      <c r="E127" s="56"/>
      <c r="F127" s="22">
        <f t="shared" si="12"/>
        <v>0</v>
      </c>
      <c r="G127" s="27" t="str">
        <f t="shared" si="11"/>
        <v/>
      </c>
      <c r="I127" s="17"/>
      <c r="J127" s="17"/>
      <c r="K127" s="17"/>
      <c r="L127" s="17"/>
      <c r="M127" s="17"/>
      <c r="N127" s="17"/>
      <c r="O127" s="17"/>
      <c r="P127" s="17"/>
    </row>
    <row r="128" spans="1:16" s="39" customFormat="1">
      <c r="A128" s="72" t="s">
        <v>75</v>
      </c>
      <c r="B128" s="73"/>
      <c r="C128" s="107"/>
      <c r="D128" s="56"/>
      <c r="E128" s="56"/>
      <c r="F128" s="22">
        <f t="shared" si="12"/>
        <v>0</v>
      </c>
      <c r="G128" s="27" t="str">
        <f t="shared" si="11"/>
        <v/>
      </c>
      <c r="I128" s="17"/>
      <c r="J128" s="17"/>
      <c r="K128" s="17"/>
      <c r="L128" s="17"/>
      <c r="M128" s="17"/>
      <c r="N128" s="17"/>
      <c r="O128" s="17"/>
      <c r="P128" s="17"/>
    </row>
    <row r="129" spans="1:16" s="39" customFormat="1">
      <c r="A129" s="90"/>
      <c r="B129" s="22"/>
      <c r="C129" s="22"/>
      <c r="D129" s="22"/>
      <c r="E129" s="22"/>
      <c r="F129" s="51">
        <f>SUM(F123:F128)</f>
        <v>0</v>
      </c>
      <c r="G129" s="31"/>
      <c r="I129" s="17"/>
      <c r="J129" s="17"/>
      <c r="K129" s="17"/>
      <c r="L129" s="17"/>
      <c r="M129" s="17"/>
      <c r="N129" s="17"/>
      <c r="O129" s="17"/>
      <c r="P129" s="17"/>
    </row>
    <row r="130" spans="1:16">
      <c r="A130" s="52"/>
      <c r="B130" s="84" t="s">
        <v>121</v>
      </c>
      <c r="C130" s="34"/>
      <c r="D130" s="53"/>
      <c r="E130" s="53"/>
      <c r="F130" s="53">
        <f>IF(F129&gt;=3,1,0)</f>
        <v>0</v>
      </c>
      <c r="G130" s="35"/>
    </row>
    <row r="131" spans="1:16">
      <c r="A131" s="54" t="s">
        <v>79</v>
      </c>
      <c r="B131" s="100"/>
      <c r="C131" s="22" t="s">
        <v>142</v>
      </c>
      <c r="D131" s="22"/>
      <c r="E131" s="94"/>
      <c r="F131" s="22">
        <f xml:space="preserve"> IF(ISTEXT(B131),1,0)</f>
        <v>0</v>
      </c>
      <c r="G131" s="31" t="str">
        <f xml:space="preserve"> IF(ISTEXT(B131),$A$131&amp;" "&amp;C131,"")</f>
        <v/>
      </c>
    </row>
    <row r="132" spans="1:16">
      <c r="A132" s="54" t="s">
        <v>84</v>
      </c>
      <c r="B132" s="100"/>
      <c r="C132" s="22" t="s">
        <v>143</v>
      </c>
      <c r="D132" s="22"/>
      <c r="E132" s="94"/>
      <c r="F132" s="22">
        <f t="shared" ref="F132:F133" si="13" xml:space="preserve"> IF(ISTEXT(B132),1,0)</f>
        <v>0</v>
      </c>
      <c r="G132" s="31" t="str">
        <f t="shared" ref="G132:G133" si="14" xml:space="preserve"> IF(ISTEXT(B132),$A$131&amp;" "&amp;C132,"")</f>
        <v/>
      </c>
    </row>
    <row r="133" spans="1:16">
      <c r="A133" s="54"/>
      <c r="B133" s="100"/>
      <c r="C133" s="22" t="s">
        <v>144</v>
      </c>
      <c r="D133" s="22"/>
      <c r="E133" s="94"/>
      <c r="F133" s="22">
        <f t="shared" si="13"/>
        <v>0</v>
      </c>
      <c r="G133" s="31" t="str">
        <f t="shared" si="14"/>
        <v/>
      </c>
    </row>
    <row r="134" spans="1:16">
      <c r="A134" s="87" t="str">
        <f>IF(F134&gt;1,"PLEASE CHECK ONLY ONE BOX ABOVE","")</f>
        <v/>
      </c>
      <c r="B134" s="53"/>
      <c r="C134" s="53"/>
      <c r="D134" s="53"/>
      <c r="E134" s="96"/>
      <c r="F134" s="53">
        <f>SUM(F131:F133)</f>
        <v>0</v>
      </c>
      <c r="G134" s="35"/>
    </row>
    <row r="135" spans="1:16" ht="45">
      <c r="A135" s="54" t="s">
        <v>80</v>
      </c>
      <c r="B135" s="100"/>
      <c r="C135" s="22" t="s">
        <v>145</v>
      </c>
      <c r="D135" s="22"/>
      <c r="E135" s="94" t="str">
        <f>IF(ISTEXT(B135),C135,"Inappropriately groomed and/or dressed PLEASE OVERRIDE TEXT HERE TO EXPLAIN")</f>
        <v>Inappropriately groomed and/or dressed PLEASE OVERRIDE TEXT HERE TO EXPLAIN</v>
      </c>
      <c r="F135" s="22"/>
      <c r="G135" s="27" t="str">
        <f>E135</f>
        <v>Inappropriately groomed and/or dressed PLEASE OVERRIDE TEXT HERE TO EXPLAIN</v>
      </c>
    </row>
    <row r="136" spans="1:16" ht="30">
      <c r="A136" s="54"/>
      <c r="B136" s="100"/>
      <c r="C136" s="22" t="s">
        <v>168</v>
      </c>
      <c r="D136" s="22"/>
      <c r="E136" s="94" t="str">
        <f>IF(ISTEXT(B136),"Appearance of being well-nourished, with no obvious nutritional deficiencies.","Pt. has nutritional deficiencies. PLEASE OVERRIDE TEXT HERE TO EXPLAIN")</f>
        <v>Pt. has nutritional deficiencies. PLEASE OVERRIDE TEXT HERE TO EXPLAIN</v>
      </c>
      <c r="F136" s="22"/>
      <c r="G136" s="27" t="str">
        <f>E136</f>
        <v>Pt. has nutritional deficiencies. PLEASE OVERRIDE TEXT HERE TO EXPLAIN</v>
      </c>
    </row>
    <row r="137" spans="1:16" ht="30">
      <c r="A137" s="54"/>
      <c r="B137" s="100"/>
      <c r="C137" s="22" t="s">
        <v>146</v>
      </c>
      <c r="D137" s="22"/>
      <c r="E137" s="94" t="str">
        <f>IF(ISTEXT(B137),"No deformities relevant to mental status.","Has deformities relevant to mental status. OVERRIDE TEXT HERE TO EXPLAIN")</f>
        <v>Has deformities relevant to mental status. OVERRIDE TEXT HERE TO EXPLAIN</v>
      </c>
      <c r="F137" s="22"/>
      <c r="G137" s="27" t="str">
        <f>E137</f>
        <v>Has deformities relevant to mental status. OVERRIDE TEXT HERE TO EXPLAIN</v>
      </c>
    </row>
    <row r="138" spans="1:16" s="39" customFormat="1">
      <c r="A138" s="52"/>
      <c r="B138" s="108"/>
      <c r="C138" s="53"/>
      <c r="D138" s="53"/>
      <c r="E138" s="96"/>
      <c r="F138" s="53">
        <v>1</v>
      </c>
      <c r="G138" s="33"/>
      <c r="I138" s="17"/>
      <c r="J138" s="17"/>
      <c r="K138" s="17"/>
      <c r="L138" s="17"/>
      <c r="M138" s="17"/>
      <c r="N138" s="17"/>
      <c r="O138" s="17"/>
      <c r="P138" s="17"/>
    </row>
    <row r="139" spans="1:16" s="39" customFormat="1">
      <c r="A139" s="55" t="s">
        <v>81</v>
      </c>
      <c r="B139" s="109"/>
      <c r="C139" s="56"/>
      <c r="D139" s="56"/>
      <c r="E139" s="56"/>
      <c r="F139" s="22">
        <f xml:space="preserve"> IF(ISTEXT(G141),1,0)</f>
        <v>0</v>
      </c>
      <c r="G139" s="28" t="str">
        <f>"Speech is normal for "&amp;E140&amp;E141&amp;E142&amp;E143&amp;E144&amp;E145&amp;E146&amp;E147</f>
        <v xml:space="preserve">Speech is normal for </v>
      </c>
      <c r="I139" s="17"/>
      <c r="J139" s="17"/>
      <c r="K139" s="17"/>
      <c r="L139" s="17"/>
      <c r="M139" s="17"/>
      <c r="N139" s="17"/>
      <c r="O139" s="17"/>
      <c r="P139" s="17"/>
    </row>
    <row r="140" spans="1:16" s="39" customFormat="1">
      <c r="A140" s="55" t="s">
        <v>83</v>
      </c>
      <c r="B140" s="101"/>
      <c r="C140" s="85" t="s">
        <v>147</v>
      </c>
      <c r="D140" s="22"/>
      <c r="E140" s="94" t="str">
        <f>IF(ISTEXT(B140),C140,"")</f>
        <v/>
      </c>
      <c r="F140" s="22">
        <f t="shared" ref="F140:F147" si="15" xml:space="preserve"> IF(ISTEXT(B140),1,0)</f>
        <v>0</v>
      </c>
      <c r="G140" s="115" t="s">
        <v>184</v>
      </c>
      <c r="I140" s="17"/>
      <c r="J140" s="17"/>
      <c r="K140" s="17"/>
      <c r="L140" s="17"/>
      <c r="M140" s="17"/>
      <c r="N140" s="17"/>
      <c r="O140" s="17"/>
      <c r="P140" s="17"/>
    </row>
    <row r="141" spans="1:16" s="39" customFormat="1">
      <c r="A141" s="56"/>
      <c r="B141" s="101"/>
      <c r="C141" s="85" t="s">
        <v>148</v>
      </c>
      <c r="D141" s="22"/>
      <c r="E141" s="94" t="str">
        <f t="shared" ref="E141:E147" si="16">IF(ISTEXT(B141),C141,"")</f>
        <v/>
      </c>
      <c r="F141" s="22">
        <f t="shared" si="15"/>
        <v>0</v>
      </c>
      <c r="G141" s="116"/>
      <c r="I141" s="17"/>
      <c r="J141" s="17"/>
      <c r="K141" s="17"/>
      <c r="L141" s="17"/>
      <c r="M141" s="17"/>
      <c r="N141" s="17"/>
      <c r="O141" s="17"/>
      <c r="P141" s="17"/>
    </row>
    <row r="142" spans="1:16" s="39" customFormat="1">
      <c r="A142" s="43"/>
      <c r="B142" s="101"/>
      <c r="C142" s="85" t="s">
        <v>149</v>
      </c>
      <c r="D142" s="22"/>
      <c r="E142" s="94" t="str">
        <f t="shared" si="16"/>
        <v/>
      </c>
      <c r="F142" s="22">
        <f t="shared" si="15"/>
        <v>0</v>
      </c>
      <c r="G142" s="27"/>
      <c r="I142" s="17"/>
      <c r="J142" s="17"/>
      <c r="K142" s="17"/>
      <c r="L142" s="17"/>
      <c r="M142" s="17"/>
      <c r="N142" s="17"/>
      <c r="O142" s="17"/>
      <c r="P142" s="17"/>
    </row>
    <row r="143" spans="1:16" s="39" customFormat="1">
      <c r="A143" s="43"/>
      <c r="B143" s="101"/>
      <c r="C143" s="85" t="s">
        <v>150</v>
      </c>
      <c r="D143" s="22"/>
      <c r="E143" s="94" t="str">
        <f t="shared" si="16"/>
        <v/>
      </c>
      <c r="F143" s="22">
        <f t="shared" si="15"/>
        <v>0</v>
      </c>
      <c r="G143" s="27"/>
      <c r="I143" s="17"/>
      <c r="J143" s="17"/>
      <c r="K143" s="17"/>
      <c r="L143" s="17"/>
      <c r="M143" s="17"/>
      <c r="N143" s="17"/>
      <c r="O143" s="17"/>
      <c r="P143" s="17"/>
    </row>
    <row r="144" spans="1:16" s="39" customFormat="1">
      <c r="A144" s="43"/>
      <c r="B144" s="101"/>
      <c r="C144" s="85" t="s">
        <v>151</v>
      </c>
      <c r="D144" s="22"/>
      <c r="E144" s="94" t="str">
        <f t="shared" si="16"/>
        <v/>
      </c>
      <c r="F144" s="22">
        <f t="shared" si="15"/>
        <v>0</v>
      </c>
      <c r="G144" s="27"/>
      <c r="I144" s="17"/>
      <c r="J144" s="17"/>
      <c r="K144" s="17"/>
      <c r="L144" s="17"/>
      <c r="M144" s="17"/>
      <c r="N144" s="17"/>
      <c r="O144" s="17"/>
      <c r="P144" s="17"/>
    </row>
    <row r="145" spans="1:16" s="39" customFormat="1">
      <c r="A145" s="43"/>
      <c r="B145" s="101"/>
      <c r="C145" s="85" t="s">
        <v>152</v>
      </c>
      <c r="D145" s="22"/>
      <c r="E145" s="94" t="str">
        <f t="shared" si="16"/>
        <v/>
      </c>
      <c r="F145" s="22">
        <f t="shared" si="15"/>
        <v>0</v>
      </c>
      <c r="G145" s="27"/>
      <c r="I145" s="17"/>
      <c r="J145" s="17"/>
      <c r="K145" s="17"/>
      <c r="L145" s="17"/>
      <c r="M145" s="17"/>
      <c r="N145" s="17"/>
      <c r="O145" s="17"/>
      <c r="P145" s="17"/>
    </row>
    <row r="146" spans="1:16" s="39" customFormat="1">
      <c r="A146" s="43"/>
      <c r="B146" s="101"/>
      <c r="C146" s="85" t="s">
        <v>153</v>
      </c>
      <c r="D146" s="22"/>
      <c r="E146" s="94" t="str">
        <f t="shared" si="16"/>
        <v/>
      </c>
      <c r="F146" s="22">
        <f t="shared" si="15"/>
        <v>0</v>
      </c>
      <c r="G146" s="27"/>
      <c r="I146" s="17"/>
      <c r="J146" s="17"/>
      <c r="K146" s="17"/>
      <c r="L146" s="17"/>
      <c r="M146" s="17"/>
      <c r="N146" s="17"/>
      <c r="O146" s="17"/>
      <c r="P146" s="17"/>
    </row>
    <row r="147" spans="1:16" s="39" customFormat="1">
      <c r="A147" s="43"/>
      <c r="B147" s="101"/>
      <c r="C147" s="85" t="s">
        <v>154</v>
      </c>
      <c r="D147" s="22"/>
      <c r="E147" s="94" t="str">
        <f t="shared" si="16"/>
        <v/>
      </c>
      <c r="F147" s="22">
        <f t="shared" si="15"/>
        <v>0</v>
      </c>
      <c r="G147" s="27"/>
      <c r="I147" s="17"/>
      <c r="J147" s="17"/>
      <c r="K147" s="17"/>
      <c r="L147" s="17"/>
      <c r="M147" s="17"/>
      <c r="N147" s="17"/>
      <c r="O147" s="17"/>
      <c r="P147" s="17"/>
    </row>
    <row r="148" spans="1:16" s="39" customFormat="1">
      <c r="A148" s="57"/>
      <c r="B148" s="110"/>
      <c r="C148" s="34"/>
      <c r="D148" s="53"/>
      <c r="E148" s="96"/>
      <c r="F148" s="53">
        <f>IF(SUM(F139:F147)&gt;=1,1,0)</f>
        <v>0</v>
      </c>
      <c r="G148" s="33"/>
      <c r="I148" s="17"/>
      <c r="J148" s="17"/>
      <c r="K148" s="17"/>
      <c r="L148" s="17"/>
      <c r="M148" s="17"/>
      <c r="N148" s="17"/>
      <c r="O148" s="17"/>
      <c r="P148" s="17"/>
    </row>
    <row r="149" spans="1:16" s="39" customFormat="1">
      <c r="A149" s="55" t="s">
        <v>82</v>
      </c>
      <c r="B149" s="109"/>
      <c r="C149" s="29"/>
      <c r="D149" s="22"/>
      <c r="E149" s="51"/>
      <c r="F149" s="22"/>
      <c r="G149" s="28" t="str">
        <f>"Thought content: "&amp;E150&amp;E151&amp;E152&amp;E153&amp;E154&amp;E155&amp;E156&amp;E157&amp;E158&amp;E159&amp;"."</f>
        <v>Thought content: .</v>
      </c>
      <c r="I149" s="17"/>
      <c r="J149" s="17"/>
      <c r="K149" s="17"/>
      <c r="L149" s="17"/>
      <c r="M149" s="17"/>
      <c r="N149" s="17"/>
      <c r="O149" s="17"/>
      <c r="P149" s="17"/>
    </row>
    <row r="150" spans="1:16" s="39" customFormat="1">
      <c r="A150" s="55" t="s">
        <v>83</v>
      </c>
      <c r="B150" s="101"/>
      <c r="C150" s="85" t="s">
        <v>185</v>
      </c>
      <c r="D150" s="22"/>
      <c r="E150" s="94" t="str">
        <f>IF(ISTEXT(B150),C150,"")</f>
        <v/>
      </c>
      <c r="F150" s="22">
        <f t="shared" ref="F150:F159" si="17" xml:space="preserve"> IF(ISTEXT(B150),1,0)</f>
        <v>0</v>
      </c>
      <c r="G150" s="27"/>
      <c r="I150" s="17"/>
      <c r="J150" s="17"/>
      <c r="K150" s="17"/>
      <c r="L150" s="17"/>
      <c r="M150" s="17"/>
      <c r="N150" s="17"/>
      <c r="O150" s="17"/>
      <c r="P150" s="17"/>
    </row>
    <row r="151" spans="1:16" s="39" customFormat="1">
      <c r="A151" s="56"/>
      <c r="B151" s="111"/>
      <c r="C151" s="85"/>
      <c r="D151" s="22"/>
      <c r="E151" s="94" t="str">
        <f t="shared" ref="E151:E159" si="18">IF(ISTEXT(B151),C151,"")</f>
        <v/>
      </c>
      <c r="F151" s="22"/>
      <c r="G151" s="27"/>
      <c r="I151" s="17"/>
      <c r="J151" s="17"/>
      <c r="K151" s="17"/>
      <c r="L151" s="17"/>
      <c r="M151" s="17"/>
      <c r="N151" s="17"/>
      <c r="O151" s="17"/>
      <c r="P151" s="17"/>
    </row>
    <row r="152" spans="1:16" s="39" customFormat="1">
      <c r="A152" s="43"/>
      <c r="B152" s="112"/>
      <c r="C152" s="85" t="s">
        <v>155</v>
      </c>
      <c r="D152" s="22"/>
      <c r="E152" s="94" t="str">
        <f t="shared" si="18"/>
        <v/>
      </c>
      <c r="F152" s="22">
        <f t="shared" si="17"/>
        <v>0</v>
      </c>
      <c r="G152" s="27"/>
      <c r="I152" s="17"/>
      <c r="J152" s="17"/>
      <c r="K152" s="17"/>
      <c r="L152" s="17"/>
      <c r="M152" s="17"/>
      <c r="N152" s="17"/>
      <c r="O152" s="17"/>
      <c r="P152" s="17"/>
    </row>
    <row r="153" spans="1:16" s="39" customFormat="1">
      <c r="A153" s="43"/>
      <c r="B153" s="112"/>
      <c r="C153" s="85" t="s">
        <v>156</v>
      </c>
      <c r="D153" s="22"/>
      <c r="E153" s="94" t="str">
        <f t="shared" si="18"/>
        <v/>
      </c>
      <c r="F153" s="22">
        <f t="shared" si="17"/>
        <v>0</v>
      </c>
      <c r="G153" s="27"/>
      <c r="I153" s="17"/>
      <c r="J153" s="17"/>
      <c r="K153" s="17"/>
      <c r="L153" s="17"/>
      <c r="M153" s="17"/>
      <c r="N153" s="17"/>
      <c r="O153" s="17"/>
      <c r="P153" s="17"/>
    </row>
    <row r="154" spans="1:16" s="39" customFormat="1">
      <c r="A154" s="43"/>
      <c r="B154" s="112"/>
      <c r="C154" s="85" t="s">
        <v>157</v>
      </c>
      <c r="D154" s="22"/>
      <c r="E154" s="94" t="str">
        <f t="shared" si="18"/>
        <v/>
      </c>
      <c r="F154" s="22">
        <f t="shared" si="17"/>
        <v>0</v>
      </c>
      <c r="G154" s="27"/>
      <c r="I154" s="17"/>
      <c r="J154" s="17"/>
      <c r="K154" s="17"/>
      <c r="L154" s="17"/>
      <c r="M154" s="17"/>
      <c r="N154" s="17"/>
      <c r="O154" s="17"/>
      <c r="P154" s="17"/>
    </row>
    <row r="155" spans="1:16" s="39" customFormat="1">
      <c r="A155" s="43"/>
      <c r="B155" s="112"/>
      <c r="C155" s="85" t="s">
        <v>158</v>
      </c>
      <c r="D155" s="22"/>
      <c r="E155" s="94" t="str">
        <f t="shared" si="18"/>
        <v/>
      </c>
      <c r="F155" s="22">
        <f t="shared" si="17"/>
        <v>0</v>
      </c>
      <c r="G155" s="27"/>
      <c r="I155" s="17"/>
      <c r="J155" s="17"/>
      <c r="K155" s="17"/>
      <c r="L155" s="17"/>
      <c r="M155" s="17"/>
      <c r="N155" s="17"/>
      <c r="O155" s="17"/>
      <c r="P155" s="17"/>
    </row>
    <row r="156" spans="1:16" s="39" customFormat="1">
      <c r="A156" s="43"/>
      <c r="B156" s="112"/>
      <c r="C156" s="85" t="s">
        <v>159</v>
      </c>
      <c r="D156" s="22"/>
      <c r="E156" s="94" t="str">
        <f t="shared" si="18"/>
        <v/>
      </c>
      <c r="F156" s="22">
        <f t="shared" si="17"/>
        <v>0</v>
      </c>
      <c r="G156" s="27"/>
      <c r="I156" s="17"/>
      <c r="J156" s="17"/>
      <c r="K156" s="17"/>
      <c r="L156" s="17"/>
      <c r="M156" s="17"/>
      <c r="N156" s="17"/>
      <c r="O156" s="17"/>
      <c r="P156" s="17"/>
    </row>
    <row r="157" spans="1:16" s="39" customFormat="1">
      <c r="A157" s="43"/>
      <c r="B157" s="112"/>
      <c r="C157" s="85" t="s">
        <v>160</v>
      </c>
      <c r="D157" s="22"/>
      <c r="E157" s="94" t="str">
        <f t="shared" si="18"/>
        <v/>
      </c>
      <c r="F157" s="22">
        <f t="shared" si="17"/>
        <v>0</v>
      </c>
      <c r="G157" s="27"/>
      <c r="I157" s="17"/>
      <c r="J157" s="17"/>
      <c r="K157" s="17"/>
      <c r="L157" s="17"/>
      <c r="M157" s="17"/>
      <c r="N157" s="17"/>
      <c r="O157" s="17"/>
      <c r="P157" s="17"/>
    </row>
    <row r="158" spans="1:16" s="39" customFormat="1">
      <c r="A158" s="43"/>
      <c r="B158" s="112"/>
      <c r="C158" s="85" t="s">
        <v>161</v>
      </c>
      <c r="D158" s="22"/>
      <c r="E158" s="94" t="str">
        <f t="shared" si="18"/>
        <v/>
      </c>
      <c r="F158" s="22">
        <f t="shared" si="17"/>
        <v>0</v>
      </c>
      <c r="G158" s="27"/>
      <c r="I158" s="17"/>
      <c r="J158" s="17"/>
      <c r="K158" s="17"/>
      <c r="L158" s="17"/>
      <c r="M158" s="17"/>
      <c r="N158" s="17"/>
      <c r="O158" s="17"/>
      <c r="P158" s="17"/>
    </row>
    <row r="159" spans="1:16" s="39" customFormat="1">
      <c r="A159" s="43"/>
      <c r="B159" s="112"/>
      <c r="C159" s="85" t="s">
        <v>162</v>
      </c>
      <c r="D159" s="22"/>
      <c r="E159" s="94" t="str">
        <f t="shared" si="18"/>
        <v/>
      </c>
      <c r="F159" s="22">
        <f t="shared" si="17"/>
        <v>0</v>
      </c>
      <c r="G159" s="27"/>
      <c r="I159" s="17"/>
      <c r="J159" s="17"/>
      <c r="K159" s="17"/>
      <c r="L159" s="17"/>
      <c r="M159" s="17"/>
      <c r="N159" s="17"/>
      <c r="O159" s="17"/>
      <c r="P159" s="17"/>
    </row>
    <row r="160" spans="1:16" s="39" customFormat="1">
      <c r="A160" s="52"/>
      <c r="B160" s="108"/>
      <c r="C160" s="34"/>
      <c r="D160" s="53"/>
      <c r="E160" s="53"/>
      <c r="F160" s="53">
        <f>IF(SUM(F150:F159)&gt;=1,1,0)</f>
        <v>0</v>
      </c>
      <c r="G160" s="33"/>
      <c r="I160" s="17"/>
      <c r="J160" s="17"/>
      <c r="K160" s="17"/>
      <c r="L160" s="17"/>
      <c r="M160" s="17"/>
      <c r="N160" s="17"/>
      <c r="O160" s="17"/>
      <c r="P160" s="17"/>
    </row>
    <row r="161" spans="1:16" s="39" customFormat="1">
      <c r="A161" s="43"/>
      <c r="B161" s="102"/>
      <c r="C161" s="29"/>
      <c r="D161" s="22"/>
      <c r="E161" s="51"/>
      <c r="F161" s="22"/>
      <c r="G161" s="27"/>
      <c r="I161" s="17"/>
      <c r="J161" s="17"/>
      <c r="K161" s="17"/>
      <c r="L161" s="17"/>
      <c r="M161" s="17"/>
      <c r="N161" s="17"/>
      <c r="O161" s="17"/>
      <c r="P161" s="17"/>
    </row>
    <row r="162" spans="1:16" s="39" customFormat="1">
      <c r="A162" s="55" t="s">
        <v>163</v>
      </c>
      <c r="B162" s="100"/>
      <c r="C162" s="85"/>
      <c r="D162" s="22"/>
      <c r="E162" s="94"/>
      <c r="F162" s="22">
        <f t="shared" ref="F162" si="19" xml:space="preserve"> IF(ISTEXT(B162),1,0)</f>
        <v>0</v>
      </c>
      <c r="G162" s="27" t="str">
        <f xml:space="preserve"> IF(ISTEXT(B162),A162,"Associations are loose.")</f>
        <v>Associations are loose.</v>
      </c>
      <c r="I162" s="17"/>
      <c r="J162" s="17"/>
      <c r="K162" s="17"/>
      <c r="L162" s="17"/>
      <c r="M162" s="17"/>
      <c r="N162" s="17"/>
      <c r="O162" s="17"/>
      <c r="P162" s="17"/>
    </row>
    <row r="163" spans="1:16" s="39" customFormat="1">
      <c r="A163" s="52"/>
      <c r="B163" s="108"/>
      <c r="C163" s="34"/>
      <c r="D163" s="53"/>
      <c r="E163" s="53"/>
      <c r="F163" s="53">
        <v>1</v>
      </c>
      <c r="G163" s="33"/>
      <c r="I163" s="17"/>
      <c r="J163" s="17"/>
      <c r="K163" s="17"/>
      <c r="L163" s="17"/>
      <c r="M163" s="17"/>
      <c r="N163" s="17"/>
      <c r="O163" s="17"/>
      <c r="P163" s="17"/>
    </row>
    <row r="164" spans="1:16" s="39" customFormat="1">
      <c r="A164" s="55" t="s">
        <v>85</v>
      </c>
      <c r="B164" s="102"/>
      <c r="C164" s="29"/>
      <c r="D164" s="22"/>
      <c r="E164" s="51"/>
      <c r="F164" s="22"/>
      <c r="G164" s="27"/>
      <c r="I164" s="17"/>
      <c r="J164" s="17"/>
      <c r="K164" s="17"/>
      <c r="L164" s="17"/>
      <c r="M164" s="17"/>
      <c r="N164" s="17"/>
      <c r="O164" s="17"/>
      <c r="P164" s="17"/>
    </row>
    <row r="165" spans="1:16" s="39" customFormat="1">
      <c r="A165" s="55" t="s">
        <v>83</v>
      </c>
      <c r="B165" s="101"/>
      <c r="C165" s="85" t="s">
        <v>86</v>
      </c>
      <c r="D165" s="98" t="str">
        <f>IF(ISTEXT(B165),"",C165&amp;", ")</f>
        <v xml:space="preserve">SI/HI, </v>
      </c>
      <c r="E165" s="94" t="str">
        <f>IF(ISTEXT(B165),C165&amp;", ","")</f>
        <v/>
      </c>
      <c r="F165" s="22"/>
      <c r="G165" s="27" t="str">
        <f>"Pt. confirms "&amp;E165&amp;E166&amp;E167&amp;E168&amp;E169&amp;"."</f>
        <v>Pt. confirms .</v>
      </c>
      <c r="I165" s="17"/>
      <c r="J165" s="17"/>
      <c r="K165" s="17"/>
      <c r="L165" s="17"/>
      <c r="M165" s="17"/>
      <c r="N165" s="17"/>
      <c r="O165" s="17"/>
      <c r="P165" s="17"/>
    </row>
    <row r="166" spans="1:16" s="39" customFormat="1">
      <c r="A166" s="43"/>
      <c r="B166" s="112"/>
      <c r="C166" s="85" t="s">
        <v>87</v>
      </c>
      <c r="D166" s="98" t="str">
        <f t="shared" ref="D166:D168" si="20">IF(ISTEXT(B166),"",C166&amp;", ")</f>
        <v xml:space="preserve">hallucinations, </v>
      </c>
      <c r="E166" s="94" t="str">
        <f t="shared" ref="E166:E169" si="21">IF(ISTEXT(B166),C166&amp;", ","")</f>
        <v/>
      </c>
      <c r="F166" s="22"/>
      <c r="G166" s="27" t="str">
        <f>"Pt. denies "&amp;D165&amp;D166&amp;D167&amp;D168&amp;D169&amp;"."</f>
        <v>Pt. denies SI/HI, hallucinations, delusions, obsessions, aggressive/violent ruminations..</v>
      </c>
      <c r="I166" s="17"/>
      <c r="J166" s="17"/>
      <c r="K166" s="17"/>
      <c r="L166" s="17"/>
      <c r="M166" s="17"/>
      <c r="N166" s="17"/>
      <c r="O166" s="17"/>
      <c r="P166" s="17"/>
    </row>
    <row r="167" spans="1:16" s="39" customFormat="1">
      <c r="A167" s="43"/>
      <c r="B167" s="112"/>
      <c r="C167" s="85" t="s">
        <v>88</v>
      </c>
      <c r="D167" s="98" t="str">
        <f t="shared" si="20"/>
        <v xml:space="preserve">delusions, </v>
      </c>
      <c r="E167" s="94" t="str">
        <f t="shared" si="21"/>
        <v/>
      </c>
      <c r="F167" s="22"/>
      <c r="G167" s="27"/>
      <c r="I167" s="17"/>
      <c r="J167" s="17"/>
      <c r="K167" s="17"/>
      <c r="L167" s="17"/>
      <c r="M167" s="17"/>
      <c r="N167" s="17"/>
      <c r="O167" s="17"/>
      <c r="P167" s="17"/>
    </row>
    <row r="168" spans="1:16" s="39" customFormat="1">
      <c r="A168" s="43"/>
      <c r="B168" s="112"/>
      <c r="C168" s="85" t="s">
        <v>89</v>
      </c>
      <c r="D168" s="98" t="str">
        <f t="shared" si="20"/>
        <v xml:space="preserve">obsessions, </v>
      </c>
      <c r="E168" s="94" t="str">
        <f t="shared" si="21"/>
        <v/>
      </c>
      <c r="F168" s="22"/>
      <c r="G168" s="27"/>
      <c r="I168" s="17"/>
      <c r="J168" s="17"/>
      <c r="K168" s="17"/>
      <c r="L168" s="17"/>
      <c r="M168" s="17"/>
      <c r="N168" s="17"/>
      <c r="O168" s="17"/>
      <c r="P168" s="17"/>
    </row>
    <row r="169" spans="1:16" s="39" customFormat="1">
      <c r="A169" s="43"/>
      <c r="B169" s="112"/>
      <c r="C169" s="85" t="s">
        <v>90</v>
      </c>
      <c r="D169" s="98" t="str">
        <f>IF(ISTEXT(B169),"",C169&amp;".")</f>
        <v>aggressive/violent ruminations.</v>
      </c>
      <c r="E169" s="94" t="str">
        <f t="shared" si="21"/>
        <v/>
      </c>
      <c r="F169" s="22"/>
      <c r="G169" s="27"/>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5" t="s">
        <v>164</v>
      </c>
      <c r="B171" s="100"/>
      <c r="C171" s="85"/>
      <c r="D171" s="22"/>
      <c r="E171" s="94"/>
      <c r="F171" s="22"/>
      <c r="G171" s="27" t="str">
        <f xml:space="preserve"> IF(ISTEXT(B171),A171,"Loose judgment/insight.")</f>
        <v>Loose judgment/insight.</v>
      </c>
      <c r="I171" s="17"/>
      <c r="J171" s="17"/>
      <c r="K171" s="17"/>
      <c r="L171" s="17"/>
      <c r="M171" s="17"/>
      <c r="N171" s="17"/>
      <c r="O171" s="17"/>
      <c r="P171" s="17"/>
    </row>
    <row r="172" spans="1:16" s="39" customFormat="1">
      <c r="A172" s="52"/>
      <c r="B172" s="108"/>
      <c r="C172" s="34"/>
      <c r="D172" s="53"/>
      <c r="E172" s="53"/>
      <c r="F172" s="53">
        <v>1</v>
      </c>
      <c r="G172" s="33"/>
      <c r="I172" s="17"/>
      <c r="J172" s="17"/>
      <c r="K172" s="17"/>
      <c r="L172" s="17"/>
      <c r="M172" s="17"/>
      <c r="N172" s="17"/>
      <c r="O172" s="17"/>
      <c r="P172" s="17"/>
    </row>
    <row r="173" spans="1:16" s="39" customFormat="1">
      <c r="A173" s="55" t="s">
        <v>91</v>
      </c>
      <c r="B173" s="100"/>
      <c r="C173" s="85"/>
      <c r="D173" s="22"/>
      <c r="E173" s="51"/>
      <c r="F173" s="22"/>
      <c r="G173" s="27" t="str">
        <f xml:space="preserve"> IF(ISTEXT(B173),"A&amp;Ox3","OVERIDE TEXT HERE TO ELABORATE")</f>
        <v>OVERIDE TEXT HERE TO ELABORATE</v>
      </c>
      <c r="I173" s="17"/>
      <c r="J173" s="17"/>
      <c r="K173" s="17"/>
      <c r="L173" s="17"/>
      <c r="M173" s="17"/>
      <c r="N173" s="17"/>
      <c r="O173" s="17"/>
      <c r="P173" s="17"/>
    </row>
    <row r="174" spans="1:16" s="39" customFormat="1">
      <c r="A174" s="58"/>
      <c r="B174" s="113"/>
      <c r="C174" s="34"/>
      <c r="D174" s="53"/>
      <c r="E174" s="53"/>
      <c r="F174" s="53">
        <v>1</v>
      </c>
      <c r="G174" s="33"/>
      <c r="I174" s="17"/>
      <c r="J174" s="17"/>
      <c r="K174" s="17"/>
      <c r="L174" s="17"/>
      <c r="M174" s="17"/>
      <c r="N174" s="17"/>
      <c r="O174" s="17"/>
      <c r="P174" s="17"/>
    </row>
    <row r="175" spans="1:16" s="39" customFormat="1">
      <c r="A175" s="59" t="s">
        <v>92</v>
      </c>
      <c r="B175" s="100"/>
      <c r="C175" s="85"/>
      <c r="D175" s="22"/>
      <c r="E175" s="51"/>
      <c r="F175" s="22"/>
      <c r="G175" s="27" t="str">
        <f xml:space="preserve"> IF(ISTEXT(B175),A175,"Recent and remote memory is loose.")</f>
        <v>Recent and remote memory is loose.</v>
      </c>
      <c r="I175" s="17"/>
      <c r="J175" s="17"/>
      <c r="K175" s="17"/>
      <c r="L175" s="17"/>
      <c r="M175" s="17"/>
      <c r="N175" s="17"/>
      <c r="O175" s="17"/>
      <c r="P175" s="17"/>
    </row>
    <row r="176" spans="1:16" s="39" customFormat="1">
      <c r="A176" s="52"/>
      <c r="B176" s="108"/>
      <c r="C176" s="34"/>
      <c r="D176" s="53"/>
      <c r="E176" s="53"/>
      <c r="F176" s="53">
        <v>1</v>
      </c>
      <c r="G176" s="33"/>
      <c r="I176" s="17"/>
      <c r="J176" s="17"/>
      <c r="K176" s="17"/>
      <c r="L176" s="17"/>
      <c r="M176" s="17"/>
      <c r="N176" s="17"/>
      <c r="O176" s="17"/>
      <c r="P176" s="17"/>
    </row>
    <row r="177" spans="1:16" s="39" customFormat="1">
      <c r="A177" s="59" t="s">
        <v>165</v>
      </c>
      <c r="B177" s="114"/>
      <c r="C177" s="85"/>
      <c r="D177" s="22"/>
      <c r="E177" s="51"/>
      <c r="F177" s="22"/>
      <c r="G177" s="27" t="str">
        <f xml:space="preserve"> IF(ISTEXT(B177),A177,"Attention span/concentration below average.")</f>
        <v>Attention span/concentration below average.</v>
      </c>
      <c r="I177" s="17"/>
      <c r="J177" s="17"/>
      <c r="K177" s="17"/>
      <c r="L177" s="17"/>
      <c r="M177" s="17"/>
      <c r="N177" s="17"/>
      <c r="O177" s="17"/>
      <c r="P177" s="17"/>
    </row>
    <row r="178" spans="1:16" s="39" customFormat="1">
      <c r="A178" s="52"/>
      <c r="B178" s="108"/>
      <c r="C178" s="34"/>
      <c r="D178" s="53"/>
      <c r="E178" s="53"/>
      <c r="F178" s="53">
        <v>1</v>
      </c>
      <c r="G178" s="33"/>
      <c r="I178" s="17"/>
      <c r="J178" s="17"/>
      <c r="K178" s="17"/>
      <c r="L178" s="17"/>
      <c r="M178" s="17"/>
      <c r="N178" s="17"/>
      <c r="O178" s="17"/>
      <c r="P178" s="17"/>
    </row>
    <row r="179" spans="1:16" s="39" customFormat="1">
      <c r="A179" s="59" t="s">
        <v>65</v>
      </c>
      <c r="B179" s="114"/>
      <c r="C179" s="85" t="s">
        <v>140</v>
      </c>
      <c r="D179" s="22"/>
      <c r="E179" s="51"/>
      <c r="F179" s="22">
        <f t="shared" ref="F179:F183" si="22" xml:space="preserve"> IF(ISTEXT(B179),1,0)</f>
        <v>0</v>
      </c>
      <c r="G179" s="27" t="str">
        <f xml:space="preserve"> IF(ISTEXT(B179),"Normal language abilities.","OVERIDE TEXT HERE TO ELABORATE")</f>
        <v>OVERIDE TEXT HERE TO ELABORATE</v>
      </c>
      <c r="I179" s="17"/>
      <c r="J179" s="17"/>
      <c r="K179" s="17"/>
      <c r="L179" s="17"/>
      <c r="M179" s="17"/>
      <c r="N179" s="17"/>
      <c r="O179" s="17"/>
      <c r="P179" s="17"/>
    </row>
    <row r="180" spans="1:16" s="39" customFormat="1">
      <c r="A180" s="52"/>
      <c r="B180" s="108"/>
      <c r="C180" s="34"/>
      <c r="D180" s="53"/>
      <c r="E180" s="53"/>
      <c r="F180" s="53">
        <f>IF(ISTEXT(B179),1,0)</f>
        <v>0</v>
      </c>
      <c r="G180" s="33"/>
      <c r="I180" s="17"/>
      <c r="J180" s="17"/>
      <c r="K180" s="17"/>
      <c r="L180" s="17"/>
      <c r="M180" s="17"/>
      <c r="N180" s="17"/>
      <c r="O180" s="17"/>
      <c r="P180" s="17"/>
    </row>
    <row r="181" spans="1:16" s="39" customFormat="1">
      <c r="A181" s="55" t="s">
        <v>93</v>
      </c>
      <c r="B181" s="114"/>
      <c r="C181" s="85" t="s">
        <v>140</v>
      </c>
      <c r="D181" s="22"/>
      <c r="E181" s="51"/>
      <c r="F181" s="22">
        <f t="shared" si="22"/>
        <v>0</v>
      </c>
      <c r="G181" s="27" t="str">
        <f xml:space="preserve"> IF(ISTEXT(B181),"Normal fund of knowledge.","OVERIDE TEXT HERE TO ELABORATE")</f>
        <v>OVERIDE TEXT HERE TO ELABORATE</v>
      </c>
      <c r="I181" s="17"/>
      <c r="J181" s="17"/>
      <c r="K181" s="17"/>
      <c r="L181" s="17"/>
      <c r="M181" s="17"/>
      <c r="N181" s="17"/>
      <c r="O181" s="17"/>
      <c r="P181" s="17"/>
    </row>
    <row r="182" spans="1:16" s="39" customFormat="1">
      <c r="A182" s="52"/>
      <c r="B182" s="108"/>
      <c r="C182" s="34"/>
      <c r="D182" s="53"/>
      <c r="E182" s="53"/>
      <c r="F182" s="53">
        <f>IF(ISTEXT(B181),1,0)</f>
        <v>0</v>
      </c>
      <c r="G182" s="36"/>
      <c r="I182" s="17"/>
      <c r="J182" s="17"/>
      <c r="K182" s="17"/>
      <c r="L182" s="17"/>
      <c r="M182" s="17"/>
      <c r="N182" s="17"/>
      <c r="O182" s="17"/>
      <c r="P182" s="17"/>
    </row>
    <row r="183" spans="1:16" s="39" customFormat="1">
      <c r="A183" s="55" t="s">
        <v>95</v>
      </c>
      <c r="B183" s="114"/>
      <c r="C183" s="85" t="s">
        <v>140</v>
      </c>
      <c r="D183" s="22"/>
      <c r="E183" s="51"/>
      <c r="F183" s="22">
        <f t="shared" si="22"/>
        <v>0</v>
      </c>
      <c r="G183" s="28" t="str">
        <f xml:space="preserve"> IF(ISTEXT(B181),"Gait upright. Station: No deficiencies in ease of balance, fluidity, associated movements, width of base, truncal ataxia, all WNL.","OVERIDE TEXT HERE TO ELABORATE.")</f>
        <v>OVERIDE TEXT HERE TO ELABORATE.</v>
      </c>
      <c r="I183" s="17"/>
      <c r="J183" s="17"/>
      <c r="K183" s="17"/>
      <c r="L183" s="17"/>
      <c r="M183" s="17"/>
      <c r="N183" s="17"/>
      <c r="O183" s="17"/>
      <c r="P183" s="17"/>
    </row>
    <row r="184" spans="1:16" s="39" customFormat="1">
      <c r="A184" s="52"/>
      <c r="B184" s="53"/>
      <c r="C184" s="34"/>
      <c r="D184" s="53"/>
      <c r="E184" s="53"/>
      <c r="F184" s="53">
        <f>IF(ISTEXT(B183),1,0)</f>
        <v>0</v>
      </c>
      <c r="G184" s="35"/>
      <c r="I184" s="17"/>
      <c r="J184" s="17"/>
      <c r="K184" s="17"/>
      <c r="L184" s="17"/>
      <c r="M184" s="17"/>
      <c r="N184" s="17"/>
      <c r="O184" s="17"/>
      <c r="P184" s="17"/>
    </row>
    <row r="185" spans="1:16" s="39" customFormat="1">
      <c r="A185" s="120" t="s">
        <v>96</v>
      </c>
      <c r="B185" s="22"/>
      <c r="C185" s="112"/>
      <c r="D185" s="37"/>
      <c r="E185" s="51"/>
      <c r="F185" s="51">
        <f>F187+F184+F182+F180+F178+F176+F174+F172+F170+F163+F160+F148+F138+F134+F130</f>
        <v>7</v>
      </c>
      <c r="G185" s="27" t="str">
        <f>IF(ISTEXT(C185),"Mood is "&amp;C185&amp;", and affect congruent.","")</f>
        <v/>
      </c>
      <c r="I185" s="17"/>
      <c r="J185" s="17"/>
      <c r="K185" s="17"/>
      <c r="L185" s="17"/>
      <c r="M185" s="17"/>
      <c r="N185" s="17"/>
      <c r="O185" s="17"/>
      <c r="P185" s="17"/>
    </row>
    <row r="186" spans="1:16" s="39" customFormat="1">
      <c r="A186" s="43"/>
      <c r="B186" s="22"/>
      <c r="C186" s="22"/>
      <c r="D186" s="22"/>
      <c r="E186" s="51"/>
      <c r="F186" s="22"/>
      <c r="G186" s="99"/>
      <c r="I186" s="17"/>
      <c r="J186" s="17"/>
      <c r="K186" s="17"/>
      <c r="L186" s="17"/>
      <c r="M186" s="17"/>
      <c r="N186" s="17"/>
      <c r="O186" s="17"/>
      <c r="P186" s="17"/>
    </row>
    <row r="187" spans="1:16" s="39" customFormat="1" ht="15.75" thickBot="1">
      <c r="A187" s="121" t="str">
        <f>IF(F185&gt;=9,"","PLEASE UPDATE AT LEAST 9 IN THE EXAM ABOVE")</f>
        <v>PLEASE UPDATE AT LEAST 9 IN THE EXAM ABOVE</v>
      </c>
      <c r="B187" s="32"/>
      <c r="C187" s="32"/>
      <c r="D187" s="32"/>
      <c r="E187" s="32"/>
      <c r="F187" s="53">
        <f>IF(ISTEXT(C185),1,0)</f>
        <v>0</v>
      </c>
      <c r="G187" s="48"/>
      <c r="I187" s="17"/>
      <c r="J187" s="17"/>
      <c r="K187" s="17"/>
      <c r="L187" s="17"/>
      <c r="M187" s="17"/>
      <c r="N187" s="17"/>
      <c r="O187" s="17"/>
      <c r="P187" s="17"/>
    </row>
    <row r="188" spans="1:16" collapsed="1"/>
    <row r="193" spans="1:16" ht="15.75" thickBot="1"/>
    <row r="194" spans="1:16">
      <c r="A194" s="88" t="s">
        <v>172</v>
      </c>
      <c r="B194" s="26"/>
      <c r="C194" s="26"/>
      <c r="D194" s="26"/>
      <c r="E194" s="26"/>
      <c r="F194" s="26"/>
      <c r="G194" s="50"/>
    </row>
    <row r="195" spans="1:16">
      <c r="A195" s="43"/>
      <c r="B195" s="22"/>
      <c r="C195" s="22"/>
      <c r="D195" s="22"/>
      <c r="E195" s="22"/>
      <c r="F195" s="22"/>
      <c r="G195" s="31"/>
    </row>
    <row r="196" spans="1:16">
      <c r="A196" s="89" t="s">
        <v>181</v>
      </c>
      <c r="B196" s="22"/>
      <c r="C196" s="22"/>
      <c r="D196" s="22"/>
      <c r="E196" s="22"/>
      <c r="F196" s="22"/>
      <c r="G196" s="31"/>
    </row>
    <row r="197" spans="1:16">
      <c r="A197" s="43"/>
      <c r="B197" s="37" t="s">
        <v>173</v>
      </c>
      <c r="C197" s="22"/>
      <c r="D197" s="22"/>
      <c r="E197" s="22"/>
      <c r="F197" s="22"/>
      <c r="G197" s="31"/>
    </row>
    <row r="198" spans="1:16">
      <c r="A198" s="43"/>
      <c r="B198" s="101"/>
      <c r="C198" s="22" t="s">
        <v>175</v>
      </c>
      <c r="D198" s="22"/>
      <c r="E198" s="22"/>
      <c r="F198" s="22" t="str">
        <f xml:space="preserve"> IF(ISTEXT(B198),1,"")</f>
        <v/>
      </c>
      <c r="G198" s="31"/>
    </row>
    <row r="199" spans="1:16">
      <c r="A199" s="43"/>
      <c r="B199" s="101"/>
      <c r="C199" s="22" t="s">
        <v>174</v>
      </c>
      <c r="D199" s="22"/>
      <c r="E199" s="22"/>
      <c r="F199" s="22" t="str">
        <f t="shared" ref="F199:F201" si="23" xml:space="preserve"> IF(ISTEXT(B199),1,"")</f>
        <v/>
      </c>
      <c r="G199" s="97" t="str">
        <f xml:space="preserve"> IF(ISTEXT(B199),"At least 16 minutes were spent on psychotherapy today, above and beyond the time spent on the E/M service.","")</f>
        <v/>
      </c>
    </row>
    <row r="200" spans="1:16">
      <c r="A200" s="43"/>
      <c r="B200" s="101"/>
      <c r="C200" s="22" t="s">
        <v>176</v>
      </c>
      <c r="D200" s="22"/>
      <c r="E200" s="22"/>
      <c r="F200" s="22" t="str">
        <f t="shared" si="23"/>
        <v/>
      </c>
      <c r="G200" s="97" t="str">
        <f xml:space="preserve"> IF(ISTEXT(B200),"At least 38 minutes were spent on psychotherapy today, above and beyond the time spent on the E/M service.","")</f>
        <v/>
      </c>
    </row>
    <row r="201" spans="1:16">
      <c r="A201" s="43"/>
      <c r="B201" s="101"/>
      <c r="C201" s="22" t="s">
        <v>177</v>
      </c>
      <c r="D201" s="22"/>
      <c r="E201" s="22"/>
      <c r="F201" s="22" t="str">
        <f t="shared" si="23"/>
        <v/>
      </c>
      <c r="G201" s="97" t="str">
        <f xml:space="preserve"> IF(ISTEXT(B201),"At least 53 minutes were spent on psychotherapy today, above and beyond the time spent on the E/M service.","")</f>
        <v/>
      </c>
    </row>
    <row r="202" spans="1:16">
      <c r="A202" s="43"/>
      <c r="B202" s="118"/>
      <c r="C202" s="22"/>
      <c r="D202" s="22"/>
      <c r="E202" s="22"/>
      <c r="F202" s="22"/>
      <c r="G202" s="97"/>
    </row>
    <row r="203" spans="1:16">
      <c r="A203" s="89" t="s">
        <v>187</v>
      </c>
      <c r="B203" s="118"/>
      <c r="C203" s="22"/>
      <c r="D203" s="22"/>
      <c r="E203" s="22"/>
      <c r="F203" s="22"/>
      <c r="G203" s="97"/>
    </row>
    <row r="204" spans="1:16">
      <c r="A204" s="43"/>
      <c r="B204" s="101"/>
      <c r="C204" s="22" t="s">
        <v>188</v>
      </c>
      <c r="D204" s="22"/>
      <c r="E204" s="22"/>
      <c r="F204" s="22"/>
      <c r="G204" s="97" t="str">
        <f xml:space="preserve"> IF(ISTEXT(B204),C204&amp;"/","")</f>
        <v/>
      </c>
    </row>
    <row r="205" spans="1:16">
      <c r="A205" s="43"/>
      <c r="B205" s="101"/>
      <c r="C205" s="22" t="s">
        <v>189</v>
      </c>
      <c r="D205" s="22"/>
      <c r="E205" s="22"/>
      <c r="F205" s="22"/>
      <c r="G205" s="97" t="str">
        <f xml:space="preserve"> IF(ISTEXT(B205),C205&amp;"/","")</f>
        <v/>
      </c>
    </row>
    <row r="206" spans="1:16" s="39" customFormat="1">
      <c r="A206" s="43"/>
      <c r="B206" s="101"/>
      <c r="C206" s="22" t="s">
        <v>190</v>
      </c>
      <c r="D206" s="22"/>
      <c r="E206" s="22"/>
      <c r="F206" s="22"/>
      <c r="G206" s="97" t="str">
        <f xml:space="preserve"> IF(ISTEXT(B206),C206&amp;"/","")</f>
        <v/>
      </c>
      <c r="I206" s="17"/>
      <c r="J206" s="17"/>
      <c r="K206" s="17"/>
      <c r="L206" s="17"/>
      <c r="M206" s="17"/>
      <c r="N206" s="17"/>
      <c r="O206" s="17"/>
      <c r="P206" s="17"/>
    </row>
    <row r="207" spans="1:16" s="39" customFormat="1">
      <c r="A207" s="43"/>
      <c r="B207" s="101"/>
      <c r="C207" s="22" t="s">
        <v>191</v>
      </c>
      <c r="D207" s="22"/>
      <c r="E207" s="22"/>
      <c r="F207" s="22"/>
      <c r="G207" s="97" t="str">
        <f xml:space="preserve"> IF(ISTEXT(B207),C207&amp;"/","")</f>
        <v/>
      </c>
      <c r="I207" s="17"/>
      <c r="J207" s="17"/>
      <c r="K207" s="17"/>
      <c r="L207" s="17"/>
      <c r="M207" s="17"/>
      <c r="N207" s="17"/>
      <c r="O207" s="17"/>
      <c r="P207" s="17"/>
    </row>
    <row r="208" spans="1:16" s="39" customFormat="1">
      <c r="A208" s="43"/>
      <c r="B208" s="101"/>
      <c r="C208" s="22" t="s">
        <v>192</v>
      </c>
      <c r="D208" s="22"/>
      <c r="E208" s="22"/>
      <c r="F208" s="22"/>
      <c r="G208" s="97" t="str">
        <f xml:space="preserve"> IF(ISTEXT(B208),C208&amp;"/","")</f>
        <v/>
      </c>
      <c r="I208" s="17"/>
      <c r="J208" s="17"/>
      <c r="K208" s="17"/>
      <c r="L208" s="17"/>
      <c r="M208" s="17"/>
      <c r="N208" s="17"/>
      <c r="O208" s="17"/>
      <c r="P208" s="17"/>
    </row>
    <row r="209" spans="1:16" s="39" customFormat="1">
      <c r="A209" s="43"/>
      <c r="B209" s="101"/>
      <c r="C209" s="22" t="s">
        <v>193</v>
      </c>
      <c r="D209" s="22"/>
      <c r="E209" s="22"/>
      <c r="F209" s="22"/>
      <c r="G209" s="97"/>
      <c r="I209" s="17"/>
      <c r="J209" s="17"/>
      <c r="K209" s="17"/>
      <c r="L209" s="17"/>
      <c r="M209" s="17"/>
      <c r="N209" s="17"/>
      <c r="O209" s="17"/>
      <c r="P209" s="17"/>
    </row>
    <row r="210" spans="1:16" s="39" customFormat="1">
      <c r="A210" s="43"/>
      <c r="B210" s="101"/>
      <c r="C210" s="112"/>
      <c r="D210" s="22"/>
      <c r="E210" s="22"/>
      <c r="F210" s="22"/>
      <c r="G210" s="119" t="str">
        <f t="shared" ref="G210" si="24" xml:space="preserve"> IF(ISTEXT(B210),C210,"")</f>
        <v/>
      </c>
      <c r="I210" s="17"/>
      <c r="J210" s="17"/>
      <c r="K210" s="17"/>
      <c r="L210" s="17"/>
      <c r="M210" s="17"/>
      <c r="N210" s="17"/>
      <c r="O210" s="17"/>
      <c r="P210" s="17"/>
    </row>
    <row r="211" spans="1:16" s="39" customFormat="1">
      <c r="A211" s="43"/>
      <c r="B211" s="22"/>
      <c r="C211" s="23" t="str">
        <f>IF(F211&gt;1,"CHECK ONLY ONE BOX","")</f>
        <v/>
      </c>
      <c r="D211" s="22"/>
      <c r="E211" s="22"/>
      <c r="F211" s="22">
        <f>SUM(F198:F201)</f>
        <v>0</v>
      </c>
      <c r="G211" s="31"/>
      <c r="I211" s="17"/>
      <c r="J211" s="17"/>
      <c r="K211" s="17"/>
      <c r="L211" s="17"/>
      <c r="M211" s="17"/>
      <c r="N211" s="17"/>
      <c r="O211" s="17"/>
      <c r="P211" s="17"/>
    </row>
    <row r="212" spans="1:16" s="39" customFormat="1" ht="15.75" thickBot="1">
      <c r="A212" s="47"/>
      <c r="B212" s="32"/>
      <c r="C212" s="32"/>
      <c r="D212" s="32"/>
      <c r="E212" s="32"/>
      <c r="F212" s="32"/>
      <c r="G212" s="48"/>
      <c r="I212" s="17"/>
      <c r="J212" s="17"/>
      <c r="K212" s="17"/>
      <c r="L212" s="17"/>
      <c r="M212" s="17"/>
      <c r="N212" s="17"/>
      <c r="O212" s="17"/>
      <c r="P212" s="17"/>
    </row>
    <row r="213" spans="1:16" s="39" customFormat="1">
      <c r="A213" s="17" t="s">
        <v>182</v>
      </c>
      <c r="B213" s="17"/>
      <c r="C213" s="17"/>
      <c r="D213" s="17"/>
      <c r="E213" s="17"/>
      <c r="F213" s="17"/>
      <c r="G213" s="17"/>
      <c r="I213" s="17"/>
      <c r="J213" s="17"/>
      <c r="K213" s="17"/>
      <c r="L213" s="17"/>
      <c r="M213" s="17"/>
      <c r="N213" s="17"/>
      <c r="O213" s="17"/>
      <c r="P213" s="17"/>
    </row>
    <row r="214" spans="1:16" s="39" customFormat="1">
      <c r="A214" s="63" t="str">
        <f>IF(ISTEXT('MDM calculator'!E1),"","MISSING CHIEF COMPLAINT ON THE MDM CALCULATOR TAB")</f>
        <v>MISSING CHIEF COMPLAINT ON THE MDM CALCULATOR TAB</v>
      </c>
      <c r="B214" s="22"/>
      <c r="C214" s="92"/>
      <c r="D214" s="17"/>
      <c r="E214" s="17"/>
      <c r="F214" s="17"/>
      <c r="I214" s="17"/>
      <c r="J214" s="17"/>
      <c r="K214" s="17"/>
      <c r="L214" s="17"/>
      <c r="M214" s="17"/>
      <c r="N214" s="17"/>
      <c r="O214" s="17"/>
      <c r="P214" s="17"/>
    </row>
    <row r="215" spans="1:16" s="39" customFormat="1">
      <c r="A215" s="23" t="str">
        <f>IF(F57&lt;1,"PFSH SECTION IS INCOMPLETE FOR BILLING PURPOSES","")</f>
        <v/>
      </c>
      <c r="B215" s="22"/>
      <c r="C215" s="93" t="str">
        <f>IF(F134&gt;1,"TOO MANY SELECTIONS FOR BODY HABITUS","")</f>
        <v/>
      </c>
      <c r="D215" s="17"/>
      <c r="E215" s="17"/>
      <c r="F215" s="17"/>
      <c r="G215" s="17"/>
      <c r="I215" s="17"/>
      <c r="J215" s="17"/>
      <c r="K215" s="17"/>
      <c r="L215" s="17"/>
      <c r="M215" s="17"/>
      <c r="N215" s="17"/>
      <c r="O215" s="17"/>
      <c r="P215" s="17"/>
    </row>
    <row r="216" spans="1:16" s="39" customFormat="1">
      <c r="A216" s="23"/>
      <c r="B216" s="22"/>
      <c r="C216" s="23" t="str">
        <f>IF(F211&gt;1,"TOO MANY SELECTIONS FOR PSYCHOTHERAPY MINUTES","")</f>
        <v/>
      </c>
      <c r="D216" s="17"/>
      <c r="E216" s="17"/>
      <c r="F216" s="17"/>
      <c r="G216" s="17"/>
      <c r="I216" s="17"/>
      <c r="J216" s="17"/>
      <c r="K216" s="17"/>
      <c r="L216" s="17"/>
      <c r="M216" s="17"/>
      <c r="N216" s="17"/>
      <c r="O216" s="17"/>
      <c r="P216" s="17"/>
    </row>
    <row r="217" spans="1:16" s="39" customFormat="1">
      <c r="A217" s="23"/>
      <c r="B217" s="17"/>
      <c r="C217" s="17"/>
      <c r="D217" s="17"/>
      <c r="E217" s="17"/>
      <c r="F217" s="17"/>
      <c r="G217" s="17"/>
      <c r="I217" s="17"/>
      <c r="J217" s="17"/>
      <c r="K217" s="17"/>
      <c r="L217" s="17"/>
      <c r="M217" s="17"/>
      <c r="N217" s="17"/>
      <c r="O217" s="17"/>
      <c r="P217" s="17"/>
    </row>
    <row r="218" spans="1:16" s="39" customFormat="1">
      <c r="A218" s="23"/>
      <c r="B218" s="17"/>
      <c r="C218" s="17"/>
      <c r="D218" s="17"/>
      <c r="E218" s="17"/>
      <c r="F218" s="17"/>
      <c r="G218" s="17"/>
      <c r="I218" s="17"/>
      <c r="J218" s="17"/>
      <c r="K218" s="17"/>
      <c r="L218" s="17"/>
      <c r="M218" s="17"/>
      <c r="N218" s="17"/>
      <c r="O218" s="17"/>
      <c r="P218" s="17"/>
    </row>
    <row r="219" spans="1:16" s="39" customFormat="1">
      <c r="A219" s="18" t="s">
        <v>178</v>
      </c>
      <c r="B219" s="17"/>
      <c r="C219" s="17"/>
      <c r="D219" s="17"/>
      <c r="E219" s="17"/>
      <c r="F219" s="17"/>
      <c r="G219" s="17"/>
      <c r="I219" s="17"/>
      <c r="J219" s="17"/>
      <c r="K219" s="17"/>
      <c r="L219" s="17"/>
      <c r="M219" s="17"/>
      <c r="N219" s="17"/>
      <c r="O219" s="17"/>
      <c r="P219" s="17"/>
    </row>
    <row r="220" spans="1:16" s="39" customFormat="1" ht="180" customHeight="1">
      <c r="A220" s="133" t="str">
        <f>'MDM calculator'!N1&amp;G1&amp;"-----HPI: "&amp;G19&amp;" "&amp;G20&amp;" "&amp;G21&amp;" "&amp;G22&amp;" "&amp;G23&amp;" "&amp;G24&amp;" "&amp;G25&amp;" "&amp;G26&amp;"-----PFSH: MEDICAL HISTORY:"&amp;C11&amp;":"&amp;G11&amp;"."&amp;C12&amp;":"&amp;G12&amp;"."&amp;C13&amp;":"&amp;G13&amp;"."&amp;G31&amp;"-----FH:"&amp;G33&amp;" "&amp;G34&amp;" "&amp;G35&amp;" "&amp;G36&amp;" "&amp;G37&amp;" "&amp;G38&amp;" "&amp;G39&amp;" "&amp;G40&amp;" "&amp;G41&amp;" "&amp;G42&amp;" "&amp;G43&amp;" "&amp;G44&amp;"-----SH: "&amp;G46&amp;" "&amp;G47&amp;" "&amp;G48&amp;" "&amp;G49&amp;" "&amp;G50&amp;" "&amp;G51&amp;" "&amp;G52&amp;" "&amp;G53&amp;" "&amp;G54&amp;" "&amp;G55&amp;"-----ROS: "&amp;G61&amp;" "&amp;G62&amp;" "&amp;G63&amp;" "&amp;G64&amp;" "&amp;G65&amp;" "&amp;G66&amp;" "&amp;G68&amp;" "&amp;G69&amp;" "&amp;G70&amp;" "&amp;G71&amp;" "&amp;G72&amp;" "&amp;G73&amp;" "&amp;G74&amp;" "&amp;G76&amp;" "&amp;G77&amp;" "&amp;G78&amp;" "&amp;G80&amp;" "&amp;G81&amp;" "&amp;G82&amp;" "&amp;G83&amp;" "&amp;G85&amp;" "&amp;G86&amp;" "&amp;G87&amp;" "&amp;G88&amp;" "&amp;G89&amp;" "&amp;G91&amp;" "&amp;G92&amp;" "&amp;G93&amp;" "&amp;G94&amp;" "&amp;G95&amp;" "&amp;G97&amp;" "&amp;G99&amp;" "&amp;G101&amp;" "&amp;G103&amp;" "&amp;G105&amp;" "&amp;G107&amp;" "&amp;G109&amp;" "&amp;G111&amp;" "&amp;G112&amp;"-----EXAM: "&amp;G131&amp;" "&amp;G132&amp;" "&amp;G133&amp;" "&amp;G135&amp;" "&amp;G136&amp;" "&amp;G137&amp;" "&amp;G139&amp;" "&amp;G149&amp;" "&amp;G162&amp;" "&amp;G165&amp;" "&amp;G166&amp;" "&amp;G171&amp;" "&amp;G173&amp;" "&amp;G175&amp;" "&amp;G177&amp;" "&amp;G179&amp;" "&amp;G181&amp;" "&amp;G183&amp;" "&amp;G185&amp;"----------"&amp;G199&amp;G200&amp;G201&amp;"  Psychotherapy included: "&amp;G204&amp;" "&amp;G205&amp;" "&amp;G206&amp;" "&amp;G207&amp;" "&amp;G208&amp;" "&amp;G210&amp;"."</f>
        <v>CC:  Problems addressed in this encounter include est problem, stable problem, .Additional workup planned (if any), includes: .Risk to patient is considered Moderate due to stopping, starting, or changing Rx (other than LiCo).MDM is Moderate.-----HPI: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20" s="133"/>
      <c r="C220" s="133"/>
      <c r="D220" s="133"/>
      <c r="E220" s="133"/>
      <c r="F220" s="133"/>
      <c r="G220" s="133"/>
      <c r="I220" s="17"/>
      <c r="J220" s="17"/>
      <c r="K220" s="17"/>
      <c r="L220" s="17"/>
      <c r="M220" s="17"/>
      <c r="N220" s="17"/>
      <c r="O220" s="17"/>
      <c r="P220" s="17"/>
    </row>
    <row r="221" spans="1:16" s="39" customFormat="1">
      <c r="A221" s="133"/>
      <c r="B221" s="133"/>
      <c r="C221" s="133"/>
      <c r="D221" s="133"/>
      <c r="E221" s="133"/>
      <c r="F221" s="133"/>
      <c r="G221" s="133"/>
      <c r="I221" s="17"/>
      <c r="J221" s="17"/>
      <c r="K221" s="17"/>
      <c r="L221" s="17"/>
      <c r="M221" s="17"/>
      <c r="N221" s="17"/>
      <c r="O221" s="17"/>
      <c r="P221" s="17"/>
    </row>
    <row r="222" spans="1:16" s="39" customFormat="1">
      <c r="A222" s="133"/>
      <c r="B222" s="133"/>
      <c r="C222" s="133"/>
      <c r="D222" s="133"/>
      <c r="E222" s="133"/>
      <c r="F222" s="133"/>
      <c r="G222" s="133"/>
      <c r="I222" s="17"/>
      <c r="J222" s="17"/>
      <c r="K222" s="17"/>
      <c r="L222" s="17"/>
      <c r="M222" s="17"/>
      <c r="N222" s="17"/>
      <c r="O222" s="17"/>
      <c r="P222" s="17"/>
    </row>
    <row r="223" spans="1:16" s="39" customFormat="1">
      <c r="A223" s="133"/>
      <c r="B223" s="133"/>
      <c r="C223" s="133"/>
      <c r="D223" s="133"/>
      <c r="E223" s="133"/>
      <c r="F223" s="133"/>
      <c r="G223" s="133"/>
      <c r="I223" s="17"/>
      <c r="J223" s="17"/>
      <c r="K223" s="17"/>
      <c r="L223" s="17"/>
      <c r="M223" s="17"/>
      <c r="N223" s="17"/>
      <c r="O223" s="17"/>
      <c r="P223" s="17"/>
    </row>
    <row r="224" spans="1:16" s="39" customFormat="1">
      <c r="A224" s="133"/>
      <c r="B224" s="133"/>
      <c r="C224" s="133"/>
      <c r="D224" s="133"/>
      <c r="E224" s="133"/>
      <c r="F224" s="133"/>
      <c r="G224" s="133"/>
      <c r="I224" s="17"/>
      <c r="J224" s="17"/>
      <c r="K224" s="17"/>
      <c r="L224" s="17"/>
      <c r="M224" s="17"/>
      <c r="N224" s="17"/>
      <c r="O224" s="17"/>
      <c r="P224" s="17"/>
    </row>
    <row r="225" spans="1:16" s="39" customFormat="1">
      <c r="A225" s="133"/>
      <c r="B225" s="133"/>
      <c r="C225" s="133"/>
      <c r="D225" s="133"/>
      <c r="E225" s="133"/>
      <c r="F225" s="133"/>
      <c r="G225" s="133"/>
      <c r="I225" s="17"/>
      <c r="J225" s="17"/>
      <c r="K225" s="17"/>
      <c r="L225" s="17"/>
      <c r="M225" s="17"/>
      <c r="N225" s="17"/>
      <c r="O225" s="17"/>
      <c r="P225" s="17"/>
    </row>
    <row r="226" spans="1:16" s="39" customFormat="1">
      <c r="A226" s="133"/>
      <c r="B226" s="133"/>
      <c r="C226" s="133"/>
      <c r="D226" s="133"/>
      <c r="E226" s="133"/>
      <c r="F226" s="133"/>
      <c r="G226" s="133"/>
      <c r="I226" s="17"/>
      <c r="J226" s="17"/>
      <c r="K226" s="17"/>
      <c r="L226" s="17"/>
      <c r="M226" s="17"/>
      <c r="N226" s="17"/>
      <c r="O226" s="17"/>
      <c r="P226" s="17"/>
    </row>
    <row r="227" spans="1:16" s="39" customFormat="1">
      <c r="A227" s="133"/>
      <c r="B227" s="133"/>
      <c r="C227" s="133"/>
      <c r="D227" s="133"/>
      <c r="E227" s="133"/>
      <c r="F227" s="133"/>
      <c r="G227" s="133"/>
      <c r="I227" s="17"/>
      <c r="J227" s="17"/>
      <c r="K227" s="17"/>
      <c r="L227" s="17"/>
      <c r="M227" s="17"/>
      <c r="N227" s="17"/>
      <c r="O227" s="17"/>
      <c r="P227" s="17"/>
    </row>
    <row r="228" spans="1:16" s="39" customFormat="1">
      <c r="A228" s="133"/>
      <c r="B228" s="133"/>
      <c r="C228" s="133"/>
      <c r="D228" s="133"/>
      <c r="E228" s="133"/>
      <c r="F228" s="133"/>
      <c r="G228" s="133"/>
      <c r="I228" s="17"/>
      <c r="J228" s="17"/>
      <c r="K228" s="17"/>
      <c r="L228" s="17"/>
      <c r="M228" s="17"/>
      <c r="N228" s="17"/>
      <c r="O228" s="17"/>
      <c r="P228" s="17"/>
    </row>
    <row r="229" spans="1:16" s="39" customFormat="1">
      <c r="A229" s="133"/>
      <c r="B229" s="133"/>
      <c r="C229" s="133"/>
      <c r="D229" s="133"/>
      <c r="E229" s="133"/>
      <c r="F229" s="133"/>
      <c r="G229" s="133"/>
      <c r="I229" s="17"/>
      <c r="J229" s="17"/>
      <c r="K229" s="17"/>
      <c r="L229" s="17"/>
      <c r="M229" s="17"/>
      <c r="N229" s="17"/>
      <c r="O229" s="17"/>
      <c r="P229" s="17"/>
    </row>
    <row r="230" spans="1:16" s="39" customFormat="1">
      <c r="A230" s="133"/>
      <c r="B230" s="133"/>
      <c r="C230" s="133"/>
      <c r="D230" s="133"/>
      <c r="E230" s="133"/>
      <c r="F230" s="133"/>
      <c r="G230" s="133"/>
      <c r="I230" s="17"/>
      <c r="J230" s="17"/>
      <c r="K230" s="17"/>
      <c r="L230" s="17"/>
      <c r="M230" s="17"/>
      <c r="N230" s="17"/>
      <c r="O230" s="17"/>
      <c r="P230" s="17"/>
    </row>
    <row r="231" spans="1:16" s="39" customFormat="1">
      <c r="A231" s="133"/>
      <c r="B231" s="133"/>
      <c r="C231" s="133"/>
      <c r="D231" s="133"/>
      <c r="E231" s="133"/>
      <c r="F231" s="133"/>
      <c r="G231" s="133"/>
      <c r="I231" s="17"/>
      <c r="J231" s="17"/>
      <c r="K231" s="17"/>
      <c r="L231" s="17"/>
      <c r="M231" s="17"/>
      <c r="N231" s="17"/>
      <c r="O231" s="17"/>
      <c r="P231" s="17"/>
    </row>
    <row r="232" spans="1:16" s="39" customFormat="1">
      <c r="A232" s="133"/>
      <c r="B232" s="133"/>
      <c r="C232" s="133"/>
      <c r="D232" s="133"/>
      <c r="E232" s="133"/>
      <c r="F232" s="133"/>
      <c r="G232" s="133"/>
      <c r="I232" s="17"/>
      <c r="J232" s="17"/>
      <c r="K232" s="17"/>
      <c r="L232" s="17"/>
      <c r="M232" s="17"/>
      <c r="N232" s="17"/>
      <c r="O232" s="17"/>
      <c r="P232" s="17"/>
    </row>
    <row r="233" spans="1:16" s="39" customFormat="1">
      <c r="A233" s="133"/>
      <c r="B233" s="133"/>
      <c r="C233" s="133"/>
      <c r="D233" s="133"/>
      <c r="E233" s="133"/>
      <c r="F233" s="133"/>
      <c r="G233" s="133"/>
      <c r="I233" s="17"/>
      <c r="J233" s="17"/>
      <c r="K233" s="17"/>
      <c r="L233" s="17"/>
      <c r="M233" s="17"/>
      <c r="N233" s="17"/>
      <c r="O233" s="17"/>
      <c r="P233" s="17"/>
    </row>
    <row r="234" spans="1:16" s="39" customFormat="1">
      <c r="A234" s="133"/>
      <c r="B234" s="133"/>
      <c r="C234" s="133"/>
      <c r="D234" s="133"/>
      <c r="E234" s="133"/>
      <c r="F234" s="133"/>
      <c r="G234" s="133"/>
      <c r="I234" s="17"/>
      <c r="J234" s="17"/>
      <c r="K234" s="17"/>
      <c r="L234" s="17"/>
      <c r="M234" s="17"/>
      <c r="N234" s="17"/>
      <c r="O234" s="17"/>
      <c r="P234" s="17"/>
    </row>
    <row r="235" spans="1:16" s="39" customFormat="1">
      <c r="A235" s="133"/>
      <c r="B235" s="133"/>
      <c r="C235" s="133"/>
      <c r="D235" s="133"/>
      <c r="E235" s="133"/>
      <c r="F235" s="133"/>
      <c r="G235" s="133"/>
      <c r="I235" s="17"/>
      <c r="J235" s="17"/>
      <c r="K235" s="17"/>
      <c r="L235" s="17"/>
      <c r="M235" s="17"/>
      <c r="N235" s="17"/>
      <c r="O235" s="17"/>
      <c r="P235" s="17"/>
    </row>
    <row r="236" spans="1:16" s="39" customFormat="1">
      <c r="A236" s="133"/>
      <c r="B236" s="133"/>
      <c r="C236" s="133"/>
      <c r="D236" s="133"/>
      <c r="E236" s="133"/>
      <c r="F236" s="133"/>
      <c r="G236" s="133"/>
      <c r="I236" s="17"/>
      <c r="J236" s="17"/>
      <c r="K236" s="17"/>
      <c r="L236" s="17"/>
      <c r="M236" s="17"/>
      <c r="N236" s="17"/>
      <c r="O236" s="17"/>
      <c r="P236" s="17"/>
    </row>
  </sheetData>
  <sheetProtection sheet="1" objects="1" scenarios="1"/>
  <mergeCells count="7">
    <mergeCell ref="A220:G236"/>
    <mergeCell ref="A7:G7"/>
    <mergeCell ref="I19:P24"/>
    <mergeCell ref="I27:P33"/>
    <mergeCell ref="I68:P99"/>
    <mergeCell ref="I106:P109"/>
    <mergeCell ref="A118:G118"/>
  </mergeCells>
  <conditionalFormatting sqref="G174">
    <cfRule type="expression" dxfId="11" priority="6">
      <formula>#REF!=TRUE</formula>
    </cfRule>
  </conditionalFormatting>
  <conditionalFormatting sqref="G53">
    <cfRule type="expression" dxfId="10" priority="5">
      <formula>$B$53&lt;&gt;"yes"</formula>
    </cfRule>
  </conditionalFormatting>
  <conditionalFormatting sqref="G52">
    <cfRule type="expression" dxfId="9" priority="4">
      <formula>$B$52="yes"</formula>
    </cfRule>
  </conditionalFormatting>
  <conditionalFormatting sqref="G135">
    <cfRule type="expression" dxfId="8" priority="3">
      <formula xml:space="preserve"> ISBLANK(B135)</formula>
    </cfRule>
  </conditionalFormatting>
  <conditionalFormatting sqref="G136">
    <cfRule type="expression" dxfId="7" priority="2">
      <formula xml:space="preserve"> ISBLANK(B136)</formula>
    </cfRule>
  </conditionalFormatting>
  <conditionalFormatting sqref="G137">
    <cfRule type="expression" dxfId="6" priority="1">
      <formula xml:space="preserve"> ISBLANK(B137)</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B47:B53</xm:sqref>
        </x14:dataValidation>
      </x14:dataValidations>
    </ext>
  </extLst>
</worksheet>
</file>

<file path=xl/worksheets/sheet8.xml><?xml version="1.0" encoding="utf-8"?>
<worksheet xmlns="http://schemas.openxmlformats.org/spreadsheetml/2006/main" xmlns:r="http://schemas.openxmlformats.org/officeDocument/2006/relationships">
  <dimension ref="A1:P229"/>
  <sheetViews>
    <sheetView topLeftCell="A110" zoomScaleNormal="100" workbookViewId="0">
      <selection activeCell="A110" sqref="A110:G110"/>
    </sheetView>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207</v>
      </c>
      <c r="C1" s="18" t="s">
        <v>206</v>
      </c>
      <c r="D1" s="18"/>
      <c r="E1" s="117" t="s">
        <v>186</v>
      </c>
      <c r="G1" s="127" t="s">
        <v>214</v>
      </c>
    </row>
    <row r="2" spans="1:16">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200</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IF(F19&lt;1,"PLEASE INPUT AT LEAST 1 ELEMENT DESCRIPTIONS ABOVE","")</f>
        <v>PLEASE INPUT AT LEAST 1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201</v>
      </c>
      <c r="B22" s="61"/>
      <c r="C22" s="24" t="s">
        <v>216</v>
      </c>
      <c r="D22" s="37"/>
      <c r="F22" s="22"/>
      <c r="G22" s="31"/>
      <c r="I22" s="135"/>
      <c r="J22" s="135"/>
      <c r="K22" s="135"/>
      <c r="L22" s="135"/>
      <c r="M22" s="135"/>
      <c r="N22" s="135"/>
      <c r="O22" s="135"/>
      <c r="P22" s="135"/>
    </row>
    <row r="23" spans="1:16" ht="30">
      <c r="A23" s="75" t="s">
        <v>66</v>
      </c>
      <c r="B23" s="76"/>
      <c r="C23" s="77"/>
      <c r="D23" s="38"/>
      <c r="F23" s="22">
        <f xml:space="preserve"> IF(ISTEXT(C23),1,0)</f>
        <v>0</v>
      </c>
      <c r="G23" s="27">
        <f>C23</f>
        <v>0</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c r="D25" s="22"/>
      <c r="F25" s="22">
        <f xml:space="preserve"> IF(ISTEXT(C25),1,0)</f>
        <v>0</v>
      </c>
      <c r="G25" s="27">
        <f>C25</f>
        <v>0</v>
      </c>
      <c r="I25" s="135"/>
      <c r="J25" s="135"/>
      <c r="K25" s="135"/>
      <c r="L25" s="135"/>
      <c r="M25" s="135"/>
      <c r="N25" s="135"/>
      <c r="O25" s="135"/>
      <c r="P25" s="135"/>
    </row>
    <row r="26" spans="1:16">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c r="A27" s="69" t="s">
        <v>101</v>
      </c>
      <c r="B27" s="29"/>
      <c r="C27" s="81"/>
      <c r="D27" s="22"/>
      <c r="F27" s="22">
        <f t="shared" si="1"/>
        <v>0</v>
      </c>
      <c r="G27" s="27" t="str">
        <f t="shared" si="2"/>
        <v/>
      </c>
      <c r="I27" s="86"/>
      <c r="J27" s="86"/>
      <c r="K27" s="86"/>
      <c r="L27" s="86"/>
      <c r="M27" s="86"/>
      <c r="N27" s="86"/>
      <c r="O27" s="86"/>
      <c r="P27" s="86"/>
    </row>
    <row r="28" spans="1:16">
      <c r="A28" s="69" t="s">
        <v>102</v>
      </c>
      <c r="B28" s="29"/>
      <c r="C28" s="81"/>
      <c r="D28" s="22"/>
      <c r="F28" s="22">
        <f t="shared" si="1"/>
        <v>0</v>
      </c>
      <c r="G28" s="27" t="str">
        <f xml:space="preserve"> IF(ISTEXT(C28),A28&amp;C28&amp;".","")</f>
        <v/>
      </c>
      <c r="I28" s="86"/>
      <c r="J28" s="86"/>
      <c r="K28" s="86"/>
      <c r="L28" s="86"/>
      <c r="M28" s="86"/>
      <c r="N28" s="86"/>
      <c r="O28" s="86"/>
      <c r="P28" s="86"/>
    </row>
    <row r="29" spans="1:16">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c r="A30" s="69" t="s">
        <v>104</v>
      </c>
      <c r="B30" s="29"/>
      <c r="C30" s="81"/>
      <c r="D30" s="22"/>
      <c r="F30" s="22">
        <f t="shared" si="1"/>
        <v>0</v>
      </c>
      <c r="G30" s="27" t="str">
        <f t="shared" si="3"/>
        <v/>
      </c>
      <c r="I30" s="86"/>
      <c r="J30" s="86"/>
      <c r="K30" s="86"/>
      <c r="L30" s="86"/>
      <c r="M30" s="86"/>
      <c r="N30" s="86"/>
      <c r="O30" s="86"/>
      <c r="P30" s="86"/>
    </row>
    <row r="31" spans="1:16">
      <c r="A31" s="69" t="s">
        <v>105</v>
      </c>
      <c r="B31" s="29"/>
      <c r="C31" s="81"/>
      <c r="D31" s="22"/>
      <c r="F31" s="22">
        <f t="shared" si="1"/>
        <v>0</v>
      </c>
      <c r="G31" s="27" t="str">
        <f t="shared" si="3"/>
        <v/>
      </c>
      <c r="I31" s="86"/>
      <c r="J31" s="86"/>
      <c r="K31" s="86"/>
      <c r="L31" s="86"/>
      <c r="M31" s="86"/>
      <c r="N31" s="86"/>
      <c r="O31" s="86"/>
      <c r="P31" s="86"/>
    </row>
    <row r="32" spans="1:16">
      <c r="A32" s="69" t="s">
        <v>106</v>
      </c>
      <c r="B32" s="29"/>
      <c r="C32" s="81"/>
      <c r="D32" s="22"/>
      <c r="F32" s="22">
        <f t="shared" si="1"/>
        <v>0</v>
      </c>
      <c r="G32" s="27" t="str">
        <f t="shared" si="3"/>
        <v/>
      </c>
      <c r="I32" s="86"/>
      <c r="J32" s="86"/>
      <c r="K32" s="86"/>
      <c r="L32" s="86"/>
      <c r="M32" s="86"/>
      <c r="N32" s="86"/>
      <c r="O32" s="86"/>
      <c r="P32" s="86"/>
    </row>
    <row r="33" spans="1:16">
      <c r="A33" s="69" t="s">
        <v>107</v>
      </c>
      <c r="B33" s="29"/>
      <c r="C33" s="81"/>
      <c r="D33" s="22"/>
      <c r="F33" s="22">
        <f t="shared" si="1"/>
        <v>0</v>
      </c>
      <c r="G33" s="27" t="str">
        <f t="shared" si="3"/>
        <v/>
      </c>
      <c r="I33" s="86"/>
      <c r="J33" s="86"/>
      <c r="K33" s="86"/>
      <c r="L33" s="86"/>
      <c r="M33" s="86"/>
      <c r="N33" s="86"/>
      <c r="O33" s="86"/>
      <c r="P33" s="86"/>
    </row>
    <row r="34" spans="1:16">
      <c r="A34" s="69" t="s">
        <v>108</v>
      </c>
      <c r="B34" s="29"/>
      <c r="C34" s="81"/>
      <c r="D34" s="22"/>
      <c r="F34" s="22">
        <f t="shared" si="1"/>
        <v>0</v>
      </c>
      <c r="G34" s="27" t="str">
        <f t="shared" si="3"/>
        <v/>
      </c>
      <c r="I34" s="86"/>
      <c r="J34" s="86"/>
      <c r="K34" s="86"/>
      <c r="L34" s="86"/>
      <c r="M34" s="86"/>
      <c r="N34" s="86"/>
      <c r="O34" s="86"/>
      <c r="P34" s="86"/>
    </row>
    <row r="35" spans="1:16">
      <c r="A35" s="69" t="s">
        <v>109</v>
      </c>
      <c r="B35" s="29"/>
      <c r="C35" s="81"/>
      <c r="D35" s="22"/>
      <c r="F35" s="22">
        <f t="shared" si="1"/>
        <v>0</v>
      </c>
      <c r="G35" s="27" t="str">
        <f t="shared" si="3"/>
        <v/>
      </c>
      <c r="I35" s="86"/>
      <c r="J35" s="86"/>
      <c r="K35" s="86"/>
      <c r="L35" s="86"/>
      <c r="M35" s="86"/>
      <c r="N35" s="86"/>
      <c r="O35" s="86"/>
      <c r="P35" s="86"/>
    </row>
    <row r="36" spans="1:16">
      <c r="A36" s="72" t="s">
        <v>110</v>
      </c>
      <c r="B36" s="73"/>
      <c r="C36" s="82"/>
      <c r="D36" s="22"/>
      <c r="F36" s="22">
        <f t="shared" si="1"/>
        <v>0</v>
      </c>
      <c r="G36" s="27" t="str">
        <f t="shared" si="3"/>
        <v/>
      </c>
      <c r="I36" s="86"/>
      <c r="J36" s="86"/>
      <c r="K36" s="86"/>
      <c r="L36" s="86"/>
      <c r="M36" s="86"/>
      <c r="N36" s="86"/>
      <c r="O36" s="86"/>
      <c r="P36" s="86"/>
    </row>
    <row r="37" spans="1:16">
      <c r="A37" s="29"/>
      <c r="B37" s="29"/>
      <c r="C37" s="94"/>
      <c r="D37" s="22"/>
      <c r="F37" s="22">
        <f>IF(SUM(F25:F36)&gt;=1,1,0)</f>
        <v>0</v>
      </c>
      <c r="G37" s="31"/>
      <c r="I37" s="86"/>
      <c r="J37" s="86"/>
      <c r="K37" s="86"/>
      <c r="L37" s="86"/>
      <c r="M37" s="86"/>
      <c r="N37" s="86"/>
      <c r="O37" s="86"/>
      <c r="P37" s="86"/>
    </row>
    <row r="38" spans="1:16">
      <c r="A38" s="78" t="s">
        <v>47</v>
      </c>
      <c r="B38" s="83"/>
      <c r="C38" s="80"/>
      <c r="D38" s="22"/>
      <c r="F38" s="22">
        <f t="shared" si="1"/>
        <v>0</v>
      </c>
      <c r="G38" s="27">
        <f>C38</f>
        <v>0</v>
      </c>
    </row>
    <row r="39" spans="1:16">
      <c r="A39" s="69" t="s">
        <v>111</v>
      </c>
      <c r="B39" s="100"/>
      <c r="C39" s="95" t="str">
        <f>IF(B39="yes","Has a job.","Does not have a job.")</f>
        <v>Does not have a job.</v>
      </c>
      <c r="D39" s="22"/>
      <c r="F39" s="22">
        <f t="shared" si="1"/>
        <v>1</v>
      </c>
      <c r="G39" s="27" t="str">
        <f t="shared" ref="G39:G45" si="4">C39</f>
        <v>Does not have a job.</v>
      </c>
    </row>
    <row r="40" spans="1:16">
      <c r="A40" s="69" t="s">
        <v>112</v>
      </c>
      <c r="B40" s="100"/>
      <c r="C40" s="95" t="str">
        <f>IF(B40="yes","Has a car.","Does not have a car.")</f>
        <v>Does not have a car.</v>
      </c>
      <c r="D40" s="22"/>
      <c r="F40" s="22">
        <f t="shared" si="1"/>
        <v>1</v>
      </c>
      <c r="G40" s="27" t="str">
        <f t="shared" si="4"/>
        <v>Does not have a car.</v>
      </c>
    </row>
    <row r="41" spans="1:16">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c r="A44" s="69" t="s">
        <v>183</v>
      </c>
      <c r="B44" s="100"/>
      <c r="C44" s="95" t="str">
        <f>IF(B44="yes","PLEASE ELABORATE","No developmental delays.")</f>
        <v>No developmental delays.</v>
      </c>
      <c r="D44" s="22"/>
      <c r="F44" s="22">
        <f t="shared" si="1"/>
        <v>1</v>
      </c>
      <c r="G44" s="27" t="str">
        <f t="shared" si="4"/>
        <v>No developmental delays.</v>
      </c>
    </row>
    <row r="45" spans="1:16">
      <c r="A45" s="69" t="s">
        <v>115</v>
      </c>
      <c r="B45" s="100"/>
      <c r="C45" s="95" t="str">
        <f>IF(B45="yes","Learned to read at young age.","PLEASE ELABORATE")</f>
        <v>PLEASE ELABORATE</v>
      </c>
      <c r="D45" s="22"/>
      <c r="F45" s="22">
        <f t="shared" si="1"/>
        <v>1</v>
      </c>
      <c r="G45" s="27" t="str">
        <f t="shared" si="4"/>
        <v>PLEASE ELABORATE</v>
      </c>
    </row>
    <row r="46" spans="1:16">
      <c r="A46" s="69" t="s">
        <v>179</v>
      </c>
      <c r="B46" s="29"/>
      <c r="C46" s="81"/>
      <c r="D46" s="22"/>
      <c r="F46" s="22">
        <f t="shared" si="1"/>
        <v>0</v>
      </c>
      <c r="G46" s="27" t="str">
        <f t="shared" ref="G46:G47" si="5" xml:space="preserve"> IF(ISTEXT(C46),A46&amp;C46&amp;".","")</f>
        <v/>
      </c>
    </row>
    <row r="47" spans="1:16">
      <c r="A47" s="72" t="s">
        <v>180</v>
      </c>
      <c r="B47" s="73"/>
      <c r="C47" s="82"/>
      <c r="D47" s="22"/>
      <c r="F47" s="22">
        <f t="shared" si="1"/>
        <v>0</v>
      </c>
      <c r="G47" s="27" t="str">
        <f t="shared" si="5"/>
        <v/>
      </c>
    </row>
    <row r="48" spans="1:16">
      <c r="A48" s="23"/>
      <c r="B48" s="29"/>
      <c r="C48" s="94"/>
      <c r="D48" s="22"/>
      <c r="F48" s="22">
        <f>IF(SUM(F38:F47)&gt;=1,1,0)</f>
        <v>1</v>
      </c>
      <c r="G48" s="31"/>
    </row>
    <row r="49" spans="1:16">
      <c r="B49" s="23"/>
      <c r="D49" s="37"/>
      <c r="E49" s="22" t="str">
        <f>IF(F49=3,1,"THIS SECTION INCOMPLETE")</f>
        <v>THIS SECTION INCOMPLETE</v>
      </c>
      <c r="F49" s="22">
        <f>F23+F37+F48</f>
        <v>1</v>
      </c>
      <c r="G49" s="31"/>
    </row>
    <row r="50" spans="1:16">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08" spans="1:16" collapsed="1"/>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205</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IF(F126&gt;1,"PLEASE CHECK ONLY ONE BOX ABOVE","")</f>
        <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c r="A130" s="52"/>
      <c r="B130" s="108"/>
      <c r="C130" s="53"/>
      <c r="D130" s="53"/>
      <c r="E130" s="96"/>
      <c r="F130" s="53">
        <v>1</v>
      </c>
      <c r="G130" s="33"/>
      <c r="I130" s="17"/>
      <c r="J130" s="17"/>
      <c r="K130" s="17"/>
      <c r="L130" s="17"/>
      <c r="M130" s="17"/>
      <c r="N130" s="17"/>
      <c r="O130" s="17"/>
      <c r="P130" s="17"/>
    </row>
    <row r="131" spans="1:16" s="39" customFormat="1">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c r="A134" s="43"/>
      <c r="B134" s="101"/>
      <c r="C134" s="85" t="s">
        <v>149</v>
      </c>
      <c r="D134" s="22"/>
      <c r="E134" s="94" t="str">
        <f t="shared" si="16"/>
        <v/>
      </c>
      <c r="F134" s="22">
        <f t="shared" si="15"/>
        <v>0</v>
      </c>
      <c r="G134" s="27"/>
      <c r="I134" s="17"/>
      <c r="J134" s="17"/>
      <c r="K134" s="17"/>
      <c r="L134" s="17"/>
      <c r="M134" s="17"/>
      <c r="N134" s="17"/>
      <c r="O134" s="17"/>
      <c r="P134" s="17"/>
    </row>
    <row r="135" spans="1:16" s="39" customFormat="1">
      <c r="A135" s="43"/>
      <c r="B135" s="101"/>
      <c r="C135" s="85" t="s">
        <v>150</v>
      </c>
      <c r="D135" s="22"/>
      <c r="E135" s="94" t="str">
        <f t="shared" si="16"/>
        <v/>
      </c>
      <c r="F135" s="22">
        <f t="shared" si="15"/>
        <v>0</v>
      </c>
      <c r="G135" s="27"/>
      <c r="I135" s="17"/>
      <c r="J135" s="17"/>
      <c r="K135" s="17"/>
      <c r="L135" s="17"/>
      <c r="M135" s="17"/>
      <c r="N135" s="17"/>
      <c r="O135" s="17"/>
      <c r="P135" s="17"/>
    </row>
    <row r="136" spans="1:16" s="39" customFormat="1">
      <c r="A136" s="43"/>
      <c r="B136" s="101"/>
      <c r="C136" s="85" t="s">
        <v>151</v>
      </c>
      <c r="D136" s="22"/>
      <c r="E136" s="94" t="str">
        <f t="shared" si="16"/>
        <v/>
      </c>
      <c r="F136" s="22">
        <f t="shared" si="15"/>
        <v>0</v>
      </c>
      <c r="G136" s="27"/>
      <c r="I136" s="17"/>
      <c r="J136" s="17"/>
      <c r="K136" s="17"/>
      <c r="L136" s="17"/>
      <c r="M136" s="17"/>
      <c r="N136" s="17"/>
      <c r="O136" s="17"/>
      <c r="P136" s="17"/>
    </row>
    <row r="137" spans="1:16" s="39" customFormat="1">
      <c r="A137" s="43"/>
      <c r="B137" s="101"/>
      <c r="C137" s="85" t="s">
        <v>152</v>
      </c>
      <c r="D137" s="22"/>
      <c r="E137" s="94" t="str">
        <f t="shared" si="16"/>
        <v/>
      </c>
      <c r="F137" s="22">
        <f t="shared" si="15"/>
        <v>0</v>
      </c>
      <c r="G137" s="27"/>
      <c r="I137" s="17"/>
      <c r="J137" s="17"/>
      <c r="K137" s="17"/>
      <c r="L137" s="17"/>
      <c r="M137" s="17"/>
      <c r="N137" s="17"/>
      <c r="O137" s="17"/>
      <c r="P137" s="17"/>
    </row>
    <row r="138" spans="1:16" s="39" customFormat="1">
      <c r="A138" s="43"/>
      <c r="B138" s="101"/>
      <c r="C138" s="85" t="s">
        <v>153</v>
      </c>
      <c r="D138" s="22"/>
      <c r="E138" s="94" t="str">
        <f t="shared" si="16"/>
        <v/>
      </c>
      <c r="F138" s="22">
        <f t="shared" si="15"/>
        <v>0</v>
      </c>
      <c r="G138" s="27"/>
      <c r="I138" s="17"/>
      <c r="J138" s="17"/>
      <c r="K138" s="17"/>
      <c r="L138" s="17"/>
      <c r="M138" s="17"/>
      <c r="N138" s="17"/>
      <c r="O138" s="17"/>
      <c r="P138" s="17"/>
    </row>
    <row r="139" spans="1:16" s="39" customFormat="1">
      <c r="A139" s="43"/>
      <c r="B139" s="101"/>
      <c r="C139" s="85" t="s">
        <v>154</v>
      </c>
      <c r="D139" s="22"/>
      <c r="E139" s="94" t="str">
        <f t="shared" si="16"/>
        <v/>
      </c>
      <c r="F139" s="22">
        <f t="shared" si="15"/>
        <v>0</v>
      </c>
      <c r="G139" s="27"/>
      <c r="I139" s="17"/>
      <c r="J139" s="17"/>
      <c r="K139" s="17"/>
      <c r="L139" s="17"/>
      <c r="M139" s="17"/>
      <c r="N139" s="17"/>
      <c r="O139" s="17"/>
      <c r="P139" s="17"/>
    </row>
    <row r="140" spans="1:16" s="39" customFormat="1">
      <c r="A140" s="57"/>
      <c r="B140" s="110"/>
      <c r="C140" s="34"/>
      <c r="D140" s="53"/>
      <c r="E140" s="96"/>
      <c r="F140" s="53">
        <f>IF(SUM(F131:F139)&gt;=1,1,0)</f>
        <v>0</v>
      </c>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f t="shared" si="17"/>
        <v>0</v>
      </c>
      <c r="G144" s="27"/>
      <c r="I144" s="17"/>
      <c r="J144" s="17"/>
      <c r="K144" s="17"/>
      <c r="L144" s="17"/>
      <c r="M144" s="17"/>
      <c r="N144" s="17"/>
      <c r="O144" s="17"/>
      <c r="P144" s="17"/>
    </row>
    <row r="145" spans="1:16" s="39" customFormat="1">
      <c r="A145" s="43"/>
      <c r="B145" s="112"/>
      <c r="C145" s="85" t="s">
        <v>156</v>
      </c>
      <c r="D145" s="22"/>
      <c r="E145" s="94" t="str">
        <f t="shared" si="18"/>
        <v/>
      </c>
      <c r="F145" s="22">
        <f t="shared" si="17"/>
        <v>0</v>
      </c>
      <c r="G145" s="27"/>
      <c r="I145" s="17"/>
      <c r="J145" s="17"/>
      <c r="K145" s="17"/>
      <c r="L145" s="17"/>
      <c r="M145" s="17"/>
      <c r="N145" s="17"/>
      <c r="O145" s="17"/>
      <c r="P145" s="17"/>
    </row>
    <row r="146" spans="1:16" s="39" customFormat="1">
      <c r="A146" s="43"/>
      <c r="B146" s="112"/>
      <c r="C146" s="85" t="s">
        <v>157</v>
      </c>
      <c r="D146" s="22"/>
      <c r="E146" s="94" t="str">
        <f t="shared" si="18"/>
        <v/>
      </c>
      <c r="F146" s="22">
        <f t="shared" si="17"/>
        <v>0</v>
      </c>
      <c r="G146" s="27"/>
      <c r="I146" s="17"/>
      <c r="J146" s="17"/>
      <c r="K146" s="17"/>
      <c r="L146" s="17"/>
      <c r="M146" s="17"/>
      <c r="N146" s="17"/>
      <c r="O146" s="17"/>
      <c r="P146" s="17"/>
    </row>
    <row r="147" spans="1:16" s="39" customFormat="1">
      <c r="A147" s="43"/>
      <c r="B147" s="112"/>
      <c r="C147" s="85" t="s">
        <v>158</v>
      </c>
      <c r="D147" s="22"/>
      <c r="E147" s="94" t="str">
        <f t="shared" si="18"/>
        <v/>
      </c>
      <c r="F147" s="22">
        <f t="shared" si="17"/>
        <v>0</v>
      </c>
      <c r="G147" s="27"/>
      <c r="I147" s="17"/>
      <c r="J147" s="17"/>
      <c r="K147" s="17"/>
      <c r="L147" s="17"/>
      <c r="M147" s="17"/>
      <c r="N147" s="17"/>
      <c r="O147" s="17"/>
      <c r="P147" s="17"/>
    </row>
    <row r="148" spans="1:16" s="39" customFormat="1">
      <c r="A148" s="43"/>
      <c r="B148" s="112"/>
      <c r="C148" s="85" t="s">
        <v>159</v>
      </c>
      <c r="D148" s="22"/>
      <c r="E148" s="94" t="str">
        <f t="shared" si="18"/>
        <v/>
      </c>
      <c r="F148" s="22">
        <f t="shared" si="17"/>
        <v>0</v>
      </c>
      <c r="G148" s="27"/>
      <c r="I148" s="17"/>
      <c r="J148" s="17"/>
      <c r="K148" s="17"/>
      <c r="L148" s="17"/>
      <c r="M148" s="17"/>
      <c r="N148" s="17"/>
      <c r="O148" s="17"/>
      <c r="P148" s="17"/>
    </row>
    <row r="149" spans="1:16" s="39" customFormat="1">
      <c r="A149" s="43"/>
      <c r="B149" s="112"/>
      <c r="C149" s="85" t="s">
        <v>160</v>
      </c>
      <c r="D149" s="22"/>
      <c r="E149" s="94" t="str">
        <f t="shared" si="18"/>
        <v/>
      </c>
      <c r="F149" s="22">
        <f t="shared" si="17"/>
        <v>0</v>
      </c>
      <c r="G149" s="27"/>
      <c r="I149" s="17"/>
      <c r="J149" s="17"/>
      <c r="K149" s="17"/>
      <c r="L149" s="17"/>
      <c r="M149" s="17"/>
      <c r="N149" s="17"/>
      <c r="O149" s="17"/>
      <c r="P149" s="17"/>
    </row>
    <row r="150" spans="1:16" s="39" customFormat="1">
      <c r="A150" s="43"/>
      <c r="B150" s="112"/>
      <c r="C150" s="85" t="s">
        <v>161</v>
      </c>
      <c r="D150" s="22"/>
      <c r="E150" s="94" t="str">
        <f t="shared" si="18"/>
        <v/>
      </c>
      <c r="F150" s="22">
        <f t="shared" si="17"/>
        <v>0</v>
      </c>
      <c r="G150" s="27"/>
      <c r="I150" s="17"/>
      <c r="J150" s="17"/>
      <c r="K150" s="17"/>
      <c r="L150" s="17"/>
      <c r="M150" s="17"/>
      <c r="N150" s="17"/>
      <c r="O150" s="17"/>
      <c r="P150" s="17"/>
    </row>
    <row r="151" spans="1:16" s="39" customFormat="1">
      <c r="A151" s="43"/>
      <c r="B151" s="112"/>
      <c r="C151" s="85" t="s">
        <v>162</v>
      </c>
      <c r="D151" s="22"/>
      <c r="E151" s="94" t="str">
        <f t="shared" si="18"/>
        <v/>
      </c>
      <c r="F151" s="22">
        <f t="shared" si="17"/>
        <v>0</v>
      </c>
      <c r="G151" s="27"/>
      <c r="I151" s="17"/>
      <c r="J151" s="17"/>
      <c r="K151" s="17"/>
      <c r="L151" s="17"/>
      <c r="M151" s="17"/>
      <c r="N151" s="17"/>
      <c r="O151" s="17"/>
      <c r="P151" s="17"/>
    </row>
    <row r="152" spans="1:16" s="39" customFormat="1">
      <c r="A152" s="52"/>
      <c r="B152" s="108"/>
      <c r="C152" s="34"/>
      <c r="D152" s="53"/>
      <c r="E152" s="53"/>
      <c r="F152" s="53">
        <f>IF(SUM(F142:F151)&gt;=1,1,0)</f>
        <v>0</v>
      </c>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v>1</v>
      </c>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c r="A162" s="52"/>
      <c r="B162" s="108"/>
      <c r="C162" s="34"/>
      <c r="D162" s="53"/>
      <c r="E162" s="53"/>
      <c r="F162" s="53">
        <v>1</v>
      </c>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v>1</v>
      </c>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v>1</v>
      </c>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v>1</v>
      </c>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f>IF(ISTEXT(B171),1,0)</f>
        <v>0</v>
      </c>
      <c r="G172" s="33"/>
      <c r="I172" s="17"/>
      <c r="J172" s="17"/>
      <c r="K172" s="17"/>
      <c r="L172" s="17"/>
      <c r="M172" s="17"/>
      <c r="N172" s="17"/>
      <c r="O172" s="17"/>
      <c r="P172" s="17"/>
    </row>
    <row r="173" spans="1:16" s="39" customFormat="1">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f>IF(ISTEXT(B173),1,0)</f>
        <v>0</v>
      </c>
      <c r="G174" s="36"/>
      <c r="I174" s="17"/>
      <c r="J174" s="17"/>
      <c r="K174" s="17"/>
      <c r="L174" s="17"/>
      <c r="M174" s="17"/>
      <c r="N174" s="17"/>
      <c r="O174" s="17"/>
      <c r="P174" s="17"/>
    </row>
    <row r="175" spans="1:16" s="39" customFormat="1">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f>IF(ISTEXT(B175),1,0)</f>
        <v>0</v>
      </c>
      <c r="G176" s="35"/>
      <c r="I176" s="17"/>
      <c r="J176" s="17"/>
      <c r="K176" s="17"/>
      <c r="L176" s="17"/>
      <c r="M176" s="17"/>
      <c r="N176" s="17"/>
      <c r="O176" s="17"/>
      <c r="P176" s="17"/>
    </row>
    <row r="177" spans="1:16" s="39" customFormat="1">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c r="A178" s="43"/>
      <c r="B178" s="22"/>
      <c r="C178" s="22"/>
      <c r="D178" s="22"/>
      <c r="E178" s="51"/>
      <c r="F178" s="22"/>
      <c r="G178" s="99"/>
      <c r="I178" s="17"/>
      <c r="J178" s="17"/>
      <c r="K178" s="17"/>
      <c r="L178" s="17"/>
      <c r="M178" s="17"/>
      <c r="N178" s="17"/>
      <c r="O178" s="17"/>
      <c r="P178" s="17"/>
    </row>
    <row r="179" spans="1:16" s="39" customFormat="1" ht="15.75" thickBot="1">
      <c r="A179" s="121" t="str">
        <f>IF(F177&gt;=6,"","PLEASE UPDATE AT LEAST 6 IN THE EXAM ABOVE")</f>
        <v/>
      </c>
      <c r="B179" s="32"/>
      <c r="C179" s="32"/>
      <c r="D179" s="32"/>
      <c r="E179" s="32"/>
      <c r="F179" s="53">
        <f>IF(ISTEXT(C177),1,0)</f>
        <v>0</v>
      </c>
      <c r="G179" s="48"/>
      <c r="I179" s="17"/>
      <c r="J179" s="17"/>
      <c r="K179" s="17"/>
      <c r="L179" s="17"/>
      <c r="M179" s="17"/>
      <c r="N179" s="17"/>
      <c r="O179" s="17"/>
      <c r="P179" s="17"/>
    </row>
    <row r="180" spans="1:16" collapsed="1"/>
    <row r="186" spans="1:16" ht="15.75" thickBot="1"/>
    <row r="187" spans="1:16">
      <c r="A187" s="88" t="s">
        <v>172</v>
      </c>
      <c r="B187" s="26"/>
      <c r="C187" s="26"/>
      <c r="D187" s="26"/>
      <c r="E187" s="26"/>
      <c r="F187" s="26"/>
      <c r="G187" s="50"/>
    </row>
    <row r="188" spans="1:16">
      <c r="A188" s="43"/>
      <c r="B188" s="22"/>
      <c r="C188" s="22"/>
      <c r="D188" s="22"/>
      <c r="E188" s="22"/>
      <c r="F188" s="22"/>
      <c r="G188" s="31"/>
    </row>
    <row r="189" spans="1:16">
      <c r="A189" s="89" t="s">
        <v>181</v>
      </c>
      <c r="B189" s="22"/>
      <c r="C189" s="22"/>
      <c r="D189" s="22"/>
      <c r="E189" s="22"/>
      <c r="F189" s="22"/>
      <c r="G189" s="31"/>
    </row>
    <row r="190" spans="1:16">
      <c r="A190" s="43"/>
      <c r="B190" s="37" t="s">
        <v>173</v>
      </c>
      <c r="C190" s="22"/>
      <c r="D190" s="22"/>
      <c r="E190" s="22"/>
      <c r="F190" s="22"/>
      <c r="G190" s="31"/>
    </row>
    <row r="191" spans="1:16">
      <c r="A191" s="43"/>
      <c r="B191" s="101"/>
      <c r="C191" s="22" t="s">
        <v>175</v>
      </c>
      <c r="D191" s="22"/>
      <c r="E191" s="22"/>
      <c r="F191" s="22" t="str">
        <f xml:space="preserve"> IF(ISTEXT(B191),1,"")</f>
        <v/>
      </c>
      <c r="G191" s="31"/>
    </row>
    <row r="192" spans="1:16">
      <c r="A192" s="43"/>
      <c r="B192" s="101"/>
      <c r="C192" s="22" t="s">
        <v>174</v>
      </c>
      <c r="D192" s="22"/>
      <c r="E192" s="22"/>
      <c r="F192" s="22" t="str">
        <f t="shared" ref="F192:F194" si="23" xml:space="preserve"> IF(ISTEXT(B192),1,"")</f>
        <v/>
      </c>
      <c r="G192" s="97" t="str">
        <f xml:space="preserve"> IF(ISTEXT(B192),"At least 16 minutes were spent on psychotherapy today, above and beyond the time spent on the E/M service.","")</f>
        <v/>
      </c>
    </row>
    <row r="193" spans="1:16">
      <c r="A193" s="43"/>
      <c r="B193" s="101"/>
      <c r="C193" s="22" t="s">
        <v>176</v>
      </c>
      <c r="D193" s="22"/>
      <c r="E193" s="22"/>
      <c r="F193" s="22" t="str">
        <f t="shared" si="23"/>
        <v/>
      </c>
      <c r="G193" s="97" t="str">
        <f xml:space="preserve"> IF(ISTEXT(B193),"At least 38 minutes were spent on psychotherapy today, above and beyond the time spent on the E/M service.","")</f>
        <v/>
      </c>
    </row>
    <row r="194" spans="1:16">
      <c r="A194" s="43"/>
      <c r="B194" s="101"/>
      <c r="C194" s="22" t="s">
        <v>177</v>
      </c>
      <c r="D194" s="22"/>
      <c r="E194" s="22"/>
      <c r="F194" s="22" t="str">
        <f t="shared" si="23"/>
        <v/>
      </c>
      <c r="G194" s="97" t="str">
        <f xml:space="preserve"> IF(ISTEXT(B194),"At least 53 minutes were spent on psychotherapy today, above and beyond the time spent on the E/M service.","")</f>
        <v/>
      </c>
    </row>
    <row r="195" spans="1:16">
      <c r="A195" s="43"/>
      <c r="B195" s="118"/>
      <c r="C195" s="22"/>
      <c r="D195" s="22"/>
      <c r="E195" s="22"/>
      <c r="F195" s="22"/>
      <c r="G195" s="97"/>
    </row>
    <row r="196" spans="1:16">
      <c r="A196" s="89" t="s">
        <v>187</v>
      </c>
      <c r="B196" s="118"/>
      <c r="C196" s="22"/>
      <c r="D196" s="22"/>
      <c r="E196" s="22"/>
      <c r="F196" s="22"/>
      <c r="G196" s="97"/>
    </row>
    <row r="197" spans="1:16">
      <c r="A197" s="43"/>
      <c r="B197" s="101"/>
      <c r="C197" s="22" t="s">
        <v>188</v>
      </c>
      <c r="D197" s="22"/>
      <c r="E197" s="22"/>
      <c r="F197" s="22"/>
      <c r="G197" s="97" t="str">
        <f xml:space="preserve"> IF(ISTEXT(B197),C197&amp;"/","")</f>
        <v/>
      </c>
    </row>
    <row r="198" spans="1:16">
      <c r="A198" s="43"/>
      <c r="B198" s="101"/>
      <c r="C198" s="22" t="s">
        <v>189</v>
      </c>
      <c r="D198" s="22"/>
      <c r="E198" s="22"/>
      <c r="F198" s="22"/>
      <c r="G198" s="97" t="str">
        <f xml:space="preserve"> IF(ISTEXT(B198),C198&amp;"/","")</f>
        <v/>
      </c>
    </row>
    <row r="199" spans="1:16" s="39" customFormat="1">
      <c r="A199" s="43"/>
      <c r="B199" s="101"/>
      <c r="C199" s="22" t="s">
        <v>190</v>
      </c>
      <c r="D199" s="22"/>
      <c r="E199" s="22"/>
      <c r="F199" s="22"/>
      <c r="G199" s="97" t="str">
        <f xml:space="preserve"> IF(ISTEXT(B199),C199&amp;"/","")</f>
        <v/>
      </c>
      <c r="I199" s="17"/>
      <c r="J199" s="17"/>
      <c r="K199" s="17"/>
      <c r="L199" s="17"/>
      <c r="M199" s="17"/>
      <c r="N199" s="17"/>
      <c r="O199" s="17"/>
      <c r="P199" s="17"/>
    </row>
    <row r="200" spans="1:16" s="39" customFormat="1">
      <c r="A200" s="43"/>
      <c r="B200" s="101"/>
      <c r="C200" s="22" t="s">
        <v>191</v>
      </c>
      <c r="D200" s="22"/>
      <c r="E200" s="22"/>
      <c r="F200" s="22"/>
      <c r="G200" s="97" t="str">
        <f xml:space="preserve"> IF(ISTEXT(B200),C200&amp;"/","")</f>
        <v/>
      </c>
      <c r="I200" s="17"/>
      <c r="J200" s="17"/>
      <c r="K200" s="17"/>
      <c r="L200" s="17"/>
      <c r="M200" s="17"/>
      <c r="N200" s="17"/>
      <c r="O200" s="17"/>
      <c r="P200" s="17"/>
    </row>
    <row r="201" spans="1:16" s="39" customFormat="1">
      <c r="A201" s="43"/>
      <c r="B201" s="101"/>
      <c r="C201" s="22" t="s">
        <v>192</v>
      </c>
      <c r="D201" s="22"/>
      <c r="E201" s="22"/>
      <c r="F201" s="22"/>
      <c r="G201" s="97" t="str">
        <f xml:space="preserve"> IF(ISTEXT(B201),C201&amp;"/","")</f>
        <v/>
      </c>
      <c r="I201" s="17"/>
      <c r="J201" s="17"/>
      <c r="K201" s="17"/>
      <c r="L201" s="17"/>
      <c r="M201" s="17"/>
      <c r="N201" s="17"/>
      <c r="O201" s="17"/>
      <c r="P201" s="17"/>
    </row>
    <row r="202" spans="1:16" s="39" customFormat="1">
      <c r="A202" s="43"/>
      <c r="B202" s="101"/>
      <c r="C202" s="22" t="s">
        <v>193</v>
      </c>
      <c r="D202" s="22"/>
      <c r="E202" s="22"/>
      <c r="F202" s="22"/>
      <c r="G202" s="97"/>
      <c r="I202" s="17"/>
      <c r="J202" s="17"/>
      <c r="K202" s="17"/>
      <c r="L202" s="17"/>
      <c r="M202" s="17"/>
      <c r="N202" s="17"/>
      <c r="O202" s="17"/>
      <c r="P202" s="17"/>
    </row>
    <row r="203" spans="1:16" s="39" customFormat="1">
      <c r="A203" s="43"/>
      <c r="B203" s="101"/>
      <c r="C203" s="112"/>
      <c r="D203" s="22"/>
      <c r="E203" s="22"/>
      <c r="F203" s="22"/>
      <c r="G203" s="119" t="str">
        <f t="shared" ref="G203" si="24" xml:space="preserve"> IF(ISTEXT(B203),C203,"")</f>
        <v/>
      </c>
      <c r="I203" s="17"/>
      <c r="J203" s="17"/>
      <c r="K203" s="17"/>
      <c r="L203" s="17"/>
      <c r="M203" s="17"/>
      <c r="N203" s="17"/>
      <c r="O203" s="17"/>
      <c r="P203" s="17"/>
    </row>
    <row r="204" spans="1:16" s="39" customFormat="1">
      <c r="A204" s="43"/>
      <c r="B204" s="22"/>
      <c r="C204" s="23" t="str">
        <f>IF(F204&gt;1,"CHECK ONLY ONE BOX","")</f>
        <v/>
      </c>
      <c r="D204" s="22"/>
      <c r="E204" s="22"/>
      <c r="F204" s="22">
        <f>SUM(F191:F194)</f>
        <v>0</v>
      </c>
      <c r="G204" s="31"/>
      <c r="I204" s="17"/>
      <c r="J204" s="17"/>
      <c r="K204" s="17"/>
      <c r="L204" s="17"/>
      <c r="M204" s="17"/>
      <c r="N204" s="17"/>
      <c r="O204" s="17"/>
      <c r="P204" s="17"/>
    </row>
    <row r="205" spans="1:16" s="39" customFormat="1" ht="15.75" thickBot="1">
      <c r="A205" s="47"/>
      <c r="B205" s="32"/>
      <c r="C205" s="32"/>
      <c r="D205" s="32"/>
      <c r="E205" s="32"/>
      <c r="F205" s="32"/>
      <c r="G205" s="48"/>
      <c r="I205" s="17"/>
      <c r="J205" s="17"/>
      <c r="K205" s="17"/>
      <c r="L205" s="17"/>
      <c r="M205" s="17"/>
      <c r="N205" s="17"/>
      <c r="O205" s="17"/>
      <c r="P205" s="17"/>
    </row>
    <row r="206" spans="1:16" s="39" customFormat="1">
      <c r="A206" s="17" t="s">
        <v>182</v>
      </c>
      <c r="B206" s="17"/>
      <c r="C206" s="17"/>
      <c r="D206" s="17"/>
      <c r="E206" s="17"/>
      <c r="F206" s="17"/>
      <c r="G206" s="17"/>
      <c r="I206" s="17"/>
      <c r="J206" s="17"/>
      <c r="K206" s="17"/>
      <c r="L206" s="17"/>
      <c r="M206" s="17"/>
      <c r="N206" s="17"/>
      <c r="O206" s="17"/>
      <c r="P206" s="17"/>
    </row>
    <row r="207" spans="1:16" s="39" customFormat="1">
      <c r="A207" s="63" t="str">
        <f>IF(ISTEXT('MDM calculator'!E1),"","MISSING CHIEF COMPLAINT ON THE MDM CALCULATOR TAB")</f>
        <v>MISSING CHIEF COMPLAINT ON THE MDM CALCULATOR TAB</v>
      </c>
      <c r="B207" s="22"/>
      <c r="C207" s="92" t="str">
        <f>IF(F177&lt;6,"PHYSICAL EXAM IS INCOMPLETE - NEED TO UPDATE AT LEAST 6 SECTIONS","")</f>
        <v/>
      </c>
      <c r="D207" s="17"/>
      <c r="E207" s="17"/>
      <c r="F207" s="17"/>
      <c r="G207" s="56"/>
      <c r="I207" s="17"/>
      <c r="J207" s="17"/>
      <c r="K207" s="17"/>
      <c r="L207" s="17"/>
      <c r="M207" s="17"/>
      <c r="N207" s="17"/>
      <c r="O207" s="17"/>
      <c r="P207" s="17"/>
    </row>
    <row r="208" spans="1:16" s="39" customFormat="1">
      <c r="A208" s="23" t="str">
        <f>IF(F49&lt;1,"PFSH SECTION IS INCOMPLETE FOR BILLING PURPOSES","")</f>
        <v/>
      </c>
      <c r="B208" s="22"/>
      <c r="C208" s="92" t="str">
        <f>IF(F126&gt;1,"TOO MANY SELECTIONS FOR BODY HABITUS","")</f>
        <v/>
      </c>
      <c r="D208" s="17"/>
      <c r="E208" s="17"/>
      <c r="F208" s="17"/>
      <c r="G208" s="17"/>
      <c r="I208" s="17"/>
      <c r="J208" s="17"/>
      <c r="K208" s="17"/>
      <c r="L208" s="17"/>
      <c r="M208" s="17"/>
      <c r="N208" s="17"/>
      <c r="O208" s="17"/>
      <c r="P208" s="17"/>
    </row>
    <row r="209" spans="1:16" s="39" customFormat="1">
      <c r="A209" s="23"/>
      <c r="B209" s="22"/>
      <c r="C209" s="23" t="str">
        <f>IF(F204&gt;1,"TOO MANY SELECTIONS FOR PSYCHOTHERAPY MINUTES","")</f>
        <v/>
      </c>
      <c r="D209" s="17"/>
      <c r="E209" s="17"/>
      <c r="F209" s="17"/>
      <c r="G209" s="17"/>
      <c r="I209" s="17"/>
      <c r="J209" s="17"/>
      <c r="K209" s="17"/>
      <c r="L209" s="17"/>
      <c r="M209" s="17"/>
      <c r="N209" s="17"/>
      <c r="O209" s="17"/>
      <c r="P209" s="17"/>
    </row>
    <row r="210" spans="1:16" s="39" customFormat="1">
      <c r="A210" s="23"/>
      <c r="B210" s="17"/>
      <c r="C210" s="17"/>
      <c r="D210" s="17"/>
      <c r="E210" s="17"/>
      <c r="F210" s="17"/>
      <c r="G210" s="17"/>
      <c r="I210" s="17"/>
      <c r="J210" s="17"/>
      <c r="K210" s="17"/>
      <c r="L210" s="17"/>
      <c r="M210" s="17"/>
      <c r="N210" s="17"/>
      <c r="O210" s="17"/>
      <c r="P210" s="17"/>
    </row>
    <row r="211" spans="1:16" s="39" customFormat="1">
      <c r="A211" s="23"/>
      <c r="B211" s="17"/>
      <c r="C211" s="17"/>
      <c r="D211" s="17"/>
      <c r="E211" s="17"/>
      <c r="F211" s="17"/>
      <c r="G211" s="17"/>
      <c r="I211" s="17"/>
      <c r="J211" s="17"/>
      <c r="K211" s="17"/>
      <c r="L211" s="17"/>
      <c r="M211" s="17"/>
      <c r="N211" s="17"/>
      <c r="O211" s="17"/>
      <c r="P211" s="17"/>
    </row>
    <row r="212" spans="1:16" s="39" customFormat="1">
      <c r="A212" s="18" t="s">
        <v>178</v>
      </c>
      <c r="B212" s="17"/>
      <c r="C212" s="17"/>
      <c r="D212" s="17"/>
      <c r="E212" s="17"/>
      <c r="F212" s="17"/>
      <c r="G212" s="17"/>
      <c r="I212" s="17"/>
      <c r="J212" s="17"/>
      <c r="K212" s="17"/>
      <c r="L212" s="17"/>
      <c r="M212" s="17"/>
      <c r="N212" s="17"/>
      <c r="O212" s="17"/>
      <c r="P212" s="17"/>
    </row>
    <row r="213" spans="1:16" s="39" customFormat="1" ht="180" customHeight="1">
      <c r="A213"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"&amp;G177&amp;"----------"&amp;G192&amp;G193&amp;G194&amp;"  Psychotherapy included: "&amp;G197&amp;" "&amp;G198&amp;" "&amp;G199&amp;" "&amp;G200&amp;" "&amp;G201&amp;" "&amp;G203&amp;"."</f>
        <v>CC:  Problems addressed in this encounter include est problem, stable problem, .Additional workup planned (if any), includes: .Risk to patient is considered Moderate due to stopping, starting, or changing Rx (other than LiCo).MDM is Low.-----HPI: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13" s="133"/>
      <c r="C213" s="133"/>
      <c r="D213" s="133"/>
      <c r="E213" s="133"/>
      <c r="F213" s="133"/>
      <c r="G213" s="133"/>
      <c r="I213" s="17"/>
      <c r="J213" s="17"/>
      <c r="K213" s="17"/>
      <c r="L213" s="17"/>
      <c r="M213" s="17"/>
      <c r="N213" s="17"/>
      <c r="O213" s="17"/>
      <c r="P213" s="17"/>
    </row>
    <row r="214" spans="1:16" s="39" customFormat="1">
      <c r="A214" s="133"/>
      <c r="B214" s="133"/>
      <c r="C214" s="133"/>
      <c r="D214" s="133"/>
      <c r="E214" s="133"/>
      <c r="F214" s="133"/>
      <c r="G214" s="133"/>
      <c r="I214" s="17"/>
      <c r="J214" s="17"/>
      <c r="K214" s="17"/>
      <c r="L214" s="17"/>
      <c r="M214" s="17"/>
      <c r="N214" s="17"/>
      <c r="O214" s="17"/>
      <c r="P214" s="17"/>
    </row>
    <row r="215" spans="1:16" s="39" customFormat="1">
      <c r="A215" s="133"/>
      <c r="B215" s="133"/>
      <c r="C215" s="133"/>
      <c r="D215" s="133"/>
      <c r="E215" s="133"/>
      <c r="F215" s="133"/>
      <c r="G215" s="133"/>
      <c r="I215" s="17"/>
      <c r="J215" s="17"/>
      <c r="K215" s="17"/>
      <c r="L215" s="17"/>
      <c r="M215" s="17"/>
      <c r="N215" s="17"/>
      <c r="O215" s="17"/>
      <c r="P215" s="17"/>
    </row>
    <row r="216" spans="1:16" s="39" customFormat="1">
      <c r="A216" s="133"/>
      <c r="B216" s="133"/>
      <c r="C216" s="133"/>
      <c r="D216" s="133"/>
      <c r="E216" s="133"/>
      <c r="F216" s="133"/>
      <c r="G216" s="133"/>
      <c r="I216" s="17"/>
      <c r="J216" s="17"/>
      <c r="K216" s="17"/>
      <c r="L216" s="17"/>
      <c r="M216" s="17"/>
      <c r="N216" s="17"/>
      <c r="O216" s="17"/>
      <c r="P216" s="17"/>
    </row>
    <row r="217" spans="1:16" s="39" customFormat="1">
      <c r="A217" s="133"/>
      <c r="B217" s="133"/>
      <c r="C217" s="133"/>
      <c r="D217" s="133"/>
      <c r="E217" s="133"/>
      <c r="F217" s="133"/>
      <c r="G217" s="133"/>
      <c r="I217" s="17"/>
      <c r="J217" s="17"/>
      <c r="K217" s="17"/>
      <c r="L217" s="17"/>
      <c r="M217" s="17"/>
      <c r="N217" s="17"/>
      <c r="O217" s="17"/>
      <c r="P217" s="17"/>
    </row>
    <row r="218" spans="1:16" s="39" customFormat="1">
      <c r="A218" s="133"/>
      <c r="B218" s="133"/>
      <c r="C218" s="133"/>
      <c r="D218" s="133"/>
      <c r="E218" s="133"/>
      <c r="F218" s="133"/>
      <c r="G218" s="133"/>
      <c r="I218" s="17"/>
      <c r="J218" s="17"/>
      <c r="K218" s="17"/>
      <c r="L218" s="17"/>
      <c r="M218" s="17"/>
      <c r="N218" s="17"/>
      <c r="O218" s="17"/>
      <c r="P218" s="17"/>
    </row>
    <row r="219" spans="1:16" s="39" customFormat="1">
      <c r="A219" s="133"/>
      <c r="B219" s="133"/>
      <c r="C219" s="133"/>
      <c r="D219" s="133"/>
      <c r="E219" s="133"/>
      <c r="F219" s="133"/>
      <c r="G219" s="133"/>
      <c r="I219" s="17"/>
      <c r="J219" s="17"/>
      <c r="K219" s="17"/>
      <c r="L219" s="17"/>
      <c r="M219" s="17"/>
      <c r="N219" s="17"/>
      <c r="O219" s="17"/>
      <c r="P219" s="17"/>
    </row>
    <row r="220" spans="1:16" s="39" customFormat="1">
      <c r="A220" s="133"/>
      <c r="B220" s="133"/>
      <c r="C220" s="133"/>
      <c r="D220" s="133"/>
      <c r="E220" s="133"/>
      <c r="F220" s="133"/>
      <c r="G220" s="133"/>
      <c r="I220" s="17"/>
      <c r="J220" s="17"/>
      <c r="K220" s="17"/>
      <c r="L220" s="17"/>
      <c r="M220" s="17"/>
      <c r="N220" s="17"/>
      <c r="O220" s="17"/>
      <c r="P220" s="17"/>
    </row>
    <row r="221" spans="1:16" s="39" customFormat="1">
      <c r="A221" s="133"/>
      <c r="B221" s="133"/>
      <c r="C221" s="133"/>
      <c r="D221" s="133"/>
      <c r="E221" s="133"/>
      <c r="F221" s="133"/>
      <c r="G221" s="133"/>
      <c r="I221" s="17"/>
      <c r="J221" s="17"/>
      <c r="K221" s="17"/>
      <c r="L221" s="17"/>
      <c r="M221" s="17"/>
      <c r="N221" s="17"/>
      <c r="O221" s="17"/>
      <c r="P221" s="17"/>
    </row>
    <row r="222" spans="1:16" s="39" customFormat="1">
      <c r="A222" s="133"/>
      <c r="B222" s="133"/>
      <c r="C222" s="133"/>
      <c r="D222" s="133"/>
      <c r="E222" s="133"/>
      <c r="F222" s="133"/>
      <c r="G222" s="133"/>
      <c r="I222" s="17"/>
      <c r="J222" s="17"/>
      <c r="K222" s="17"/>
      <c r="L222" s="17"/>
      <c r="M222" s="17"/>
      <c r="N222" s="17"/>
      <c r="O222" s="17"/>
      <c r="P222" s="17"/>
    </row>
    <row r="223" spans="1:16" s="39" customFormat="1">
      <c r="A223" s="133"/>
      <c r="B223" s="133"/>
      <c r="C223" s="133"/>
      <c r="D223" s="133"/>
      <c r="E223" s="133"/>
      <c r="F223" s="133"/>
      <c r="G223" s="133"/>
      <c r="I223" s="17"/>
      <c r="J223" s="17"/>
      <c r="K223" s="17"/>
      <c r="L223" s="17"/>
      <c r="M223" s="17"/>
      <c r="N223" s="17"/>
      <c r="O223" s="17"/>
      <c r="P223" s="17"/>
    </row>
    <row r="224" spans="1:16" s="39" customFormat="1">
      <c r="A224" s="133"/>
      <c r="B224" s="133"/>
      <c r="C224" s="133"/>
      <c r="D224" s="133"/>
      <c r="E224" s="133"/>
      <c r="F224" s="133"/>
      <c r="G224" s="133"/>
      <c r="I224" s="17"/>
      <c r="J224" s="17"/>
      <c r="K224" s="17"/>
      <c r="L224" s="17"/>
      <c r="M224" s="17"/>
      <c r="N224" s="17"/>
      <c r="O224" s="17"/>
      <c r="P224" s="17"/>
    </row>
    <row r="225" spans="1:16" s="39" customFormat="1">
      <c r="A225" s="133"/>
      <c r="B225" s="133"/>
      <c r="C225" s="133"/>
      <c r="D225" s="133"/>
      <c r="E225" s="133"/>
      <c r="F225" s="133"/>
      <c r="G225" s="133"/>
      <c r="I225" s="17"/>
      <c r="J225" s="17"/>
      <c r="K225" s="17"/>
      <c r="L225" s="17"/>
      <c r="M225" s="17"/>
      <c r="N225" s="17"/>
      <c r="O225" s="17"/>
      <c r="P225" s="17"/>
    </row>
    <row r="226" spans="1:16" s="39" customFormat="1">
      <c r="A226" s="133"/>
      <c r="B226" s="133"/>
      <c r="C226" s="133"/>
      <c r="D226" s="133"/>
      <c r="E226" s="133"/>
      <c r="F226" s="133"/>
      <c r="G226" s="133"/>
      <c r="I226" s="17"/>
      <c r="J226" s="17"/>
      <c r="K226" s="17"/>
      <c r="L226" s="17"/>
      <c r="M226" s="17"/>
      <c r="N226" s="17"/>
      <c r="O226" s="17"/>
      <c r="P226" s="17"/>
    </row>
    <row r="227" spans="1:16" s="39" customFormat="1">
      <c r="A227" s="133"/>
      <c r="B227" s="133"/>
      <c r="C227" s="133"/>
      <c r="D227" s="133"/>
      <c r="E227" s="133"/>
      <c r="F227" s="133"/>
      <c r="G227" s="133"/>
      <c r="I227" s="17"/>
      <c r="J227" s="17"/>
      <c r="K227" s="17"/>
      <c r="L227" s="17"/>
      <c r="M227" s="17"/>
      <c r="N227" s="17"/>
      <c r="O227" s="17"/>
      <c r="P227" s="17"/>
    </row>
    <row r="228" spans="1:16" s="39" customFormat="1">
      <c r="A228" s="133"/>
      <c r="B228" s="133"/>
      <c r="C228" s="133"/>
      <c r="D228" s="133"/>
      <c r="E228" s="133"/>
      <c r="F228" s="133"/>
      <c r="G228" s="133"/>
      <c r="I228" s="17"/>
      <c r="J228" s="17"/>
      <c r="K228" s="17"/>
      <c r="L228" s="17"/>
      <c r="M228" s="17"/>
      <c r="N228" s="17"/>
      <c r="O228" s="17"/>
      <c r="P228" s="17"/>
    </row>
    <row r="229" spans="1:16" s="39" customFormat="1">
      <c r="A229" s="133"/>
      <c r="B229" s="133"/>
      <c r="C229" s="133"/>
      <c r="D229" s="133"/>
      <c r="E229" s="133"/>
      <c r="F229" s="133"/>
      <c r="G229" s="133"/>
      <c r="I229" s="17"/>
      <c r="J229" s="17"/>
      <c r="K229" s="17"/>
      <c r="L229" s="17"/>
      <c r="M229" s="17"/>
      <c r="N229" s="17"/>
      <c r="O229" s="17"/>
      <c r="P229" s="17"/>
    </row>
  </sheetData>
  <mergeCells count="7">
    <mergeCell ref="A213:G229"/>
    <mergeCell ref="A7:G7"/>
    <mergeCell ref="I11:P16"/>
    <mergeCell ref="I19:P25"/>
    <mergeCell ref="I60:P91"/>
    <mergeCell ref="I98:P101"/>
    <mergeCell ref="A110:G110"/>
  </mergeCells>
  <conditionalFormatting sqref="G166">
    <cfRule type="expression" dxfId="5" priority="6">
      <formula>#REF!=TRUE</formula>
    </cfRule>
  </conditionalFormatting>
  <conditionalFormatting sqref="G45">
    <cfRule type="expression" dxfId="4" priority="5">
      <formula>$B$45&lt;&gt;"yes"</formula>
    </cfRule>
  </conditionalFormatting>
  <conditionalFormatting sqref="G44">
    <cfRule type="expression" dxfId="3" priority="4">
      <formula>$B$44="yes"</formula>
    </cfRule>
  </conditionalFormatting>
  <conditionalFormatting sqref="G127">
    <cfRule type="expression" dxfId="2" priority="3">
      <formula xml:space="preserve"> ISBLANK(B127)</formula>
    </cfRule>
  </conditionalFormatting>
  <conditionalFormatting sqref="G128">
    <cfRule type="expression" dxfId="1" priority="2">
      <formula xml:space="preserve"> ISBLANK(B128)</formula>
    </cfRule>
  </conditionalFormatting>
  <conditionalFormatting sqref="G129">
    <cfRule type="expression" dxfId="0"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MDM calculator</vt:lpstr>
      <vt:lpstr>99205</vt:lpstr>
      <vt:lpstr>99204</vt:lpstr>
      <vt:lpstr>99203</vt:lpstr>
      <vt:lpstr>99202</vt:lpstr>
      <vt:lpstr>99215</vt:lpstr>
      <vt:lpstr>99214</vt:lpstr>
      <vt:lpstr>99213</vt:lpstr>
      <vt:lpstr>Risk table</vt:lpstr>
      <vt:lpstr>ki</vt:lpstr>
      <vt:lpstr>KK</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dc:creator>
  <cp:lastModifiedBy>Mark PC</cp:lastModifiedBy>
  <dcterms:created xsi:type="dcterms:W3CDTF">2017-02-02T22:51:19Z</dcterms:created>
  <dcterms:modified xsi:type="dcterms:W3CDTF">2017-08-06T18:56:57Z</dcterms:modified>
</cp:coreProperties>
</file>