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5" yWindow="101" windowWidth="14803" windowHeight="8006" firstSheet="1" activeTab="14"/>
  </bookViews>
  <sheets>
    <sheet name="Index" sheetId="8" r:id="rId1"/>
    <sheet name="s1" sheetId="14" r:id="rId2"/>
    <sheet name="s8" sheetId="12" r:id="rId3"/>
    <sheet name="s9" sheetId="1" r:id="rId4"/>
    <sheet name="s10" sheetId="5" r:id="rId5"/>
    <sheet name="s11" sheetId="15" r:id="rId6"/>
    <sheet name="s12" sheetId="16" r:id="rId7"/>
    <sheet name="s14" sheetId="13" r:id="rId8"/>
    <sheet name="s15" sheetId="4" r:id="rId9"/>
    <sheet name="s16" sheetId="3" r:id="rId10"/>
    <sheet name="s17" sheetId="11" r:id="rId11"/>
    <sheet name="s18" sheetId="6" r:id="rId12"/>
    <sheet name="s19" sheetId="7" r:id="rId13"/>
    <sheet name="s20" sheetId="10" r:id="rId14"/>
    <sheet name="s21" sheetId="2" r:id="rId15"/>
    <sheet name="bonus1" sheetId="17" r:id="rId16"/>
    <sheet name="bonus2" sheetId="18" r:id="rId17"/>
    <sheet name="bonus3" sheetId="19" r:id="rId18"/>
    <sheet name="bonus4" sheetId="20" r:id="rId19"/>
    <sheet name="bonus5" sheetId="21" r:id="rId20"/>
  </sheets>
  <definedNames>
    <definedName name="_Hlk504154593" localSheetId="2">'s8'!$A$1</definedName>
  </definedNames>
  <calcPr calcId="152511"/>
</workbook>
</file>

<file path=xl/calcChain.xml><?xml version="1.0" encoding="utf-8"?>
<calcChain xmlns="http://schemas.openxmlformats.org/spreadsheetml/2006/main">
  <c r="G19" i="19" l="1"/>
  <c r="B16" i="18"/>
  <c r="C15" i="18"/>
  <c r="C16" i="18"/>
  <c r="C17" i="18"/>
  <c r="G27" i="10" l="1"/>
  <c r="C27" i="11"/>
  <c r="G17" i="19" l="1"/>
  <c r="G20" i="19" s="1"/>
  <c r="G13" i="19"/>
  <c r="G15" i="19" s="1"/>
  <c r="G12" i="19"/>
  <c r="G16" i="19" s="1"/>
  <c r="G11" i="19"/>
  <c r="B14" i="18"/>
  <c r="B12" i="18"/>
  <c r="B13" i="18" s="1"/>
  <c r="B15" i="18" s="1"/>
  <c r="B17" i="18" s="1"/>
  <c r="R22" i="17"/>
  <c r="N22" i="17"/>
  <c r="J23" i="17"/>
  <c r="H11" i="19"/>
  <c r="H13" i="19"/>
  <c r="C13" i="18"/>
  <c r="H20" i="19"/>
  <c r="H15" i="19"/>
  <c r="C14" i="18"/>
  <c r="H12" i="19"/>
  <c r="H16" i="19"/>
  <c r="H17" i="19"/>
  <c r="C12" i="18"/>
  <c r="H19" i="19"/>
  <c r="B27" i="11" l="1"/>
  <c r="F27" i="10"/>
  <c r="B28" i="10"/>
  <c r="B25" i="10"/>
  <c r="C21" i="10"/>
  <c r="D22" i="10"/>
  <c r="B22" i="10"/>
  <c r="B21" i="10"/>
  <c r="C22" i="10"/>
  <c r="E23" i="10" s="1"/>
  <c r="B27" i="10" s="1"/>
  <c r="D21" i="10"/>
  <c r="B17" i="10"/>
  <c r="C17" i="10"/>
  <c r="D17" i="10"/>
  <c r="C16" i="10"/>
  <c r="D16" i="10"/>
  <c r="B16" i="10"/>
  <c r="E12" i="10"/>
  <c r="E13" i="10"/>
  <c r="E11" i="10"/>
  <c r="D13" i="10"/>
  <c r="C13" i="10"/>
  <c r="B13" i="10"/>
  <c r="C25" i="10"/>
  <c r="C28" i="10"/>
  <c r="C27" i="10"/>
  <c r="T17" i="7" l="1"/>
  <c r="U17" i="7"/>
  <c r="C22" i="5" l="1"/>
  <c r="C21" i="5"/>
  <c r="C20" i="5"/>
  <c r="C19" i="5"/>
  <c r="B11" i="5"/>
  <c r="B10" i="5"/>
  <c r="B9" i="5"/>
  <c r="D21" i="5"/>
  <c r="C11" i="5"/>
  <c r="C9" i="5"/>
  <c r="D20" i="5"/>
  <c r="D19" i="5"/>
  <c r="D22" i="5"/>
  <c r="C10" i="5"/>
  <c r="A9" i="1" l="1"/>
  <c r="B9" i="1" s="1"/>
  <c r="A8" i="1"/>
  <c r="B8" i="1" s="1"/>
  <c r="H5" i="3"/>
  <c r="H4" i="3"/>
  <c r="H3" i="3"/>
  <c r="H2" i="3"/>
  <c r="C14" i="2"/>
  <c r="C22" i="2" s="1"/>
  <c r="C11" i="2"/>
  <c r="C12" i="2" s="1"/>
  <c r="C17" i="2" s="1"/>
  <c r="C18" i="2" s="1"/>
  <c r="C10" i="2"/>
  <c r="D14" i="2"/>
  <c r="D11" i="2"/>
  <c r="D12" i="2"/>
  <c r="D17" i="2"/>
  <c r="D18" i="2"/>
  <c r="B10" i="1" l="1"/>
  <c r="C21" i="2"/>
</calcChain>
</file>

<file path=xl/sharedStrings.xml><?xml version="1.0" encoding="utf-8"?>
<sst xmlns="http://schemas.openxmlformats.org/spreadsheetml/2006/main" count="432" uniqueCount="259">
  <si>
    <t>STEP 1: DEVELOP HYPOTHESES</t>
  </si>
  <si>
    <t>H0</t>
  </si>
  <si>
    <t>M2=M1</t>
  </si>
  <si>
    <t>H1</t>
  </si>
  <si>
    <t>M2&lt;&gt;M1</t>
  </si>
  <si>
    <t>STEP 2: SPECIFY LEVEL of SIGNIFICANCE</t>
  </si>
  <si>
    <t>level of significance</t>
  </si>
  <si>
    <t>STEP 3: TEST STATISTIC</t>
  </si>
  <si>
    <t>Sample sizes</t>
  </si>
  <si>
    <t>Sample means</t>
  </si>
  <si>
    <t>Sample standard deviations</t>
  </si>
  <si>
    <t>Hypothesized value</t>
  </si>
  <si>
    <t>Standard error</t>
  </si>
  <si>
    <t>Test statistic=t (sigmas  unknown)</t>
  </si>
  <si>
    <t>tail</t>
  </si>
  <si>
    <t>2-tailed</t>
  </si>
  <si>
    <t>degrees of freedom</t>
  </si>
  <si>
    <t>STEP 4a: p-Value Approach</t>
  </si>
  <si>
    <t>p-value(lower tail)</t>
  </si>
  <si>
    <t>p-value(upper tail)</t>
  </si>
  <si>
    <t>p-value(two tail)</t>
  </si>
  <si>
    <t>Decision rule</t>
  </si>
  <si>
    <t>STEP 4b:Critical Value Approach</t>
  </si>
  <si>
    <t>T_alpha</t>
  </si>
  <si>
    <t>T_alpha/2</t>
  </si>
  <si>
    <t>reject null if t statistic&gt;t alpha</t>
  </si>
  <si>
    <t>STEP 5: Decision</t>
  </si>
  <si>
    <t>REJECT NULL</t>
  </si>
  <si>
    <t>Conclusion</t>
  </si>
  <si>
    <r>
      <t>YATIRBANK is conducting a study to identify differences between account practices of customers at two locations. A simple random sample of 28 accounts selected from the Emirgan branch. The current balances are provided below. The researcher in charge of the study tries to prove that the average account balance in Maslak is diffrent than Emirgan. It is known that population standard deveaitons for Maslak and Emirgan as 150 and 125 respectivelty.  An excel file that includes the data is</t>
    </r>
    <r>
      <rPr>
        <b/>
        <sz val="14"/>
        <color theme="1"/>
        <rFont val="Calibri"/>
        <family val="2"/>
        <charset val="162"/>
        <scheme val="minor"/>
      </rPr>
      <t xml:space="preserve"> </t>
    </r>
    <r>
      <rPr>
        <b/>
        <sz val="14"/>
        <color theme="1"/>
        <rFont val="Times New Roman"/>
        <family val="1"/>
        <charset val="162"/>
      </rPr>
      <t>“</t>
    </r>
    <r>
      <rPr>
        <b/>
        <sz val="14"/>
        <color theme="1"/>
        <rFont val="Calibri"/>
        <family val="2"/>
        <charset val="162"/>
        <scheme val="minor"/>
      </rPr>
      <t>Maslak_Emirgan_data.xlsx</t>
    </r>
    <r>
      <rPr>
        <b/>
        <sz val="14"/>
        <color theme="1"/>
        <rFont val="Times New Roman"/>
        <family val="1"/>
        <charset val="162"/>
      </rPr>
      <t>”</t>
    </r>
  </si>
  <si>
    <t>Maslak</t>
  </si>
  <si>
    <t>Emirgan</t>
  </si>
  <si>
    <t>n1=</t>
  </si>
  <si>
    <r>
      <t>(a)</t>
    </r>
    <r>
      <rPr>
        <b/>
        <sz val="7"/>
        <color theme="1"/>
        <rFont val="Times New Roman"/>
        <family val="1"/>
        <charset val="162"/>
      </rPr>
      <t xml:space="preserve">  </t>
    </r>
    <r>
      <rPr>
        <sz val="14"/>
        <color theme="1"/>
        <rFont val="Calibri"/>
        <family val="2"/>
        <charset val="162"/>
        <scheme val="minor"/>
      </rPr>
      <t>(10 points) Devolop appropiate hypotheses such that rejection of Ho will support the researcher.</t>
    </r>
  </si>
  <si>
    <t>n2=</t>
  </si>
  <si>
    <r>
      <t>(b)</t>
    </r>
    <r>
      <rPr>
        <b/>
        <sz val="7"/>
        <color theme="1"/>
        <rFont val="Times New Roman"/>
        <family val="1"/>
        <charset val="162"/>
      </rPr>
      <t xml:space="preserve">  </t>
    </r>
    <r>
      <rPr>
        <sz val="14"/>
        <color theme="1"/>
        <rFont val="Calibri"/>
        <family val="2"/>
        <charset val="162"/>
        <scheme val="minor"/>
      </rPr>
      <t>(20 points) What type of hypothesis test should be used in this case and why?</t>
    </r>
  </si>
  <si>
    <t>x1=</t>
  </si>
  <si>
    <r>
      <t>(c)</t>
    </r>
    <r>
      <rPr>
        <b/>
        <sz val="7"/>
        <color theme="1"/>
        <rFont val="Times New Roman"/>
        <family val="1"/>
        <charset val="162"/>
      </rPr>
      <t xml:space="preserve">   </t>
    </r>
    <r>
      <rPr>
        <sz val="14"/>
        <color theme="1"/>
        <rFont val="Calibri"/>
        <family val="2"/>
        <charset val="162"/>
        <scheme val="minor"/>
      </rPr>
      <t>(40 points) Calculate test statistics(or excel output and show the test statistics in the output)</t>
    </r>
  </si>
  <si>
    <t>x2=</t>
  </si>
  <si>
    <r>
      <t>(d)</t>
    </r>
    <r>
      <rPr>
        <b/>
        <sz val="7"/>
        <color theme="1"/>
        <rFont val="Times New Roman"/>
        <family val="1"/>
        <charset val="162"/>
      </rPr>
      <t xml:space="preserve">  </t>
    </r>
    <r>
      <rPr>
        <sz val="14"/>
        <color theme="1"/>
        <rFont val="Calibri"/>
        <family val="2"/>
        <charset val="162"/>
        <scheme val="minor"/>
      </rPr>
      <t>(10 points) What is your decision criteria with level of significance as 0.05?</t>
    </r>
  </si>
  <si>
    <r>
      <t>(e)</t>
    </r>
    <r>
      <rPr>
        <b/>
        <sz val="7"/>
        <color theme="1"/>
        <rFont val="Times New Roman"/>
        <family val="1"/>
        <charset val="162"/>
      </rPr>
      <t xml:space="preserve">  </t>
    </r>
    <r>
      <rPr>
        <sz val="14"/>
        <color theme="1"/>
        <rFont val="Calibri"/>
        <family val="2"/>
        <charset val="162"/>
        <scheme val="minor"/>
      </rPr>
      <t>(</t>
    </r>
    <r>
      <rPr>
        <sz val="16"/>
        <color theme="1"/>
        <rFont val="Calibri"/>
        <family val="2"/>
        <charset val="162"/>
        <scheme val="minor"/>
      </rPr>
      <t>20</t>
    </r>
    <r>
      <rPr>
        <sz val="14"/>
        <color theme="1"/>
        <rFont val="Calibri"/>
        <family val="2"/>
        <charset val="162"/>
        <scheme val="minor"/>
      </rPr>
      <t xml:space="preserve"> points) What is you conclusion?</t>
    </r>
  </si>
  <si>
    <t>a)</t>
  </si>
  <si>
    <t>H0:</t>
  </si>
  <si>
    <t>Ha:</t>
  </si>
  <si>
    <t>b)</t>
  </si>
  <si>
    <t>Both population standard deviation is known</t>
  </si>
  <si>
    <t>c)</t>
  </si>
  <si>
    <t>Mean</t>
  </si>
  <si>
    <t>Observations</t>
  </si>
  <si>
    <t>Hypothesized Mean Difference</t>
  </si>
  <si>
    <t>d)</t>
  </si>
  <si>
    <t>e)</t>
  </si>
  <si>
    <t>Std dev</t>
  </si>
  <si>
    <t>Find the z-scores of 134.4 and or 140.1</t>
  </si>
  <si>
    <t>Then P(134.4 &lt; x &lt; 140.1) = P(z of 134.4 &lt; z &lt; z of 140.1) = 0.4088</t>
  </si>
  <si>
    <r>
      <t xml:space="preserve">9) </t>
    </r>
    <r>
      <rPr>
        <sz val="14"/>
        <color rgb="FF000000"/>
        <rFont val="Calibri"/>
        <family val="2"/>
        <charset val="162"/>
        <scheme val="minor"/>
      </rPr>
      <t>The mean is m = 137.0 and the standard deviation is s = 5.3.</t>
    </r>
  </si>
  <si>
    <t>Find the probability that X is between 134.4 and 140.1.</t>
  </si>
  <si>
    <r>
      <t xml:space="preserve">A) 0.6242 </t>
    </r>
    <r>
      <rPr>
        <b/>
        <i/>
        <sz val="14"/>
        <color rgb="FFFF0000"/>
        <rFont val="Calibri"/>
        <family val="2"/>
        <charset val="162"/>
        <scheme val="minor"/>
      </rPr>
      <t>B) 0.4069</t>
    </r>
    <r>
      <rPr>
        <i/>
        <sz val="14"/>
        <color rgb="FFFF0000"/>
        <rFont val="Calibri"/>
        <family val="2"/>
        <charset val="162"/>
        <scheme val="minor"/>
      </rPr>
      <t xml:space="preserve"> </t>
    </r>
    <r>
      <rPr>
        <i/>
        <sz val="14"/>
        <color rgb="FF000000"/>
        <rFont val="Calibri"/>
        <family val="2"/>
        <charset val="162"/>
        <scheme val="minor"/>
      </rPr>
      <t>C) 0.8138 D) 1.0311</t>
    </r>
  </si>
  <si>
    <t>Seafood</t>
  </si>
  <si>
    <t>Pizza</t>
  </si>
  <si>
    <t>Kebab</t>
  </si>
  <si>
    <t>There is not significance difference among the mean meal price for the three types of restaurants.</t>
  </si>
  <si>
    <t>There is  significance difference among the mean meal price for the three types of restaurants.</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</si>
  <si>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</si>
  <si>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</si>
  <si>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</si>
  <si>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</si>
  <si>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</si>
  <si>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</si>
  <si>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</si>
  <si>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</si>
  <si>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</si>
  <si>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</si>
  <si>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</si>
  <si>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</si>
  <si>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</si>
  <si>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</si>
  <si>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</si>
  <si>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</si>
  <si>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</si>
  <si>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</si>
  <si>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r>
      <t xml:space="preserve">p value&gt;alfa (0.9879&gt; 0.05) so </t>
    </r>
    <r>
      <rPr>
        <b/>
        <sz val="11"/>
        <color theme="1"/>
        <rFont val="Calibri"/>
        <family val="2"/>
        <charset val="162"/>
        <scheme val="minor"/>
      </rPr>
      <t xml:space="preserve">H0 accept </t>
    </r>
  </si>
  <si>
    <r>
      <t>10)</t>
    </r>
    <r>
      <rPr>
        <sz val="11"/>
        <color theme="1"/>
        <rFont val="Calibri"/>
        <family val="2"/>
        <charset val="162"/>
        <scheme val="minor"/>
      </rPr>
      <t xml:space="preserve"> </t>
    </r>
    <r>
      <rPr>
        <sz val="14"/>
        <color rgb="FF000000"/>
        <rFont val="Calibri"/>
        <family val="2"/>
        <charset val="162"/>
        <scheme val="minor"/>
      </rPr>
      <t xml:space="preserve">SAT verbal scores are normally distributed with a mean of 430 and a standard deviation of 120 (based on data from the College Board ATP). </t>
    </r>
  </si>
  <si>
    <t xml:space="preserve">(a) If a single student is randomly selected, find the probability that the sample mean is above 500. </t>
  </si>
  <si>
    <t xml:space="preserve">(b) If a sample of 35 students are selected randomly, find the probability that the sample mean is above 500. </t>
  </si>
  <si>
    <t>These two problems appear to be very similar. Which problem requires the application of the Central Limit theorem, and in what way does the solution process differ between the two problems?</t>
  </si>
  <si>
    <r>
      <t xml:space="preserve">(a) The distribution is a </t>
    </r>
    <r>
      <rPr>
        <sz val="16"/>
        <color rgb="FF7CA241"/>
        <rFont val="Calibri"/>
        <family val="2"/>
        <charset val="162"/>
        <scheme val="minor"/>
      </rPr>
      <t>normal distribution</t>
    </r>
    <r>
      <rPr>
        <sz val="16"/>
        <color rgb="FF1F497D"/>
        <rFont val="Calibri"/>
        <family val="2"/>
        <charset val="162"/>
        <scheme val="minor"/>
      </rPr>
      <t>.</t>
    </r>
  </si>
  <si>
    <r>
      <t xml:space="preserve">(b) The </t>
    </r>
    <r>
      <rPr>
        <sz val="16"/>
        <color rgb="FF7CA241"/>
        <rFont val="Calibri"/>
        <family val="2"/>
        <charset val="162"/>
        <scheme val="minor"/>
      </rPr>
      <t>mean</t>
    </r>
    <r>
      <rPr>
        <sz val="16"/>
        <color rgb="FF1F497D"/>
        <rFont val="Calibri"/>
        <family val="2"/>
        <charset val="162"/>
        <scheme val="minor"/>
      </rPr>
      <t xml:space="preserve"> of the distribution is </t>
    </r>
  </si>
  <si>
    <r>
      <t xml:space="preserve">(c) The </t>
    </r>
    <r>
      <rPr>
        <sz val="16"/>
        <color rgb="FF7CA241"/>
        <rFont val="Calibri"/>
        <family val="2"/>
        <charset val="162"/>
        <scheme val="minor"/>
      </rPr>
      <t xml:space="preserve">standard deviation </t>
    </r>
    <r>
      <rPr>
        <sz val="16"/>
        <color rgb="FF1F497D"/>
        <rFont val="Calibri"/>
        <family val="2"/>
        <charset val="162"/>
        <scheme val="minor"/>
      </rPr>
      <t xml:space="preserve">of the distribution is: </t>
    </r>
  </si>
  <si>
    <r>
      <t xml:space="preserve">The </t>
    </r>
    <r>
      <rPr>
        <sz val="16"/>
        <color rgb="FF7CA241"/>
        <rFont val="Calibri"/>
        <family val="2"/>
        <charset val="162"/>
        <scheme val="minor"/>
      </rPr>
      <t xml:space="preserve">Central Limit Theorem </t>
    </r>
    <r>
      <rPr>
        <sz val="16"/>
        <color rgb="FF1F497D"/>
        <rFont val="Calibri"/>
        <family val="2"/>
        <charset val="162"/>
        <scheme val="minor"/>
      </rPr>
      <t xml:space="preserve">for any probability distribution If </t>
    </r>
    <r>
      <rPr>
        <sz val="16"/>
        <color rgb="FF7CA241"/>
        <rFont val="Calibri"/>
        <family val="2"/>
        <charset val="162"/>
        <scheme val="minor"/>
      </rPr>
      <t>x</t>
    </r>
    <r>
      <rPr>
        <sz val="16"/>
        <color rgb="FF1F497D"/>
        <rFont val="Calibri"/>
        <family val="2"/>
        <charset val="162"/>
        <scheme val="minor"/>
      </rPr>
      <t xml:space="preserve"> possesses </t>
    </r>
    <r>
      <rPr>
        <sz val="16"/>
        <color rgb="FF7CA241"/>
        <rFont val="Calibri"/>
        <family val="2"/>
        <charset val="162"/>
        <scheme val="minor"/>
      </rPr>
      <t xml:space="preserve">any distribution </t>
    </r>
    <r>
      <rPr>
        <sz val="16"/>
        <color rgb="FF1F497D"/>
        <rFont val="Calibri"/>
        <family val="2"/>
        <charset val="162"/>
        <scheme val="minor"/>
      </rPr>
      <t xml:space="preserve">with </t>
    </r>
    <r>
      <rPr>
        <sz val="16"/>
        <color rgb="FF7CA241"/>
        <rFont val="Calibri"/>
        <family val="2"/>
        <charset val="162"/>
        <scheme val="minor"/>
      </rPr>
      <t xml:space="preserve">mean μ </t>
    </r>
    <r>
      <rPr>
        <sz val="16"/>
        <color rgb="FF1F497D"/>
        <rFont val="Calibri"/>
        <family val="2"/>
        <charset val="162"/>
        <scheme val="minor"/>
      </rPr>
      <t xml:space="preserve">and </t>
    </r>
    <r>
      <rPr>
        <sz val="16"/>
        <color rgb="FF7CA241"/>
        <rFont val="Calibri"/>
        <family val="2"/>
        <charset val="162"/>
        <scheme val="minor"/>
      </rPr>
      <t>standard deviation σ</t>
    </r>
    <r>
      <rPr>
        <sz val="16"/>
        <color rgb="FF1F497D"/>
        <rFont val="Calibri"/>
        <family val="2"/>
        <charset val="162"/>
        <scheme val="minor"/>
      </rPr>
      <t xml:space="preserve">, then the sample mean  based on a random sample of size n will have a distribution that approaches the distribution of a </t>
    </r>
    <r>
      <rPr>
        <sz val="16"/>
        <color rgb="FF7CA241"/>
        <rFont val="Calibri"/>
        <family val="2"/>
        <charset val="162"/>
        <scheme val="minor"/>
      </rPr>
      <t>normal random variable</t>
    </r>
    <r>
      <rPr>
        <sz val="16"/>
        <color rgb="FF1F497D"/>
        <rFont val="Calibri"/>
        <family val="2"/>
        <charset val="162"/>
        <scheme val="minor"/>
      </rPr>
      <t xml:space="preserve"> with mean</t>
    </r>
    <r>
      <rPr>
        <sz val="16"/>
        <color rgb="FF7CA241"/>
        <rFont val="Calibri"/>
        <family val="2"/>
        <charset val="162"/>
        <scheme val="minor"/>
      </rPr>
      <t xml:space="preserve"> μ</t>
    </r>
    <r>
      <rPr>
        <sz val="16"/>
        <color rgb="FF1F497D"/>
        <rFont val="Calibri"/>
        <family val="2"/>
        <charset val="162"/>
        <scheme val="minor"/>
      </rPr>
      <t xml:space="preserve">  and standard deviation                as n increases without limit. Then the following are true:</t>
    </r>
  </si>
  <si>
    <t>Sample size</t>
  </si>
  <si>
    <t xml:space="preserve">CORNPROD </t>
  </si>
  <si>
    <t>ACRES</t>
  </si>
  <si>
    <t xml:space="preserve"> RAINFALL</t>
  </si>
  <si>
    <t xml:space="preserve"> TREND</t>
  </si>
  <si>
    <t>FPEA, the Farm Production Enhancement Agency, regressed corn output against acreage,rainfall, and a trend line. The trend line is proxy for technological advancement in farming from improved pest control, fertilization, land management, and farming implements. (data is provided in s18.xls)</t>
  </si>
  <si>
    <t>SUMMARY OUTPUT</t>
  </si>
  <si>
    <t>Regression Statistics</t>
  </si>
  <si>
    <t>Multiple R</t>
  </si>
  <si>
    <t>R Square</t>
  </si>
  <si>
    <t>Adjusted R Square</t>
  </si>
  <si>
    <t>Standard Error</t>
  </si>
  <si>
    <t>Regression</t>
  </si>
  <si>
    <t>Residual</t>
  </si>
  <si>
    <t>Intercept</t>
  </si>
  <si>
    <t>Significance F</t>
  </si>
  <si>
    <t>Coefficients</t>
  </si>
  <si>
    <t>t Stat</t>
  </si>
  <si>
    <t>Lower 95%</t>
  </si>
  <si>
    <t>Upper 95%</t>
  </si>
  <si>
    <t>Lower 95.0%</t>
  </si>
  <si>
    <t>Upper 95.0%</t>
  </si>
  <si>
    <t>RESIDUAL OUTPUT</t>
  </si>
  <si>
    <t>Observation</t>
  </si>
  <si>
    <t xml:space="preserve">Predicted CORNPROD </t>
  </si>
  <si>
    <t>Residuals</t>
  </si>
  <si>
    <t>Standard Residuals</t>
  </si>
  <si>
    <t>PROBABILITY OUTPUT</t>
  </si>
  <si>
    <t>Percentile</t>
  </si>
  <si>
    <t>B)</t>
  </si>
  <si>
    <t xml:space="preserve">Significance F is smaller than 0.05. So regression </t>
  </si>
  <si>
    <t>CORNPROD = -21.1 + .036ACRES + 2.62RAINFALL + 27.6TREND;Yes, because the R2 is high</t>
  </si>
  <si>
    <t>WEIGHT</t>
  </si>
  <si>
    <t>CHEST</t>
  </si>
  <si>
    <t>LENGTH</t>
  </si>
  <si>
    <t xml:space="preserve"> SEX</t>
  </si>
  <si>
    <t>Questions</t>
  </si>
  <si>
    <t>Point</t>
  </si>
  <si>
    <t>B) Parameter</t>
  </si>
  <si>
    <t>A) Ordinal</t>
  </si>
  <si>
    <t>A) Interval</t>
  </si>
  <si>
    <t>D) Systematic</t>
  </si>
  <si>
    <t>B) Random</t>
  </si>
  <si>
    <t>B)  H0: p = 0.62, H1: p = 0.62</t>
  </si>
  <si>
    <t>B) The error of rejecting the hypothesis that the mean is 30 miles per gallon when it really is 30 miles per gallon.</t>
  </si>
  <si>
    <t>Bonus1</t>
  </si>
  <si>
    <t>Bonus2</t>
  </si>
  <si>
    <t>Bonus3</t>
  </si>
  <si>
    <t>Bonus4</t>
  </si>
  <si>
    <t>Bonus5</t>
  </si>
  <si>
    <t>Answers</t>
  </si>
  <si>
    <r>
      <t>19)</t>
    </r>
    <r>
      <rPr>
        <sz val="11.5"/>
        <color rgb="FFFF0000"/>
        <rFont val="Times New Roman"/>
        <family val="1"/>
        <charset val="162"/>
      </rPr>
      <t xml:space="preserve"> </t>
    </r>
    <r>
      <rPr>
        <sz val="13.5"/>
        <color theme="1"/>
        <rFont val="Times New Roman"/>
        <family val="1"/>
        <charset val="162"/>
      </rPr>
      <t>W</t>
    </r>
    <r>
      <rPr>
        <sz val="11.5"/>
        <color theme="1"/>
        <rFont val="Times New Roman"/>
        <family val="1"/>
        <charset val="162"/>
      </rPr>
      <t>ildlife analyst gathered the data in the table to develop an equation to predict the weights of bears. He used WEIGHT as the dependent variable and CHEST, LENGTH, and SEX as the</t>
    </r>
  </si>
  <si>
    <t xml:space="preserve">independent variables. For SEX, he used male = 1 and female = 2. </t>
  </si>
  <si>
    <r>
      <t xml:space="preserve">He took his equation "to the forest" and found a </t>
    </r>
    <r>
      <rPr>
        <b/>
        <sz val="11.5"/>
        <color theme="1"/>
        <rFont val="Times New Roman"/>
        <family val="1"/>
        <charset val="162"/>
      </rPr>
      <t xml:space="preserve">male </t>
    </r>
    <r>
      <rPr>
        <sz val="11.5"/>
        <color theme="1"/>
        <rFont val="Times New Roman"/>
        <family val="1"/>
        <charset val="162"/>
      </rPr>
      <t xml:space="preserve">bear whose </t>
    </r>
    <r>
      <rPr>
        <b/>
        <sz val="11.5"/>
        <color theme="1"/>
        <rFont val="Times New Roman"/>
        <family val="1"/>
        <charset val="162"/>
      </rPr>
      <t>chest measured 70.3</t>
    </r>
    <r>
      <rPr>
        <sz val="11.5"/>
        <color theme="1"/>
        <rFont val="Times New Roman"/>
        <family val="1"/>
        <charset val="162"/>
      </rPr>
      <t xml:space="preserve"> inches and who was </t>
    </r>
    <r>
      <rPr>
        <b/>
        <sz val="11.5"/>
        <color theme="1"/>
        <rFont val="Times New Roman"/>
        <family val="1"/>
        <charset val="162"/>
      </rPr>
      <t>64.0 inches long</t>
    </r>
    <r>
      <rPr>
        <sz val="11.5"/>
        <color theme="1"/>
        <rFont val="Times New Roman"/>
        <family val="1"/>
        <charset val="162"/>
      </rPr>
      <t>. (Use the regression equation and predict the expected weight. Do the calculations in excel file)</t>
    </r>
  </si>
  <si>
    <t>Predicted WEIGHT</t>
  </si>
  <si>
    <t>EQUATION:</t>
  </si>
  <si>
    <t>WEIGHT =</t>
  </si>
  <si>
    <t>SEX</t>
  </si>
  <si>
    <t>WEIGHT = -442.601 + 12.13CHEST + 3.58LENGTH -23.84SEX</t>
  </si>
  <si>
    <t>C) 615.18 Pounds</t>
  </si>
  <si>
    <t>Car has been in accident</t>
  </si>
  <si>
    <t>Car has not been in accident</t>
  </si>
  <si>
    <t>Red</t>
  </si>
  <si>
    <t>Blue</t>
  </si>
  <si>
    <t>White</t>
  </si>
  <si>
    <t>alfa</t>
  </si>
  <si>
    <t>Car color affects the likelihood of being in an accident. Car color and  likelihood of being in an accident  are dependent.</t>
  </si>
  <si>
    <t>Car color does not affect the likelihood of being in an accident. Car color and  likelihood of being in an accident  are independent.</t>
  </si>
  <si>
    <t>0.807061&gt;0.01</t>
  </si>
  <si>
    <t>Except Outliers</t>
  </si>
  <si>
    <t>Score</t>
  </si>
  <si>
    <t>D) 80.6</t>
  </si>
  <si>
    <r>
      <t xml:space="preserve">8) </t>
    </r>
    <r>
      <rPr>
        <sz val="14"/>
        <color rgb="FF000000"/>
        <rFont val="Calibri"/>
        <family val="2"/>
        <charset val="162"/>
        <scheme val="minor"/>
      </rPr>
      <t>Describe any similarities or differences in the two distributions represented by the following boxplots. Assume the two boxplots have the same scale.</t>
    </r>
  </si>
  <si>
    <r>
      <t xml:space="preserve">1) </t>
    </r>
    <r>
      <rPr>
        <sz val="14"/>
        <color theme="1"/>
        <rFont val="Calibri"/>
        <family val="2"/>
        <charset val="162"/>
        <scheme val="minor"/>
      </rPr>
      <t>Distinguish between qualitative and quantitative data. Give an example for each.</t>
    </r>
  </si>
  <si>
    <t>Both types of data are validtypes of measurement. Only quantitative data can be analyzed statistically, and thus more rigorous assessments of the data are possible.</t>
  </si>
  <si>
    <t>The age of your car. (Quantitative.)</t>
  </si>
  <si>
    <t>The number of hairs on your knuckle. (Quantitative.)</t>
  </si>
  <si>
    <t>The color of the sky. (Qualitative.)</t>
  </si>
  <si>
    <r>
      <t xml:space="preserve">11) </t>
    </r>
    <r>
      <rPr>
        <sz val="14"/>
        <color rgb="FF000000"/>
        <rFont val="Calibri"/>
        <family val="2"/>
        <charset val="162"/>
        <scheme val="minor"/>
      </rPr>
      <t>How do you determine whether to use the z or t distribution in computing the margin of error.</t>
    </r>
  </si>
  <si>
    <r>
      <t xml:space="preserve">12) </t>
    </r>
    <r>
      <rPr>
        <sz val="14"/>
        <color rgb="FF000000"/>
        <rFont val="Calibri"/>
        <family val="2"/>
        <charset val="162"/>
        <scheme val="minor"/>
      </rPr>
      <t>Under what conditions do you reject Ho? Discuss both traditional and P-value approach?</t>
    </r>
  </si>
  <si>
    <t>Answer:C</t>
  </si>
  <si>
    <t xml:space="preserve"> =11.17*0.686 </t>
  </si>
  <si>
    <t>F=MS Between/MS within</t>
  </si>
  <si>
    <t>=MS between/0.686=11.17</t>
  </si>
  <si>
    <t>So;</t>
  </si>
  <si>
    <t>SS_between = MS_between*df</t>
  </si>
  <si>
    <t xml:space="preserve">=7.66262*3 </t>
  </si>
  <si>
    <t>TSS = SS between + SS within</t>
  </si>
  <si>
    <t>=22.98786+ 13.72</t>
  </si>
  <si>
    <t>Stdev</t>
  </si>
  <si>
    <t>Answer: B)98%</t>
  </si>
  <si>
    <t>Standart error</t>
  </si>
  <si>
    <t>t</t>
  </si>
  <si>
    <t>t&gt;t alfa</t>
  </si>
  <si>
    <t>t-Test: Two-Sample Assuming Unequal Variances</t>
  </si>
  <si>
    <t>P(T&lt;=t) one-tail</t>
  </si>
  <si>
    <t>t Critical one-tail</t>
  </si>
  <si>
    <t>P(T&lt;=t) two-tail</t>
  </si>
  <si>
    <t>t Critical two-tail</t>
  </si>
  <si>
    <t>We accept null hypotesis</t>
  </si>
  <si>
    <t>Bonus4)</t>
  </si>
  <si>
    <t>Of all the cases we read this semester, which case have you found to have most possible potential for big data analytics applications? Please explain your answer thoroughly in one or two paragraphs.</t>
  </si>
  <si>
    <r>
      <t>Bonus5)</t>
    </r>
    <r>
      <rPr>
        <sz val="8.5"/>
        <color theme="1"/>
        <rFont val="Times New Roman"/>
        <family val="1"/>
        <charset val="162"/>
      </rPr>
      <t xml:space="preserve"> </t>
    </r>
    <r>
      <rPr>
        <sz val="10.5"/>
        <color theme="1"/>
        <rFont val="Times New Roman"/>
        <family val="1"/>
        <charset val="162"/>
      </rPr>
      <t>Use computer software to obtain the regression and identify R2, adjusted R2, and the P-value. A visitor to Yellowstone National Park sat down one day and observed Old Faithful, which</t>
    </r>
  </si>
  <si>
    <t>faithfully spurts throughout the day, day in and day out. He surmised that the height of a given</t>
  </si>
  <si>
    <t>spurt was caused by the pressure build-up during the interval between spurts and by the</t>
  </si>
  <si>
    <t>momentum build-up during the duration of the spurt. He wrote down the data to test his</t>
  </si>
  <si>
    <t>hypothesis, but he didn't know what to do with his data. Can you help him out with his theory?</t>
  </si>
  <si>
    <t>Interpret the statistics. An excel file that includes the data is Bonus5.xls</t>
  </si>
  <si>
    <t>HEIGHT</t>
  </si>
  <si>
    <t>INTERVAL</t>
  </si>
  <si>
    <t>DURATION</t>
  </si>
  <si>
    <t>M=900</t>
  </si>
  <si>
    <t>M&lt;&gt;900</t>
  </si>
  <si>
    <t xml:space="preserve">Test statistic=t </t>
  </si>
  <si>
    <t>p&lt; 0.01</t>
  </si>
  <si>
    <t>It is not explained the change in the depending variable with independent variables that I have received from the model.(Interval and Duration)</t>
  </si>
  <si>
    <t>The significance F value (0.75) is generally used to test the meaning of the model.  If we are looking at a 95% level of significance, the value of p must be less than 0.05.</t>
  </si>
  <si>
    <r>
      <rPr>
        <u/>
        <sz val="11"/>
        <color theme="1"/>
        <rFont val="Calibri"/>
        <family val="2"/>
        <charset val="162"/>
        <scheme val="minor"/>
      </rPr>
      <t>Quatitative data</t>
    </r>
    <r>
      <rPr>
        <sz val="11"/>
        <color theme="1"/>
        <rFont val="Calibri"/>
        <family val="2"/>
        <scheme val="minor"/>
      </rPr>
      <t xml:space="preserve"> are anything that can be expressed as a number, orquantified.</t>
    </r>
  </si>
  <si>
    <r>
      <rPr>
        <u/>
        <sz val="11"/>
        <color theme="1"/>
        <rFont val="Calibri"/>
        <family val="2"/>
        <charset val="162"/>
        <scheme val="minor"/>
      </rPr>
      <t>Examples of quantitative data are</t>
    </r>
    <r>
      <rPr>
        <sz val="11"/>
        <color theme="1"/>
        <rFont val="Calibri"/>
        <family val="2"/>
        <scheme val="minor"/>
      </rPr>
      <t>;</t>
    </r>
  </si>
  <si>
    <t>These data may berepresented by ordinal, interval or ratio scales and lend themselves to moststatistical manipulation.</t>
  </si>
  <si>
    <r>
      <rPr>
        <u/>
        <sz val="11"/>
        <color theme="1"/>
        <rFont val="Calibri"/>
        <family val="2"/>
        <charset val="162"/>
        <scheme val="minor"/>
      </rPr>
      <t>Qualitative data</t>
    </r>
    <r>
      <rPr>
        <sz val="11"/>
        <color theme="1"/>
        <rFont val="Calibri"/>
        <family val="2"/>
        <scheme val="minor"/>
      </rPr>
      <t xml:space="preserve"> cannot be expressed as a number.</t>
    </r>
  </si>
  <si>
    <t>Data that represent nominal scales such as gender, socieo economic status, religious preference are usually considered to be qualitative data.</t>
  </si>
  <si>
    <r>
      <rPr>
        <u/>
        <sz val="11"/>
        <color theme="1"/>
        <rFont val="Calibri"/>
        <family val="2"/>
        <charset val="162"/>
        <scheme val="minor"/>
      </rPr>
      <t>Examples of qualitative data are</t>
    </r>
    <r>
      <rPr>
        <sz val="11"/>
        <color theme="1"/>
        <rFont val="Calibri"/>
        <family val="2"/>
        <scheme val="minor"/>
      </rPr>
      <t>;</t>
    </r>
  </si>
  <si>
    <t>scores on achievement tests,number of hours of study,weight of a subject</t>
  </si>
  <si>
    <t>The number of liras in your pocket. (Quantitative.)</t>
  </si>
  <si>
    <t xml:space="preserve">Both distributions are skewed to the right, and their ranges are the same. </t>
  </si>
  <si>
    <t>The interquartile range of  boxplot on the right shows more variability, implying its middle 50% of values are more spread than the middle 50% of values in  boxplot on the left.</t>
  </si>
  <si>
    <t>Therefore, there is more variation among the values in  boxplot on the right than left. The median of  boxplot on the left exceeds that of  boxplot on the right. Neither distribution has outliers.</t>
  </si>
  <si>
    <t>You can find sheet s1.</t>
  </si>
  <si>
    <t>You can find sheet s8.</t>
  </si>
  <si>
    <t>You can find sheet s10.</t>
  </si>
  <si>
    <t>You can find sheet s11.</t>
  </si>
  <si>
    <t>You can find sheet s12.</t>
  </si>
  <si>
    <t>You can find sheet s15.</t>
  </si>
  <si>
    <t>You can find sheet s16.</t>
  </si>
  <si>
    <t>You can find sheet s20.</t>
  </si>
  <si>
    <t>You can find sheet s21.</t>
  </si>
  <si>
    <t>I choose Bonus1 for this question.</t>
  </si>
  <si>
    <t>B) 0.4069.  Also you can find sheet s9.</t>
  </si>
  <si>
    <t>When to use a t score is when the sample:</t>
  </si>
  <si>
    <t>·       has an unknown population standard deviation.</t>
  </si>
  <si>
    <t>·       has a sample size below 30 and  population must be normal,</t>
  </si>
  <si>
    <t>Standard deviation of the population must be known and sample size should be above 30 in order for you to be able to use the z-score. Otherwise, use the t-score.</t>
  </si>
  <si>
    <t>For the traditional method, the test-statistic is the critical region.</t>
  </si>
  <si>
    <t>For the P-value method, the P-value is less than or equal to the significance level and the test statistic is on the appropriate side in a one-tailed test.</t>
  </si>
  <si>
    <r>
      <t xml:space="preserve">Decision Rule based on p-value to use a p-value to make a conclusion in a hypothesis test, compare the P-value with </t>
    </r>
    <r>
      <rPr>
        <sz val="11"/>
        <color theme="1"/>
        <rFont val="Times New Roman"/>
        <family val="1"/>
        <charset val="162"/>
      </rPr>
      <t>α</t>
    </r>
    <r>
      <rPr>
        <sz val="11"/>
        <color theme="1"/>
        <rFont val="Calibri"/>
        <family val="2"/>
        <charset val="162"/>
        <scheme val="minor"/>
      </rPr>
      <t xml:space="preserve"> 1. If P </t>
    </r>
    <r>
      <rPr>
        <sz val="11"/>
        <color theme="1"/>
        <rFont val="Times New Roman"/>
        <family val="1"/>
        <charset val="162"/>
      </rPr>
      <t>≤</t>
    </r>
    <r>
      <rPr>
        <sz val="11"/>
        <color theme="1"/>
        <rFont val="Calibri"/>
        <family val="2"/>
        <charset val="162"/>
        <scheme val="minor"/>
      </rPr>
      <t xml:space="preserve"> </t>
    </r>
    <r>
      <rPr>
        <sz val="11"/>
        <color theme="1"/>
        <rFont val="Times New Roman"/>
        <family val="1"/>
        <charset val="162"/>
      </rPr>
      <t>α</t>
    </r>
    <r>
      <rPr>
        <sz val="11"/>
        <color theme="1"/>
        <rFont val="Calibri"/>
        <family val="2"/>
        <charset val="162"/>
        <scheme val="minor"/>
      </rPr>
      <t xml:space="preserve">, then reject H0. 2. If P &gt; </t>
    </r>
    <r>
      <rPr>
        <sz val="11"/>
        <color theme="1"/>
        <rFont val="Times New Roman"/>
        <family val="1"/>
        <charset val="162"/>
      </rPr>
      <t>α</t>
    </r>
    <r>
      <rPr>
        <sz val="11"/>
        <color theme="1"/>
        <rFont val="Calibri"/>
        <family val="2"/>
        <charset val="162"/>
        <scheme val="minor"/>
      </rPr>
      <t>, then fail to reject H0.</t>
    </r>
  </si>
  <si>
    <t>B) The error of rejecting the hypothesis that the mean is 30 miles per gallon when it really is 30 miles per gallon. Also you can find sheet s14.</t>
  </si>
  <si>
    <t>This is a Single Factor ANOVA test because;</t>
  </si>
  <si>
    <t>I am testing only whether different variations of a single factor have an effect on measured outcome.</t>
  </si>
  <si>
    <t>With Outliers</t>
  </si>
  <si>
    <t>There is not enough evidence to conclude that there is  significance difference among the mean meal price for the three types of restaurants.</t>
  </si>
  <si>
    <t>There is enough evidence to conclude that there is  significance difference among the mean meal price for the three types of restaurants.</t>
  </si>
  <si>
    <t>There is strong evidence to say that Maslak and Emirgan average account balance are same.</t>
  </si>
  <si>
    <t>p value&lt;alfa(0.05&lt;0.07847)</t>
  </si>
  <si>
    <t>D) 80.6   Also you can find sheet s17.</t>
  </si>
  <si>
    <t>C) 615.18 Pounds. Also you can find sheet s19.</t>
  </si>
  <si>
    <t>B) CORNPROD = -21.1 + .036ACRES + 2.62RAINFALL + 27.6TREND; Yes, because the R2 is high. Also you can find sheet s18.</t>
  </si>
  <si>
    <t>Sample size(n)</t>
  </si>
  <si>
    <t>From the t-table with 6 degrees of freedom, the two-tailed value that corresponds to 3.1647 is .02  and the level of confidence is 98%.</t>
  </si>
  <si>
    <t>REJECT NULL (H0)</t>
  </si>
  <si>
    <t>There is enough evidence to support the claim that the mean life for the company’s bulbs differs from what’s advertised.</t>
  </si>
  <si>
    <t>You can find sheet bonus3.</t>
  </si>
  <si>
    <r>
      <t>0.43&lt;9.21</t>
    </r>
    <r>
      <rPr>
        <sz val="11"/>
        <color rgb="FFFF0000"/>
        <rFont val="Calibri"/>
        <family val="2"/>
        <charset val="162"/>
        <scheme val="minor"/>
      </rPr>
      <t xml:space="preserve"> </t>
    </r>
    <r>
      <rPr>
        <b/>
        <sz val="11"/>
        <color rgb="FFFF0000"/>
        <rFont val="Calibri"/>
        <family val="2"/>
        <charset val="162"/>
        <scheme val="minor"/>
      </rPr>
      <t>so H0 accept</t>
    </r>
  </si>
  <si>
    <t>True answer is C. Also you can find sheet bonus1.</t>
  </si>
  <si>
    <t>You can find sheet bonus5.</t>
  </si>
  <si>
    <r>
      <t xml:space="preserve">p value&lt;alfa (0.003852&lt; 0.05) so </t>
    </r>
    <r>
      <rPr>
        <b/>
        <sz val="11"/>
        <color theme="1"/>
        <rFont val="Calibri"/>
        <family val="2"/>
        <charset val="162"/>
        <scheme val="minor"/>
      </rPr>
      <t xml:space="preserve">H0 reject </t>
    </r>
  </si>
  <si>
    <t>B) 98% . Also you can find sheet bonus2.</t>
  </si>
  <si>
    <t>ANOVA and Linear Regression</t>
  </si>
  <si>
    <t>We have not enough evidence to the two brands have equal means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</si>
</sst>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0"/>
    <numFmt numFmtId="165" formatCode="0.000"/>
    <numFmt numFmtId="166" formatCode="0.00000000"/>
    <numFmt numFmtId="167" formatCode="0.0"/>
  </numFmts>
  <fonts count="47">
    <font>
      <sz val="11"/>
      <color theme="1"/>
      <name val="Calibri"/>
      <family val="2"/>
      <scheme val="minor"/>
    </font>
    <font>
      <sz val="11"/>
      <color rgb="FFFF0000"/>
      <name val="Calibri"/>
      <family val="2"/>
      <scheme val="minor"/>
    </font>
    <font>
      <sz val="12"/>
      <color rgb="FF000000"/>
      <name val="Calibri"/>
      <family val="2"/>
      <scheme val="minor"/>
    </font>
    <font>
      <b/>
      <i/>
      <sz val="11"/>
      <color theme="4"/>
      <name val="Calibri"/>
      <family val="2"/>
      <charset val="162"/>
      <scheme val="minor"/>
    </font>
    <font>
      <sz val="12"/>
      <color rgb="FFFF0000"/>
      <name val="Calibri"/>
      <family val="2"/>
      <scheme val="minor"/>
    </font>
    <font>
      <sz val="11"/>
      <color theme="4" tint="0.39997558519241921"/>
      <name val="Calibri"/>
      <family val="2"/>
      <charset val="162"/>
      <scheme val="minor"/>
    </font>
    <font>
      <sz val="14"/>
      <color theme="1"/>
      <name val="Calibri"/>
      <family val="2"/>
      <charset val="162"/>
      <scheme val="minor"/>
    </font>
    <font>
      <b/>
      <sz val="14"/>
      <color theme="1"/>
      <name val="Calibri"/>
      <family val="2"/>
      <charset val="162"/>
      <scheme val="minor"/>
    </font>
    <font>
      <b/>
      <sz val="14"/>
      <color theme="1"/>
      <name val="Times New Roman"/>
      <family val="1"/>
      <charset val="162"/>
    </font>
    <font>
      <sz val="12"/>
      <color theme="1"/>
      <name val="Calibri"/>
      <family val="2"/>
      <scheme val="minor"/>
    </font>
    <font>
      <b/>
      <sz val="7"/>
      <color theme="1"/>
      <name val="Times New Roman"/>
      <family val="1"/>
      <charset val="162"/>
    </font>
    <font>
      <sz val="16"/>
      <color theme="1"/>
      <name val="Calibri"/>
      <family val="2"/>
      <charset val="162"/>
      <scheme val="minor"/>
    </font>
    <font>
      <b/>
      <sz val="11"/>
      <color rgb="FFFF0000"/>
      <name val="Calibri"/>
      <family val="2"/>
      <charset val="162"/>
      <scheme val="minor"/>
    </font>
    <font>
      <b/>
      <sz val="11"/>
      <color theme="1"/>
      <name val="Calibri"/>
      <family val="2"/>
      <charset val="162"/>
      <scheme val="minor"/>
    </font>
    <font>
      <i/>
      <sz val="11"/>
      <color theme="1"/>
      <name val="Calibri"/>
      <family val="2"/>
      <scheme val="minor"/>
    </font>
    <font>
      <sz val="14"/>
      <color rgb="FF000000"/>
      <name val="Calibri"/>
      <family val="2"/>
      <charset val="162"/>
      <scheme val="minor"/>
    </font>
    <font>
      <sz val="11"/>
      <color theme="1"/>
      <name val="Calibri"/>
      <family val="2"/>
      <charset val="162"/>
      <scheme val="minor"/>
    </font>
    <font>
      <sz val="14"/>
      <color rgb="FFFF0000"/>
      <name val="Calibri"/>
      <family val="2"/>
      <charset val="162"/>
      <scheme val="minor"/>
    </font>
    <font>
      <i/>
      <sz val="14"/>
      <color rgb="FF000000"/>
      <name val="Calibri"/>
      <family val="2"/>
      <charset val="162"/>
      <scheme val="minor"/>
    </font>
    <font>
      <b/>
      <i/>
      <sz val="14"/>
      <color rgb="FFFF0000"/>
      <name val="Calibri"/>
      <family val="2"/>
      <charset val="162"/>
      <scheme val="minor"/>
    </font>
    <font>
      <i/>
      <sz val="14"/>
      <color rgb="FFFF0000"/>
      <name val="Calibri"/>
      <family val="2"/>
      <charset val="162"/>
      <scheme val="minor"/>
    </font>
    <font>
      <b/>
      <sz val="14"/>
      <color rgb="FFFF0000"/>
      <name val="Calibri"/>
      <family val="2"/>
      <charset val="162"/>
      <scheme val="minor"/>
    </font>
    <font>
      <sz val="16"/>
      <color rgb="FF1F497D"/>
      <name val="Calibri"/>
      <family val="2"/>
      <charset val="162"/>
      <scheme val="minor"/>
    </font>
    <font>
      <sz val="16"/>
      <color rgb="FF7CA241"/>
      <name val="Calibri"/>
      <family val="2"/>
      <charset val="162"/>
      <scheme val="minor"/>
    </font>
    <font>
      <sz val="10"/>
      <color rgb="FF000000"/>
      <name val="Arial"/>
      <family val="2"/>
      <charset val="162"/>
    </font>
    <font>
      <sz val="11"/>
      <color rgb="FF000000"/>
      <name val="EFKFFA-TT997o00136"/>
    </font>
    <font>
      <b/>
      <sz val="11.5"/>
      <color rgb="FFFF0000"/>
      <name val="Times New Roman"/>
      <family val="1"/>
      <charset val="162"/>
    </font>
    <font>
      <sz val="11.5"/>
      <color rgb="FFFF0000"/>
      <name val="Times New Roman"/>
      <family val="1"/>
      <charset val="162"/>
    </font>
    <font>
      <sz val="13.5"/>
      <color theme="1"/>
      <name val="Times New Roman"/>
      <family val="1"/>
      <charset val="162"/>
    </font>
    <font>
      <sz val="11.5"/>
      <color theme="1"/>
      <name val="Times New Roman"/>
      <family val="1"/>
      <charset val="162"/>
    </font>
    <font>
      <b/>
      <sz val="11.5"/>
      <color theme="1"/>
      <name val="Times New Roman"/>
      <family val="1"/>
      <charset val="162"/>
    </font>
    <font>
      <b/>
      <i/>
      <sz val="11"/>
      <color theme="3"/>
      <name val="Calibri"/>
      <family val="2"/>
      <charset val="162"/>
      <scheme val="minor"/>
    </font>
    <font>
      <b/>
      <sz val="11"/>
      <color rgb="FFFF0000"/>
      <name val="EFKFFA-TT997o00136"/>
    </font>
    <font>
      <b/>
      <sz val="11"/>
      <color rgb="FFFF0000"/>
      <name val="Calibri"/>
      <family val="2"/>
      <scheme val="minor"/>
    </font>
    <font>
      <b/>
      <sz val="12"/>
      <color rgb="FFFF0000"/>
      <name val="Calibri"/>
      <family val="2"/>
      <charset val="162"/>
      <scheme val="minor"/>
    </font>
    <font>
      <sz val="11"/>
      <color theme="3" tint="0.39997558519241921"/>
      <name val="Calibri"/>
      <family val="2"/>
      <scheme val="minor"/>
    </font>
    <font>
      <sz val="14"/>
      <color rgb="FFC00000"/>
      <name val="Calibri"/>
      <family val="2"/>
      <charset val="162"/>
      <scheme val="minor"/>
    </font>
    <font>
      <sz val="13.5"/>
      <color rgb="FF000000"/>
      <name val="Times New Roman"/>
      <family val="1"/>
      <charset val="162"/>
    </font>
    <font>
      <b/>
      <sz val="13.5"/>
      <color rgb="FF000000"/>
      <name val="Times New Roman"/>
      <family val="1"/>
      <charset val="162"/>
    </font>
    <font>
      <sz val="11"/>
      <color theme="1"/>
      <name val="Times New Roman"/>
      <family val="1"/>
      <charset val="162"/>
    </font>
    <font>
      <sz val="10"/>
      <color rgb="FF333333"/>
      <name val="Arial"/>
      <family val="2"/>
      <charset val="162"/>
    </font>
    <font>
      <sz val="12"/>
      <color theme="1"/>
      <name val="Garamond"/>
      <family val="1"/>
      <charset val="162"/>
    </font>
    <font>
      <sz val="8.5"/>
      <color theme="1"/>
      <name val="Times New Roman"/>
      <family val="1"/>
      <charset val="162"/>
    </font>
    <font>
      <sz val="10.5"/>
      <color theme="1"/>
      <name val="Times New Roman"/>
      <family val="1"/>
      <charset val="162"/>
    </font>
    <font>
      <sz val="11"/>
      <color rgb="FF000000"/>
      <name val="Calibri"/>
      <family val="2"/>
      <charset val="162"/>
    </font>
    <font>
      <u/>
      <sz val="11"/>
      <color theme="1"/>
      <name val="Calibri"/>
      <family val="2"/>
      <charset val="162"/>
      <scheme val="minor"/>
    </font>
    <font>
      <sz val="11"/>
      <color rgb="FFFF0000"/>
      <name val="Calibri"/>
      <family val="2"/>
      <charset val="162"/>
      <scheme val="minor"/>
    </font>
  </fonts>
  <fills count="5">
    <fill>
      <patternFill patternType="none"/>
    </fill>
    <fill>
      <patternFill patternType="gray125"/>
    </fill>
    <fill>
      <patternFill patternType="solid">
        <fgColor rgb="FF92D050"/>
        <bgColor rgb="FF000000"/>
      </patternFill>
    </fill>
    <fill>
      <patternFill patternType="solid">
        <fgColor rgb="FFFFFF00"/>
        <bgColor indexed="64"/>
      </patternFill>
    </fill>
    <fill>
      <patternFill patternType="solid">
        <fgColor theme="3" tint="0.79998168889431442"/>
        <bgColor indexed="64"/>
      </patternFill>
    </fill>
  </fills>
  <borders count="12">
    <border>
      <left/>
      <right/>
      <top/>
      <bottom/>
      <diagonal/>
    </border>
    <border>
      <left/>
      <right/>
      <top style="thin">
        <color auto="1"/>
      </top>
      <bottom/>
      <diagonal/>
    </border>
    <border>
      <left/>
      <right/>
      <top style="medium">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9" fillId="0" borderId="0"/>
    <xf numFmtId="0" fontId="24" fillId="0" borderId="0"/>
    <xf numFmtId="0" fontId="44" fillId="0" borderId="0"/>
  </cellStyleXfs>
  <cellXfs count="89">
    <xf numFmtId="0" fontId="0" fillId="0" borderId="0" xfId="0"/>
    <xf numFmtId="0" fontId="2" fillId="0" borderId="0" xfId="0" applyFont="1" applyAlignment="1">
      <alignment horizontal="center"/>
    </xf>
    <xf numFmtId="0" fontId="2" fillId="0" borderId="0" xfId="0" applyFont="1" applyAlignment="1">
      <alignment horizontal="center" wrapText="1"/>
    </xf>
    <xf numFmtId="0" fontId="2" fillId="0" borderId="0" xfId="0" applyFont="1"/>
    <xf numFmtId="2" fontId="2" fillId="0" borderId="0" xfId="0" applyNumberFormat="1" applyFont="1"/>
    <xf numFmtId="164" fontId="2" fillId="0" borderId="0" xfId="0" applyNumberFormat="1" applyFont="1"/>
    <xf numFmtId="0" fontId="3" fillId="0" borderId="0" xfId="0" quotePrefix="1" applyFont="1"/>
    <xf numFmtId="164" fontId="4" fillId="0" borderId="0" xfId="0" applyNumberFormat="1" applyFont="1"/>
    <xf numFmtId="0" fontId="5" fillId="0" borderId="0" xfId="0" applyFont="1"/>
    <xf numFmtId="165" fontId="2" fillId="0" borderId="0" xfId="0" applyNumberFormat="1" applyFont="1"/>
    <xf numFmtId="0" fontId="6" fillId="0" borderId="0" xfId="0" applyFont="1" applyAlignment="1">
      <alignment vertical="center" wrapText="1"/>
    </xf>
    <xf numFmtId="0" fontId="9" fillId="0" borderId="0" xfId="1"/>
    <xf numFmtId="0" fontId="7" fillId="0" borderId="0" xfId="0" applyFont="1" applyAlignment="1">
      <alignment vertical="center"/>
    </xf>
    <xf numFmtId="0" fontId="0" fillId="0" borderId="0" xfId="0" applyAlignment="1">
      <alignment horizontal="right"/>
    </xf>
    <xf numFmtId="0" fontId="0" fillId="0" borderId="0" xfId="0" applyAlignment="1">
      <alignment horizontal="left"/>
    </xf>
    <xf numFmtId="0" fontId="7" fillId="0" borderId="0" xfId="0" applyFont="1" applyAlignment="1">
      <alignment horizontal="left" vertical="center" indent="5"/>
    </xf>
    <xf numFmtId="0" fontId="12" fillId="0" borderId="0" xfId="0" applyFont="1"/>
    <xf numFmtId="0" fontId="13" fillId="0" borderId="0" xfId="0" applyFont="1" applyAlignment="1">
      <alignment horizontal="left"/>
    </xf>
    <xf numFmtId="2" fontId="0" fillId="0" borderId="0" xfId="0" applyNumberFormat="1"/>
    <xf numFmtId="0" fontId="14" fillId="0" borderId="2" xfId="0" applyFont="1" applyFill="1" applyBorder="1" applyAlignment="1">
      <alignment horizontal="center"/>
    </xf>
    <xf numFmtId="0" fontId="0" fillId="0" borderId="0" xfId="0" applyFill="1" applyBorder="1" applyAlignment="1"/>
    <xf numFmtId="0" fontId="0" fillId="0" borderId="3" xfId="0" applyFill="1" applyBorder="1" applyAlignment="1"/>
    <xf numFmtId="166" fontId="0" fillId="0" borderId="0" xfId="0" applyNumberFormat="1"/>
    <xf numFmtId="164" fontId="0" fillId="0" borderId="0" xfId="0" applyNumberFormat="1"/>
    <xf numFmtId="0" fontId="17" fillId="0" borderId="0" xfId="0" applyFont="1" applyAlignment="1">
      <alignment vertical="center"/>
    </xf>
    <xf numFmtId="0" fontId="15" fillId="0" borderId="0" xfId="0" applyFont="1" applyAlignment="1">
      <alignment vertical="center"/>
    </xf>
    <xf numFmtId="0" fontId="18" fillId="0" borderId="0" xfId="0" applyFont="1" applyAlignment="1">
      <alignment vertical="center"/>
    </xf>
    <xf numFmtId="0" fontId="1" fillId="0" borderId="0" xfId="0" applyFont="1"/>
    <xf numFmtId="0" fontId="13" fillId="0" borderId="0" xfId="0" applyFont="1" applyAlignment="1">
      <alignment horizontal="right"/>
    </xf>
    <xf numFmtId="0" fontId="0" fillId="3" borderId="0" xfId="0" applyFill="1" applyBorder="1" applyAlignment="1"/>
    <xf numFmtId="0" fontId="21" fillId="0" borderId="0" xfId="0" applyFont="1" applyAlignment="1">
      <alignment vertical="center"/>
    </xf>
    <xf numFmtId="0" fontId="21" fillId="0" borderId="0" xfId="0" applyFont="1"/>
    <xf numFmtId="0" fontId="22" fillId="0" borderId="0" xfId="0" applyFont="1" applyAlignment="1">
      <alignment horizontal="left" vertical="center" readingOrder="1"/>
    </xf>
    <xf numFmtId="0" fontId="24" fillId="0" borderId="0" xfId="0" applyFont="1" applyAlignment="1">
      <alignment horizontal="center" wrapText="1"/>
    </xf>
    <xf numFmtId="0" fontId="24" fillId="0" borderId="0" xfId="0" applyFont="1" applyAlignment="1">
      <alignment horizontal="center"/>
    </xf>
    <xf numFmtId="0" fontId="0" fillId="0" borderId="0" xfId="0" applyFont="1" applyAlignment="1">
      <alignment horizontal="center"/>
    </xf>
    <xf numFmtId="0" fontId="0" fillId="0" borderId="0" xfId="0" applyFont="1" applyAlignment="1"/>
    <xf numFmtId="0" fontId="0" fillId="0" borderId="0" xfId="0" applyFont="1" applyAlignment="1">
      <alignment horizontal="left" vertical="center" wrapText="1"/>
    </xf>
    <xf numFmtId="0" fontId="14" fillId="0" borderId="2" xfId="0" applyFont="1" applyFill="1" applyBorder="1" applyAlignment="1">
      <alignment horizontal="centerContinuous"/>
    </xf>
    <xf numFmtId="0" fontId="0" fillId="3" borderId="3" xfId="0" applyFill="1" applyBorder="1" applyAlignment="1"/>
    <xf numFmtId="0" fontId="0" fillId="0" borderId="0" xfId="0" applyFont="1" applyAlignment="1">
      <alignment horizontal="left"/>
    </xf>
    <xf numFmtId="0" fontId="25" fillId="0" borderId="0" xfId="0" applyFont="1"/>
    <xf numFmtId="0" fontId="24" fillId="0" borderId="0" xfId="0" applyFont="1" applyAlignment="1"/>
    <xf numFmtId="0" fontId="0" fillId="0" borderId="4" xfId="0" applyBorder="1"/>
    <xf numFmtId="0" fontId="13" fillId="4" borderId="4" xfId="0" applyFont="1" applyFill="1" applyBorder="1"/>
    <xf numFmtId="0" fontId="26" fillId="0" borderId="0" xfId="0" applyFont="1" applyAlignment="1">
      <alignment vertical="center"/>
    </xf>
    <xf numFmtId="0" fontId="29" fillId="0" borderId="0" xfId="0" applyFont="1" applyAlignment="1">
      <alignment vertical="center"/>
    </xf>
    <xf numFmtId="0" fontId="16" fillId="0" borderId="0" xfId="0" applyFont="1" applyAlignment="1">
      <alignment vertical="center"/>
    </xf>
    <xf numFmtId="0" fontId="31" fillId="0" borderId="0" xfId="0" applyFont="1" applyAlignment="1"/>
    <xf numFmtId="0" fontId="32" fillId="0" borderId="0" xfId="0" applyFont="1"/>
    <xf numFmtId="0" fontId="33" fillId="0" borderId="0" xfId="0" applyFont="1" applyAlignment="1"/>
    <xf numFmtId="0" fontId="34" fillId="0" borderId="0" xfId="0" applyFont="1" applyAlignment="1"/>
    <xf numFmtId="0" fontId="13" fillId="0" borderId="4" xfId="0" applyFont="1" applyBorder="1"/>
    <xf numFmtId="0" fontId="0" fillId="0" borderId="4" xfId="0" applyFill="1" applyBorder="1"/>
    <xf numFmtId="0" fontId="13" fillId="0" borderId="4" xfId="0" applyFont="1" applyFill="1" applyBorder="1"/>
    <xf numFmtId="2" fontId="0" fillId="0" borderId="4" xfId="0" applyNumberFormat="1" applyBorder="1"/>
    <xf numFmtId="2" fontId="13" fillId="0" borderId="4" xfId="0" applyNumberFormat="1" applyFont="1" applyBorder="1"/>
    <xf numFmtId="0" fontId="35" fillId="0" borderId="0" xfId="0" applyFont="1"/>
    <xf numFmtId="0" fontId="0" fillId="3" borderId="4" xfId="0" applyFill="1" applyBorder="1"/>
    <xf numFmtId="0" fontId="0" fillId="3" borderId="0" xfId="0" applyFill="1"/>
    <xf numFmtId="0" fontId="0" fillId="0" borderId="0" xfId="0" applyFill="1"/>
    <xf numFmtId="0" fontId="36" fillId="0" borderId="0" xfId="0" applyFont="1" applyAlignment="1">
      <alignment vertical="center"/>
    </xf>
    <xf numFmtId="0" fontId="37" fillId="0" borderId="0" xfId="0" applyFont="1" applyAlignment="1">
      <alignment vertical="center"/>
    </xf>
    <xf numFmtId="0" fontId="38" fillId="0" borderId="0" xfId="0" applyFont="1" applyAlignment="1">
      <alignment vertical="center"/>
    </xf>
    <xf numFmtId="0" fontId="40" fillId="0" borderId="0" xfId="0" applyFont="1"/>
    <xf numFmtId="0" fontId="0" fillId="0" borderId="0" xfId="0" quotePrefix="1"/>
    <xf numFmtId="164" fontId="12" fillId="0" borderId="0" xfId="0" applyNumberFormat="1" applyFont="1"/>
    <xf numFmtId="0" fontId="41" fillId="0" borderId="0" xfId="0" applyFont="1" applyAlignment="1">
      <alignment horizontal="justify" vertical="center"/>
    </xf>
    <xf numFmtId="0" fontId="43" fillId="0" borderId="0" xfId="0" applyFont="1" applyAlignment="1">
      <alignment vertical="center"/>
    </xf>
    <xf numFmtId="0" fontId="24" fillId="0" borderId="0" xfId="2" applyFont="1" applyAlignment="1"/>
    <xf numFmtId="167" fontId="0" fillId="0" borderId="0" xfId="0" applyNumberFormat="1"/>
    <xf numFmtId="1" fontId="0" fillId="0" borderId="0" xfId="0" applyNumberFormat="1"/>
    <xf numFmtId="0" fontId="2" fillId="2" borderId="0" xfId="0" applyFont="1" applyFill="1" applyAlignment="1">
      <alignment horizontal="center" wrapText="1"/>
    </xf>
    <xf numFmtId="0" fontId="2" fillId="2" borderId="1" xfId="0" applyFont="1" applyFill="1" applyBorder="1" applyAlignment="1">
      <alignment horizontal="center" wrapText="1"/>
    </xf>
    <xf numFmtId="0" fontId="16" fillId="0" borderId="0" xfId="0" applyFont="1"/>
    <xf numFmtId="0" fontId="35" fillId="3" borderId="0" xfId="0" applyFont="1" applyFill="1"/>
    <xf numFmtId="0" fontId="35" fillId="3" borderId="5" xfId="0" applyFont="1" applyFill="1" applyBorder="1"/>
    <xf numFmtId="0" fontId="0" fillId="0" borderId="6" xfId="0" applyBorder="1"/>
    <xf numFmtId="0" fontId="0" fillId="0" borderId="7" xfId="0" applyBorder="1"/>
    <xf numFmtId="0" fontId="1" fillId="0" borderId="8" xfId="0" applyFont="1" applyBorder="1"/>
    <xf numFmtId="0" fontId="13" fillId="0" borderId="0" xfId="0" applyFont="1" applyBorder="1" applyAlignment="1">
      <alignment horizontal="right"/>
    </xf>
    <xf numFmtId="0" fontId="0" fillId="0" borderId="0" xfId="0" applyBorder="1"/>
    <xf numFmtId="0" fontId="0" fillId="0" borderId="9" xfId="0" applyBorder="1"/>
    <xf numFmtId="0" fontId="0" fillId="0" borderId="8" xfId="0" applyBorder="1"/>
    <xf numFmtId="0" fontId="0" fillId="0" borderId="3" xfId="0" applyBorder="1"/>
    <xf numFmtId="0" fontId="0" fillId="0" borderId="11" xfId="0" applyBorder="1"/>
    <xf numFmtId="0" fontId="0" fillId="0" borderId="10" xfId="0" applyBorder="1"/>
    <xf numFmtId="0" fontId="0" fillId="3" borderId="6" xfId="0" applyFill="1" applyBorder="1"/>
    <xf numFmtId="0" fontId="34" fillId="0" borderId="0" xfId="0" applyFont="1"/>
  </cellXfs>
  <cellStyles count="4">
    <cellStyle name="Normal" xfId="0" builtinId="0"/>
    <cellStyle name="Normal 2" xfId="1"/>
    <cellStyle name="Normal 2 2" xfId="3"/>
    <cellStyle name="Normal 3" xfId="2"/>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Medium9">
    <tableStyle name="Sheet1-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ACRES  Residual Plot</a:t>
            </a:r>
          </a:p>
        </c:rich>
      </c:tx>
      <c:layout/>
      <c:overlay val="0"/>
    </c:title>
    <c:autoTitleDeleted val="0"/>
    <c:plotArea>
      <c:layout/>
      <c:scatterChart>
        <c:scatterStyle val="lineMarker"/>
        <c:varyColors val="0"/>
        <c:ser>
          <c:idx val="0"/>
          <c:order val="0"/>
          <c:spPr>
            <a:ln w="28575">
              <a:noFill/>
            </a:ln>
          </c:spPr>
          <c:xVal>
            <c:numRef>
              <c:f>'s18'!$B$2:$B$26</c:f>
              <c:numCache>
                <c:formatCode>General</c:formatCode>
                <c:ptCount val="25"/>
                <c:pt idx="0">
                  <c:v>9896</c:v>
                </c:pt>
                <c:pt idx="1">
                  <c:v>9680</c:v>
                </c:pt>
                <c:pt idx="2">
                  <c:v>10449</c:v>
                </c:pt>
                <c:pt idx="3">
                  <c:v>10811</c:v>
                </c:pt>
                <c:pt idx="4">
                  <c:v>10014</c:v>
                </c:pt>
                <c:pt idx="5">
                  <c:v>10293</c:v>
                </c:pt>
                <c:pt idx="6">
                  <c:v>9413</c:v>
                </c:pt>
                <c:pt idx="7">
                  <c:v>9860</c:v>
                </c:pt>
                <c:pt idx="8">
                  <c:v>9782</c:v>
                </c:pt>
                <c:pt idx="9">
                  <c:v>12139</c:v>
                </c:pt>
                <c:pt idx="10">
                  <c:v>12166</c:v>
                </c:pt>
                <c:pt idx="11">
                  <c:v>9976</c:v>
                </c:pt>
                <c:pt idx="12">
                  <c:v>10645</c:v>
                </c:pt>
                <c:pt idx="13">
                  <c:v>9738</c:v>
                </c:pt>
                <c:pt idx="14">
                  <c:v>9933</c:v>
                </c:pt>
                <c:pt idx="15">
                  <c:v>10132</c:v>
                </c:pt>
                <c:pt idx="16">
                  <c:v>11145</c:v>
                </c:pt>
                <c:pt idx="17">
                  <c:v>9775</c:v>
                </c:pt>
                <c:pt idx="18">
                  <c:v>9549</c:v>
                </c:pt>
                <c:pt idx="19">
                  <c:v>10077</c:v>
                </c:pt>
                <c:pt idx="20">
                  <c:v>11550</c:v>
                </c:pt>
                <c:pt idx="21">
                  <c:v>10600</c:v>
                </c:pt>
                <c:pt idx="22">
                  <c:v>11280</c:v>
                </c:pt>
                <c:pt idx="23">
                  <c:v>12100</c:v>
                </c:pt>
                <c:pt idx="24">
                  <c:v>12420</c:v>
                </c:pt>
              </c:numCache>
            </c:numRef>
          </c:xVal>
          <c:yVal>
            <c:numRef>
              <c:f>'s18'!$L$27:$L$51</c:f>
              <c:numCache>
                <c:formatCode>General</c:formatCode>
                <c:ptCount val="25"/>
                <c:pt idx="0">
                  <c:v>19.732073909532687</c:v>
                </c:pt>
                <c:pt idx="1">
                  <c:v>-69.754026503823752</c:v>
                </c:pt>
                <c:pt idx="2">
                  <c:v>139.94620996871481</c:v>
                </c:pt>
                <c:pt idx="3">
                  <c:v>29.378444937850077</c:v>
                </c:pt>
                <c:pt idx="4">
                  <c:v>-18.505951389527922</c:v>
                </c:pt>
                <c:pt idx="5">
                  <c:v>-72.660169347968122</c:v>
                </c:pt>
                <c:pt idx="6">
                  <c:v>-67.75261066370615</c:v>
                </c:pt>
                <c:pt idx="7">
                  <c:v>-23.718784665188196</c:v>
                </c:pt>
                <c:pt idx="8">
                  <c:v>2.1997089732651602</c:v>
                </c:pt>
                <c:pt idx="9">
                  <c:v>1.1540424671642313</c:v>
                </c:pt>
                <c:pt idx="10">
                  <c:v>-32.921714821035948</c:v>
                </c:pt>
                <c:pt idx="11">
                  <c:v>-11.458316309194174</c:v>
                </c:pt>
                <c:pt idx="12">
                  <c:v>63.309021411967706</c:v>
                </c:pt>
                <c:pt idx="13">
                  <c:v>-40.683636050531049</c:v>
                </c:pt>
                <c:pt idx="14">
                  <c:v>-37.268841780595039</c:v>
                </c:pt>
                <c:pt idx="15">
                  <c:v>53.299672104335286</c:v>
                </c:pt>
                <c:pt idx="16">
                  <c:v>60.143123540964325</c:v>
                </c:pt>
                <c:pt idx="17">
                  <c:v>-1.5416129996740437</c:v>
                </c:pt>
                <c:pt idx="18">
                  <c:v>8.9048845071486085</c:v>
                </c:pt>
                <c:pt idx="19">
                  <c:v>-113.40927787836574</c:v>
                </c:pt>
                <c:pt idx="20">
                  <c:v>129.90605308487056</c:v>
                </c:pt>
                <c:pt idx="21">
                  <c:v>168.06045219565772</c:v>
                </c:pt>
                <c:pt idx="22">
                  <c:v>77.965029628719776</c:v>
                </c:pt>
                <c:pt idx="23">
                  <c:v>-189.87554634205208</c:v>
                </c:pt>
                <c:pt idx="24">
                  <c:v>-74.448227978530667</c:v>
                </c:pt>
              </c:numCache>
            </c:numRef>
          </c:yVal>
          <c:smooth val="0"/>
        </c:ser>
        <c:dLbls>
          <c:showLegendKey val="0"/>
          <c:showVal val="0"/>
          <c:showCatName val="0"/>
          <c:showSerName val="0"/>
          <c:showPercent val="0"/>
          <c:showBubbleSize val="0"/>
        </c:dLbls>
        <c:axId val="965486864"/>
        <c:axId val="667503744"/>
      </c:scatterChart>
      <c:valAx>
        <c:axId val="965486864"/>
        <c:scaling>
          <c:orientation val="minMax"/>
        </c:scaling>
        <c:delete val="0"/>
        <c:axPos val="b"/>
        <c:title>
          <c:tx>
            <c:rich>
              <a:bodyPr/>
              <a:lstStyle/>
              <a:p>
                <a:pPr>
                  <a:defRPr/>
                </a:pPr>
                <a:r>
                  <a:rPr lang="tr-TR"/>
                  <a:t>ACRES</a:t>
                </a:r>
              </a:p>
            </c:rich>
          </c:tx>
          <c:layout/>
          <c:overlay val="0"/>
        </c:title>
        <c:numFmt formatCode="General" sourceLinked="1"/>
        <c:majorTickMark val="out"/>
        <c:minorTickMark val="none"/>
        <c:tickLblPos val="nextTo"/>
        <c:crossAx val="667503744"/>
        <c:crosses val="autoZero"/>
        <c:crossBetween val="midCat"/>
      </c:valAx>
      <c:valAx>
        <c:axId val="667503744"/>
        <c:scaling>
          <c:orientation val="minMax"/>
        </c:scaling>
        <c:delete val="0"/>
        <c:axPos val="l"/>
        <c:title>
          <c:tx>
            <c:rich>
              <a:bodyPr/>
              <a:lstStyle/>
              <a:p>
                <a:pPr>
                  <a:defRPr/>
                </a:pPr>
                <a:r>
                  <a:rPr lang="tr-TR"/>
                  <a:t>Residuals</a:t>
                </a:r>
              </a:p>
            </c:rich>
          </c:tx>
          <c:layout/>
          <c:overlay val="0"/>
        </c:title>
        <c:numFmt formatCode="General" sourceLinked="1"/>
        <c:majorTickMark val="out"/>
        <c:minorTickMark val="none"/>
        <c:tickLblPos val="nextTo"/>
        <c:crossAx val="965486864"/>
        <c:crosses val="autoZero"/>
        <c:crossBetween val="midCat"/>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INTERVAL Line Fit  Plot</a:t>
            </a:r>
          </a:p>
        </c:rich>
      </c:tx>
      <c:layout/>
      <c:overlay val="0"/>
    </c:title>
    <c:autoTitleDeleted val="0"/>
    <c:plotArea>
      <c:layout/>
      <c:scatterChart>
        <c:scatterStyle val="lineMarker"/>
        <c:varyColors val="0"/>
        <c:ser>
          <c:idx val="0"/>
          <c:order val="0"/>
          <c:tx>
            <c:v>HEIGHT</c:v>
          </c:tx>
          <c:spPr>
            <a:ln w="28575">
              <a:noFill/>
            </a:ln>
          </c:spPr>
          <c:xVal>
            <c:numRef>
              <c:f>bonus5!$B$9:$B$34</c:f>
              <c:numCache>
                <c:formatCode>General</c:formatCode>
                <c:ptCount val="26"/>
                <c:pt idx="0">
                  <c:v>86</c:v>
                </c:pt>
                <c:pt idx="1">
                  <c:v>86</c:v>
                </c:pt>
                <c:pt idx="2">
                  <c:v>62</c:v>
                </c:pt>
                <c:pt idx="3">
                  <c:v>104</c:v>
                </c:pt>
                <c:pt idx="4">
                  <c:v>62</c:v>
                </c:pt>
                <c:pt idx="5">
                  <c:v>95</c:v>
                </c:pt>
                <c:pt idx="6">
                  <c:v>79</c:v>
                </c:pt>
                <c:pt idx="7">
                  <c:v>62</c:v>
                </c:pt>
                <c:pt idx="8">
                  <c:v>94</c:v>
                </c:pt>
                <c:pt idx="9">
                  <c:v>79</c:v>
                </c:pt>
                <c:pt idx="10">
                  <c:v>86</c:v>
                </c:pt>
                <c:pt idx="11">
                  <c:v>85</c:v>
                </c:pt>
                <c:pt idx="12">
                  <c:v>86</c:v>
                </c:pt>
                <c:pt idx="13">
                  <c:v>58</c:v>
                </c:pt>
                <c:pt idx="14">
                  <c:v>89</c:v>
                </c:pt>
                <c:pt idx="15">
                  <c:v>79</c:v>
                </c:pt>
                <c:pt idx="16">
                  <c:v>83</c:v>
                </c:pt>
                <c:pt idx="17">
                  <c:v>82</c:v>
                </c:pt>
                <c:pt idx="18">
                  <c:v>84</c:v>
                </c:pt>
                <c:pt idx="19">
                  <c:v>82</c:v>
                </c:pt>
                <c:pt idx="20">
                  <c:v>82</c:v>
                </c:pt>
                <c:pt idx="21">
                  <c:v>78</c:v>
                </c:pt>
                <c:pt idx="22">
                  <c:v>87</c:v>
                </c:pt>
                <c:pt idx="23">
                  <c:v>70</c:v>
                </c:pt>
                <c:pt idx="24">
                  <c:v>56</c:v>
                </c:pt>
                <c:pt idx="25">
                  <c:v>81</c:v>
                </c:pt>
              </c:numCache>
            </c:numRef>
          </c:xVal>
          <c:yVal>
            <c:numRef>
              <c:f>bonus5!$A$9:$A$34</c:f>
              <c:numCache>
                <c:formatCode>General</c:formatCode>
                <c:ptCount val="26"/>
                <c:pt idx="0">
                  <c:v>150</c:v>
                </c:pt>
                <c:pt idx="1">
                  <c:v>154</c:v>
                </c:pt>
                <c:pt idx="2">
                  <c:v>140</c:v>
                </c:pt>
                <c:pt idx="3">
                  <c:v>140</c:v>
                </c:pt>
                <c:pt idx="4">
                  <c:v>160</c:v>
                </c:pt>
                <c:pt idx="5">
                  <c:v>140</c:v>
                </c:pt>
                <c:pt idx="6">
                  <c:v>150</c:v>
                </c:pt>
                <c:pt idx="7">
                  <c:v>150</c:v>
                </c:pt>
                <c:pt idx="8">
                  <c:v>160</c:v>
                </c:pt>
                <c:pt idx="9">
                  <c:v>155</c:v>
                </c:pt>
                <c:pt idx="10">
                  <c:v>125</c:v>
                </c:pt>
                <c:pt idx="11">
                  <c:v>136</c:v>
                </c:pt>
                <c:pt idx="12">
                  <c:v>140</c:v>
                </c:pt>
                <c:pt idx="13">
                  <c:v>155</c:v>
                </c:pt>
                <c:pt idx="14">
                  <c:v>130</c:v>
                </c:pt>
                <c:pt idx="15">
                  <c:v>125</c:v>
                </c:pt>
                <c:pt idx="16">
                  <c:v>125</c:v>
                </c:pt>
                <c:pt idx="17">
                  <c:v>139</c:v>
                </c:pt>
                <c:pt idx="18">
                  <c:v>125</c:v>
                </c:pt>
                <c:pt idx="19">
                  <c:v>140</c:v>
                </c:pt>
                <c:pt idx="20">
                  <c:v>140</c:v>
                </c:pt>
                <c:pt idx="21">
                  <c:v>140</c:v>
                </c:pt>
                <c:pt idx="22">
                  <c:v>135</c:v>
                </c:pt>
                <c:pt idx="23">
                  <c:v>140</c:v>
                </c:pt>
                <c:pt idx="24">
                  <c:v>100</c:v>
                </c:pt>
                <c:pt idx="25">
                  <c:v>105</c:v>
                </c:pt>
              </c:numCache>
            </c:numRef>
          </c:yVal>
          <c:smooth val="0"/>
        </c:ser>
        <c:ser>
          <c:idx val="1"/>
          <c:order val="1"/>
          <c:tx>
            <c:v>Predicted HEIGHT</c:v>
          </c:tx>
          <c:spPr>
            <a:ln w="28575">
              <a:noFill/>
            </a:ln>
          </c:spPr>
          <c:xVal>
            <c:numRef>
              <c:f>bonus5!$B$9:$B$34</c:f>
              <c:numCache>
                <c:formatCode>General</c:formatCode>
                <c:ptCount val="26"/>
                <c:pt idx="0">
                  <c:v>86</c:v>
                </c:pt>
                <c:pt idx="1">
                  <c:v>86</c:v>
                </c:pt>
                <c:pt idx="2">
                  <c:v>62</c:v>
                </c:pt>
                <c:pt idx="3">
                  <c:v>104</c:v>
                </c:pt>
                <c:pt idx="4">
                  <c:v>62</c:v>
                </c:pt>
                <c:pt idx="5">
                  <c:v>95</c:v>
                </c:pt>
                <c:pt idx="6">
                  <c:v>79</c:v>
                </c:pt>
                <c:pt idx="7">
                  <c:v>62</c:v>
                </c:pt>
                <c:pt idx="8">
                  <c:v>94</c:v>
                </c:pt>
                <c:pt idx="9">
                  <c:v>79</c:v>
                </c:pt>
                <c:pt idx="10">
                  <c:v>86</c:v>
                </c:pt>
                <c:pt idx="11">
                  <c:v>85</c:v>
                </c:pt>
                <c:pt idx="12">
                  <c:v>86</c:v>
                </c:pt>
                <c:pt idx="13">
                  <c:v>58</c:v>
                </c:pt>
                <c:pt idx="14">
                  <c:v>89</c:v>
                </c:pt>
                <c:pt idx="15">
                  <c:v>79</c:v>
                </c:pt>
                <c:pt idx="16">
                  <c:v>83</c:v>
                </c:pt>
                <c:pt idx="17">
                  <c:v>82</c:v>
                </c:pt>
                <c:pt idx="18">
                  <c:v>84</c:v>
                </c:pt>
                <c:pt idx="19">
                  <c:v>82</c:v>
                </c:pt>
                <c:pt idx="20">
                  <c:v>82</c:v>
                </c:pt>
                <c:pt idx="21">
                  <c:v>78</c:v>
                </c:pt>
                <c:pt idx="22">
                  <c:v>87</c:v>
                </c:pt>
                <c:pt idx="23">
                  <c:v>70</c:v>
                </c:pt>
                <c:pt idx="24">
                  <c:v>56</c:v>
                </c:pt>
                <c:pt idx="25">
                  <c:v>81</c:v>
                </c:pt>
              </c:numCache>
            </c:numRef>
          </c:xVal>
          <c:yVal>
            <c:numRef>
              <c:f>bonus5!$G$33:$G$58</c:f>
              <c:numCache>
                <c:formatCode>General</c:formatCode>
                <c:ptCount val="26"/>
              </c:numCache>
            </c:numRef>
          </c:yVal>
          <c:smooth val="0"/>
        </c:ser>
        <c:dLbls>
          <c:showLegendKey val="0"/>
          <c:showVal val="0"/>
          <c:showCatName val="0"/>
          <c:showSerName val="0"/>
          <c:showPercent val="0"/>
          <c:showBubbleSize val="0"/>
        </c:dLbls>
        <c:axId val="968399504"/>
        <c:axId val="835791136"/>
      </c:scatterChart>
      <c:valAx>
        <c:axId val="968399504"/>
        <c:scaling>
          <c:orientation val="minMax"/>
        </c:scaling>
        <c:delete val="0"/>
        <c:axPos val="b"/>
        <c:title>
          <c:tx>
            <c:rich>
              <a:bodyPr/>
              <a:lstStyle/>
              <a:p>
                <a:pPr>
                  <a:defRPr/>
                </a:pPr>
                <a:r>
                  <a:rPr lang="tr-TR"/>
                  <a:t>INTERVAL</a:t>
                </a:r>
              </a:p>
            </c:rich>
          </c:tx>
          <c:layout/>
          <c:overlay val="0"/>
        </c:title>
        <c:numFmt formatCode="General" sourceLinked="1"/>
        <c:majorTickMark val="out"/>
        <c:minorTickMark val="none"/>
        <c:tickLblPos val="nextTo"/>
        <c:crossAx val="835791136"/>
        <c:crosses val="autoZero"/>
        <c:crossBetween val="midCat"/>
      </c:valAx>
      <c:valAx>
        <c:axId val="835791136"/>
        <c:scaling>
          <c:orientation val="minMax"/>
        </c:scaling>
        <c:delete val="0"/>
        <c:axPos val="l"/>
        <c:title>
          <c:tx>
            <c:rich>
              <a:bodyPr/>
              <a:lstStyle/>
              <a:p>
                <a:pPr>
                  <a:defRPr/>
                </a:pPr>
                <a:r>
                  <a:rPr lang="tr-TR"/>
                  <a:t>HEIGHT</a:t>
                </a:r>
              </a:p>
            </c:rich>
          </c:tx>
          <c:layout/>
          <c:overlay val="0"/>
        </c:title>
        <c:numFmt formatCode="General" sourceLinked="1"/>
        <c:majorTickMark val="out"/>
        <c:minorTickMark val="none"/>
        <c:tickLblPos val="nextTo"/>
        <c:crossAx val="9683995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DURATION Line Fit  Plot</a:t>
            </a:r>
          </a:p>
        </c:rich>
      </c:tx>
      <c:layout/>
      <c:overlay val="0"/>
    </c:title>
    <c:autoTitleDeleted val="0"/>
    <c:plotArea>
      <c:layout/>
      <c:scatterChart>
        <c:scatterStyle val="lineMarker"/>
        <c:varyColors val="0"/>
        <c:ser>
          <c:idx val="0"/>
          <c:order val="0"/>
          <c:tx>
            <c:v>HEIGHT</c:v>
          </c:tx>
          <c:spPr>
            <a:ln w="28575">
              <a:noFill/>
            </a:ln>
          </c:spPr>
          <c:xVal>
            <c:numRef>
              <c:f>bonus5!$C$9:$C$34</c:f>
              <c:numCache>
                <c:formatCode>General</c:formatCode>
                <c:ptCount val="26"/>
                <c:pt idx="0">
                  <c:v>240</c:v>
                </c:pt>
                <c:pt idx="1">
                  <c:v>237</c:v>
                </c:pt>
                <c:pt idx="2">
                  <c:v>122</c:v>
                </c:pt>
                <c:pt idx="3">
                  <c:v>267</c:v>
                </c:pt>
                <c:pt idx="4">
                  <c:v>113</c:v>
                </c:pt>
                <c:pt idx="5">
                  <c:v>258</c:v>
                </c:pt>
                <c:pt idx="6">
                  <c:v>232</c:v>
                </c:pt>
                <c:pt idx="7">
                  <c:v>105</c:v>
                </c:pt>
                <c:pt idx="8">
                  <c:v>276</c:v>
                </c:pt>
                <c:pt idx="9">
                  <c:v>248</c:v>
                </c:pt>
                <c:pt idx="10">
                  <c:v>243</c:v>
                </c:pt>
                <c:pt idx="11">
                  <c:v>241</c:v>
                </c:pt>
                <c:pt idx="12">
                  <c:v>214</c:v>
                </c:pt>
                <c:pt idx="13">
                  <c:v>114</c:v>
                </c:pt>
                <c:pt idx="14">
                  <c:v>272</c:v>
                </c:pt>
                <c:pt idx="15">
                  <c:v>227</c:v>
                </c:pt>
                <c:pt idx="16">
                  <c:v>237</c:v>
                </c:pt>
                <c:pt idx="17">
                  <c:v>238</c:v>
                </c:pt>
                <c:pt idx="18">
                  <c:v>203</c:v>
                </c:pt>
                <c:pt idx="19">
                  <c:v>270</c:v>
                </c:pt>
                <c:pt idx="20">
                  <c:v>270</c:v>
                </c:pt>
                <c:pt idx="21">
                  <c:v>218</c:v>
                </c:pt>
                <c:pt idx="22">
                  <c:v>270</c:v>
                </c:pt>
                <c:pt idx="23">
                  <c:v>241</c:v>
                </c:pt>
                <c:pt idx="24">
                  <c:v>102</c:v>
                </c:pt>
                <c:pt idx="25">
                  <c:v>271</c:v>
                </c:pt>
              </c:numCache>
            </c:numRef>
          </c:xVal>
          <c:yVal>
            <c:numRef>
              <c:f>bonus5!$A$9:$A$34</c:f>
              <c:numCache>
                <c:formatCode>General</c:formatCode>
                <c:ptCount val="26"/>
                <c:pt idx="0">
                  <c:v>150</c:v>
                </c:pt>
                <c:pt idx="1">
                  <c:v>154</c:v>
                </c:pt>
                <c:pt idx="2">
                  <c:v>140</c:v>
                </c:pt>
                <c:pt idx="3">
                  <c:v>140</c:v>
                </c:pt>
                <c:pt idx="4">
                  <c:v>160</c:v>
                </c:pt>
                <c:pt idx="5">
                  <c:v>140</c:v>
                </c:pt>
                <c:pt idx="6">
                  <c:v>150</c:v>
                </c:pt>
                <c:pt idx="7">
                  <c:v>150</c:v>
                </c:pt>
                <c:pt idx="8">
                  <c:v>160</c:v>
                </c:pt>
                <c:pt idx="9">
                  <c:v>155</c:v>
                </c:pt>
                <c:pt idx="10">
                  <c:v>125</c:v>
                </c:pt>
                <c:pt idx="11">
                  <c:v>136</c:v>
                </c:pt>
                <c:pt idx="12">
                  <c:v>140</c:v>
                </c:pt>
                <c:pt idx="13">
                  <c:v>155</c:v>
                </c:pt>
                <c:pt idx="14">
                  <c:v>130</c:v>
                </c:pt>
                <c:pt idx="15">
                  <c:v>125</c:v>
                </c:pt>
                <c:pt idx="16">
                  <c:v>125</c:v>
                </c:pt>
                <c:pt idx="17">
                  <c:v>139</c:v>
                </c:pt>
                <c:pt idx="18">
                  <c:v>125</c:v>
                </c:pt>
                <c:pt idx="19">
                  <c:v>140</c:v>
                </c:pt>
                <c:pt idx="20">
                  <c:v>140</c:v>
                </c:pt>
                <c:pt idx="21">
                  <c:v>140</c:v>
                </c:pt>
                <c:pt idx="22">
                  <c:v>135</c:v>
                </c:pt>
                <c:pt idx="23">
                  <c:v>140</c:v>
                </c:pt>
                <c:pt idx="24">
                  <c:v>100</c:v>
                </c:pt>
                <c:pt idx="25">
                  <c:v>105</c:v>
                </c:pt>
              </c:numCache>
            </c:numRef>
          </c:yVal>
          <c:smooth val="0"/>
        </c:ser>
        <c:ser>
          <c:idx val="1"/>
          <c:order val="1"/>
          <c:tx>
            <c:v>Predicted HEIGHT</c:v>
          </c:tx>
          <c:spPr>
            <a:ln w="28575">
              <a:noFill/>
            </a:ln>
          </c:spPr>
          <c:xVal>
            <c:numRef>
              <c:f>bonus5!$C$9:$C$34</c:f>
              <c:numCache>
                <c:formatCode>General</c:formatCode>
                <c:ptCount val="26"/>
                <c:pt idx="0">
                  <c:v>240</c:v>
                </c:pt>
                <c:pt idx="1">
                  <c:v>237</c:v>
                </c:pt>
                <c:pt idx="2">
                  <c:v>122</c:v>
                </c:pt>
                <c:pt idx="3">
                  <c:v>267</c:v>
                </c:pt>
                <c:pt idx="4">
                  <c:v>113</c:v>
                </c:pt>
                <c:pt idx="5">
                  <c:v>258</c:v>
                </c:pt>
                <c:pt idx="6">
                  <c:v>232</c:v>
                </c:pt>
                <c:pt idx="7">
                  <c:v>105</c:v>
                </c:pt>
                <c:pt idx="8">
                  <c:v>276</c:v>
                </c:pt>
                <c:pt idx="9">
                  <c:v>248</c:v>
                </c:pt>
                <c:pt idx="10">
                  <c:v>243</c:v>
                </c:pt>
                <c:pt idx="11">
                  <c:v>241</c:v>
                </c:pt>
                <c:pt idx="12">
                  <c:v>214</c:v>
                </c:pt>
                <c:pt idx="13">
                  <c:v>114</c:v>
                </c:pt>
                <c:pt idx="14">
                  <c:v>272</c:v>
                </c:pt>
                <c:pt idx="15">
                  <c:v>227</c:v>
                </c:pt>
                <c:pt idx="16">
                  <c:v>237</c:v>
                </c:pt>
                <c:pt idx="17">
                  <c:v>238</c:v>
                </c:pt>
                <c:pt idx="18">
                  <c:v>203</c:v>
                </c:pt>
                <c:pt idx="19">
                  <c:v>270</c:v>
                </c:pt>
                <c:pt idx="20">
                  <c:v>270</c:v>
                </c:pt>
                <c:pt idx="21">
                  <c:v>218</c:v>
                </c:pt>
                <c:pt idx="22">
                  <c:v>270</c:v>
                </c:pt>
                <c:pt idx="23">
                  <c:v>241</c:v>
                </c:pt>
                <c:pt idx="24">
                  <c:v>102</c:v>
                </c:pt>
                <c:pt idx="25">
                  <c:v>271</c:v>
                </c:pt>
              </c:numCache>
            </c:numRef>
          </c:xVal>
          <c:yVal>
            <c:numRef>
              <c:f>bonus5!$G$33:$G$58</c:f>
              <c:numCache>
                <c:formatCode>General</c:formatCode>
                <c:ptCount val="26"/>
              </c:numCache>
            </c:numRef>
          </c:yVal>
          <c:smooth val="0"/>
        </c:ser>
        <c:dLbls>
          <c:showLegendKey val="0"/>
          <c:showVal val="0"/>
          <c:showCatName val="0"/>
          <c:showSerName val="0"/>
          <c:showPercent val="0"/>
          <c:showBubbleSize val="0"/>
        </c:dLbls>
        <c:axId val="835793936"/>
        <c:axId val="835794496"/>
      </c:scatterChart>
      <c:valAx>
        <c:axId val="835793936"/>
        <c:scaling>
          <c:orientation val="minMax"/>
        </c:scaling>
        <c:delete val="0"/>
        <c:axPos val="b"/>
        <c:title>
          <c:tx>
            <c:rich>
              <a:bodyPr/>
              <a:lstStyle/>
              <a:p>
                <a:pPr>
                  <a:defRPr/>
                </a:pPr>
                <a:r>
                  <a:rPr lang="tr-TR"/>
                  <a:t>DURATION</a:t>
                </a:r>
              </a:p>
            </c:rich>
          </c:tx>
          <c:layout/>
          <c:overlay val="0"/>
        </c:title>
        <c:numFmt formatCode="General" sourceLinked="1"/>
        <c:majorTickMark val="out"/>
        <c:minorTickMark val="none"/>
        <c:tickLblPos val="nextTo"/>
        <c:crossAx val="835794496"/>
        <c:crosses val="autoZero"/>
        <c:crossBetween val="midCat"/>
      </c:valAx>
      <c:valAx>
        <c:axId val="835794496"/>
        <c:scaling>
          <c:orientation val="minMax"/>
        </c:scaling>
        <c:delete val="0"/>
        <c:axPos val="l"/>
        <c:title>
          <c:tx>
            <c:rich>
              <a:bodyPr/>
              <a:lstStyle/>
              <a:p>
                <a:pPr>
                  <a:defRPr/>
                </a:pPr>
                <a:r>
                  <a:rPr lang="tr-TR"/>
                  <a:t>HEIGHT</a:t>
                </a:r>
              </a:p>
            </c:rich>
          </c:tx>
          <c:layout/>
          <c:overlay val="0"/>
        </c:title>
        <c:numFmt formatCode="General" sourceLinked="1"/>
        <c:majorTickMark val="out"/>
        <c:minorTickMark val="none"/>
        <c:tickLblPos val="nextTo"/>
        <c:crossAx val="8357939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Normal Probability Plot</a:t>
            </a:r>
          </a:p>
        </c:rich>
      </c:tx>
      <c:layout/>
      <c:overlay val="0"/>
    </c:title>
    <c:autoTitleDeleted val="0"/>
    <c:plotArea>
      <c:layout/>
      <c:scatterChart>
        <c:scatterStyle val="lineMarker"/>
        <c:varyColors val="0"/>
        <c:ser>
          <c:idx val="0"/>
          <c:order val="0"/>
          <c:spPr>
            <a:ln w="28575">
              <a:noFill/>
            </a:ln>
          </c:spPr>
          <c:xVal>
            <c:numRef>
              <c:f>bonus5!$K$33:$K$58</c:f>
              <c:numCache>
                <c:formatCode>General</c:formatCode>
                <c:ptCount val="26"/>
              </c:numCache>
            </c:numRef>
          </c:xVal>
          <c:yVal>
            <c:numRef>
              <c:f>bonus5!$L$33:$L$58</c:f>
              <c:numCache>
                <c:formatCode>General</c:formatCode>
                <c:ptCount val="26"/>
              </c:numCache>
            </c:numRef>
          </c:yVal>
          <c:smooth val="0"/>
        </c:ser>
        <c:dLbls>
          <c:showLegendKey val="0"/>
          <c:showVal val="0"/>
          <c:showCatName val="0"/>
          <c:showSerName val="0"/>
          <c:showPercent val="0"/>
          <c:showBubbleSize val="0"/>
        </c:dLbls>
        <c:axId val="972705344"/>
        <c:axId val="972705904"/>
      </c:scatterChart>
      <c:valAx>
        <c:axId val="972705344"/>
        <c:scaling>
          <c:orientation val="minMax"/>
        </c:scaling>
        <c:delete val="0"/>
        <c:axPos val="b"/>
        <c:title>
          <c:tx>
            <c:rich>
              <a:bodyPr/>
              <a:lstStyle/>
              <a:p>
                <a:pPr>
                  <a:defRPr/>
                </a:pPr>
                <a:r>
                  <a:rPr lang="tr-TR"/>
                  <a:t>Sample Percentile</a:t>
                </a:r>
              </a:p>
            </c:rich>
          </c:tx>
          <c:layout/>
          <c:overlay val="0"/>
        </c:title>
        <c:numFmt formatCode="General" sourceLinked="1"/>
        <c:majorTickMark val="out"/>
        <c:minorTickMark val="none"/>
        <c:tickLblPos val="nextTo"/>
        <c:crossAx val="972705904"/>
        <c:crosses val="autoZero"/>
        <c:crossBetween val="midCat"/>
      </c:valAx>
      <c:valAx>
        <c:axId val="972705904"/>
        <c:scaling>
          <c:orientation val="minMax"/>
        </c:scaling>
        <c:delete val="0"/>
        <c:axPos val="l"/>
        <c:title>
          <c:tx>
            <c:rich>
              <a:bodyPr/>
              <a:lstStyle/>
              <a:p>
                <a:pPr>
                  <a:defRPr/>
                </a:pPr>
                <a:r>
                  <a:rPr lang="tr-TR"/>
                  <a:t>HEIGHT</a:t>
                </a:r>
              </a:p>
            </c:rich>
          </c:tx>
          <c:layout/>
          <c:overlay val="0"/>
        </c:title>
        <c:numFmt formatCode="General" sourceLinked="1"/>
        <c:majorTickMark val="out"/>
        <c:minorTickMark val="none"/>
        <c:tickLblPos val="nextTo"/>
        <c:crossAx val="97270534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 RAINFALL  Residual Plot</a:t>
            </a:r>
          </a:p>
        </c:rich>
      </c:tx>
      <c:overlay val="0"/>
    </c:title>
    <c:autoTitleDeleted val="0"/>
    <c:plotArea>
      <c:layout/>
      <c:scatterChart>
        <c:scatterStyle val="lineMarker"/>
        <c:varyColors val="0"/>
        <c:ser>
          <c:idx val="0"/>
          <c:order val="0"/>
          <c:spPr>
            <a:ln w="28575">
              <a:noFill/>
            </a:ln>
          </c:spPr>
          <c:xVal>
            <c:numRef>
              <c:f>'s18'!$C$2:$C$26</c:f>
              <c:numCache>
                <c:formatCode>General</c:formatCode>
                <c:ptCount val="25"/>
                <c:pt idx="0">
                  <c:v>29.1</c:v>
                </c:pt>
                <c:pt idx="1">
                  <c:v>42.3</c:v>
                </c:pt>
                <c:pt idx="2">
                  <c:v>29.8</c:v>
                </c:pt>
                <c:pt idx="3">
                  <c:v>26</c:v>
                </c:pt>
                <c:pt idx="4">
                  <c:v>34.299999999999997</c:v>
                </c:pt>
                <c:pt idx="5">
                  <c:v>22.7</c:v>
                </c:pt>
                <c:pt idx="6">
                  <c:v>24.2</c:v>
                </c:pt>
                <c:pt idx="7">
                  <c:v>31.6</c:v>
                </c:pt>
                <c:pt idx="8">
                  <c:v>25.6</c:v>
                </c:pt>
                <c:pt idx="9">
                  <c:v>37.9</c:v>
                </c:pt>
                <c:pt idx="10">
                  <c:v>33.9</c:v>
                </c:pt>
                <c:pt idx="11">
                  <c:v>37.4</c:v>
                </c:pt>
                <c:pt idx="12">
                  <c:v>27</c:v>
                </c:pt>
                <c:pt idx="13">
                  <c:v>31.5</c:v>
                </c:pt>
                <c:pt idx="14">
                  <c:v>39.9</c:v>
                </c:pt>
                <c:pt idx="15">
                  <c:v>25.3</c:v>
                </c:pt>
                <c:pt idx="16">
                  <c:v>30.4</c:v>
                </c:pt>
                <c:pt idx="17">
                  <c:v>32.700000000000003</c:v>
                </c:pt>
                <c:pt idx="18">
                  <c:v>35</c:v>
                </c:pt>
                <c:pt idx="19">
                  <c:v>33.799999999999997</c:v>
                </c:pt>
                <c:pt idx="20">
                  <c:v>29.4</c:v>
                </c:pt>
                <c:pt idx="21">
                  <c:v>37.1</c:v>
                </c:pt>
                <c:pt idx="22">
                  <c:v>42.9</c:v>
                </c:pt>
                <c:pt idx="23">
                  <c:v>32.200000000000003</c:v>
                </c:pt>
                <c:pt idx="24">
                  <c:v>30.5</c:v>
                </c:pt>
              </c:numCache>
            </c:numRef>
          </c:xVal>
          <c:yVal>
            <c:numRef>
              <c:f>'s18'!$L$27:$L$51</c:f>
              <c:numCache>
                <c:formatCode>General</c:formatCode>
                <c:ptCount val="25"/>
                <c:pt idx="0">
                  <c:v>19.732073909532687</c:v>
                </c:pt>
                <c:pt idx="1">
                  <c:v>-69.754026503823752</c:v>
                </c:pt>
                <c:pt idx="2">
                  <c:v>139.94620996871481</c:v>
                </c:pt>
                <c:pt idx="3">
                  <c:v>29.378444937850077</c:v>
                </c:pt>
                <c:pt idx="4">
                  <c:v>-18.505951389527922</c:v>
                </c:pt>
                <c:pt idx="5">
                  <c:v>-72.660169347968122</c:v>
                </c:pt>
                <c:pt idx="6">
                  <c:v>-67.75261066370615</c:v>
                </c:pt>
                <c:pt idx="7">
                  <c:v>-23.718784665188196</c:v>
                </c:pt>
                <c:pt idx="8">
                  <c:v>2.1997089732651602</c:v>
                </c:pt>
                <c:pt idx="9">
                  <c:v>1.1540424671642313</c:v>
                </c:pt>
                <c:pt idx="10">
                  <c:v>-32.921714821035948</c:v>
                </c:pt>
                <c:pt idx="11">
                  <c:v>-11.458316309194174</c:v>
                </c:pt>
                <c:pt idx="12">
                  <c:v>63.309021411967706</c:v>
                </c:pt>
                <c:pt idx="13">
                  <c:v>-40.683636050531049</c:v>
                </c:pt>
                <c:pt idx="14">
                  <c:v>-37.268841780595039</c:v>
                </c:pt>
                <c:pt idx="15">
                  <c:v>53.299672104335286</c:v>
                </c:pt>
                <c:pt idx="16">
                  <c:v>60.143123540964325</c:v>
                </c:pt>
                <c:pt idx="17">
                  <c:v>-1.5416129996740437</c:v>
                </c:pt>
                <c:pt idx="18">
                  <c:v>8.9048845071486085</c:v>
                </c:pt>
                <c:pt idx="19">
                  <c:v>-113.40927787836574</c:v>
                </c:pt>
                <c:pt idx="20">
                  <c:v>129.90605308487056</c:v>
                </c:pt>
                <c:pt idx="21">
                  <c:v>168.06045219565772</c:v>
                </c:pt>
                <c:pt idx="22">
                  <c:v>77.965029628719776</c:v>
                </c:pt>
                <c:pt idx="23">
                  <c:v>-189.87554634205208</c:v>
                </c:pt>
                <c:pt idx="24">
                  <c:v>-74.448227978530667</c:v>
                </c:pt>
              </c:numCache>
            </c:numRef>
          </c:yVal>
          <c:smooth val="0"/>
        </c:ser>
        <c:dLbls>
          <c:showLegendKey val="0"/>
          <c:showVal val="0"/>
          <c:showCatName val="0"/>
          <c:showSerName val="0"/>
          <c:showPercent val="0"/>
          <c:showBubbleSize val="0"/>
        </c:dLbls>
        <c:axId val="667505984"/>
        <c:axId val="667506544"/>
      </c:scatterChart>
      <c:valAx>
        <c:axId val="667505984"/>
        <c:scaling>
          <c:orientation val="minMax"/>
        </c:scaling>
        <c:delete val="0"/>
        <c:axPos val="b"/>
        <c:title>
          <c:tx>
            <c:rich>
              <a:bodyPr/>
              <a:lstStyle/>
              <a:p>
                <a:pPr>
                  <a:defRPr/>
                </a:pPr>
                <a:r>
                  <a:rPr lang="tr-TR"/>
                  <a:t> RAINFALL</a:t>
                </a:r>
              </a:p>
            </c:rich>
          </c:tx>
          <c:overlay val="0"/>
        </c:title>
        <c:numFmt formatCode="General" sourceLinked="1"/>
        <c:majorTickMark val="out"/>
        <c:minorTickMark val="none"/>
        <c:tickLblPos val="nextTo"/>
        <c:crossAx val="667506544"/>
        <c:crosses val="autoZero"/>
        <c:crossBetween val="midCat"/>
      </c:valAx>
      <c:valAx>
        <c:axId val="667506544"/>
        <c:scaling>
          <c:orientation val="minMax"/>
        </c:scaling>
        <c:delete val="0"/>
        <c:axPos val="l"/>
        <c:title>
          <c:tx>
            <c:rich>
              <a:bodyPr/>
              <a:lstStyle/>
              <a:p>
                <a:pPr>
                  <a:defRPr/>
                </a:pPr>
                <a:r>
                  <a:rPr lang="tr-TR"/>
                  <a:t>Residuals</a:t>
                </a:r>
              </a:p>
            </c:rich>
          </c:tx>
          <c:overlay val="0"/>
        </c:title>
        <c:numFmt formatCode="General" sourceLinked="1"/>
        <c:majorTickMark val="out"/>
        <c:minorTickMark val="none"/>
        <c:tickLblPos val="nextTo"/>
        <c:crossAx val="667505984"/>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 TREND  Residual Plot</a:t>
            </a:r>
          </a:p>
        </c:rich>
      </c:tx>
      <c:overlay val="0"/>
    </c:title>
    <c:autoTitleDeleted val="0"/>
    <c:plotArea>
      <c:layout/>
      <c:scatterChart>
        <c:scatterStyle val="lineMarker"/>
        <c:varyColors val="0"/>
        <c:ser>
          <c:idx val="0"/>
          <c:order val="0"/>
          <c:spPr>
            <a:ln w="28575">
              <a:noFill/>
            </a:ln>
          </c:spPr>
          <c:xVal>
            <c:numRef>
              <c:f>'s18'!$D$2:$D$26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's18'!$L$27:$L$51</c:f>
              <c:numCache>
                <c:formatCode>General</c:formatCode>
                <c:ptCount val="25"/>
                <c:pt idx="0">
                  <c:v>19.732073909532687</c:v>
                </c:pt>
                <c:pt idx="1">
                  <c:v>-69.754026503823752</c:v>
                </c:pt>
                <c:pt idx="2">
                  <c:v>139.94620996871481</c:v>
                </c:pt>
                <c:pt idx="3">
                  <c:v>29.378444937850077</c:v>
                </c:pt>
                <c:pt idx="4">
                  <c:v>-18.505951389527922</c:v>
                </c:pt>
                <c:pt idx="5">
                  <c:v>-72.660169347968122</c:v>
                </c:pt>
                <c:pt idx="6">
                  <c:v>-67.75261066370615</c:v>
                </c:pt>
                <c:pt idx="7">
                  <c:v>-23.718784665188196</c:v>
                </c:pt>
                <c:pt idx="8">
                  <c:v>2.1997089732651602</c:v>
                </c:pt>
                <c:pt idx="9">
                  <c:v>1.1540424671642313</c:v>
                </c:pt>
                <c:pt idx="10">
                  <c:v>-32.921714821035948</c:v>
                </c:pt>
                <c:pt idx="11">
                  <c:v>-11.458316309194174</c:v>
                </c:pt>
                <c:pt idx="12">
                  <c:v>63.309021411967706</c:v>
                </c:pt>
                <c:pt idx="13">
                  <c:v>-40.683636050531049</c:v>
                </c:pt>
                <c:pt idx="14">
                  <c:v>-37.268841780595039</c:v>
                </c:pt>
                <c:pt idx="15">
                  <c:v>53.299672104335286</c:v>
                </c:pt>
                <c:pt idx="16">
                  <c:v>60.143123540964325</c:v>
                </c:pt>
                <c:pt idx="17">
                  <c:v>-1.5416129996740437</c:v>
                </c:pt>
                <c:pt idx="18">
                  <c:v>8.9048845071486085</c:v>
                </c:pt>
                <c:pt idx="19">
                  <c:v>-113.40927787836574</c:v>
                </c:pt>
                <c:pt idx="20">
                  <c:v>129.90605308487056</c:v>
                </c:pt>
                <c:pt idx="21">
                  <c:v>168.06045219565772</c:v>
                </c:pt>
                <c:pt idx="22">
                  <c:v>77.965029628719776</c:v>
                </c:pt>
                <c:pt idx="23">
                  <c:v>-189.87554634205208</c:v>
                </c:pt>
                <c:pt idx="24">
                  <c:v>-74.448227978530667</c:v>
                </c:pt>
              </c:numCache>
            </c:numRef>
          </c:yVal>
          <c:smooth val="0"/>
        </c:ser>
        <c:dLbls>
          <c:showLegendKey val="0"/>
          <c:showVal val="0"/>
          <c:showCatName val="0"/>
          <c:showSerName val="0"/>
          <c:showPercent val="0"/>
          <c:showBubbleSize val="0"/>
        </c:dLbls>
        <c:axId val="988888480"/>
        <c:axId val="988889040"/>
      </c:scatterChart>
      <c:valAx>
        <c:axId val="988888480"/>
        <c:scaling>
          <c:orientation val="minMax"/>
        </c:scaling>
        <c:delete val="0"/>
        <c:axPos val="b"/>
        <c:title>
          <c:tx>
            <c:rich>
              <a:bodyPr/>
              <a:lstStyle/>
              <a:p>
                <a:pPr>
                  <a:defRPr/>
                </a:pPr>
                <a:r>
                  <a:rPr lang="tr-TR"/>
                  <a:t> TREND</a:t>
                </a:r>
              </a:p>
            </c:rich>
          </c:tx>
          <c:overlay val="0"/>
        </c:title>
        <c:numFmt formatCode="General" sourceLinked="1"/>
        <c:majorTickMark val="out"/>
        <c:minorTickMark val="none"/>
        <c:tickLblPos val="nextTo"/>
        <c:crossAx val="988889040"/>
        <c:crosses val="autoZero"/>
        <c:crossBetween val="midCat"/>
      </c:valAx>
      <c:valAx>
        <c:axId val="988889040"/>
        <c:scaling>
          <c:orientation val="minMax"/>
        </c:scaling>
        <c:delete val="0"/>
        <c:axPos val="l"/>
        <c:title>
          <c:tx>
            <c:rich>
              <a:bodyPr/>
              <a:lstStyle/>
              <a:p>
                <a:pPr>
                  <a:defRPr/>
                </a:pPr>
                <a:r>
                  <a:rPr lang="tr-TR"/>
                  <a:t>Residuals</a:t>
                </a:r>
              </a:p>
            </c:rich>
          </c:tx>
          <c:overlay val="0"/>
        </c:title>
        <c:numFmt formatCode="General" sourceLinked="1"/>
        <c:majorTickMark val="out"/>
        <c:minorTickMark val="none"/>
        <c:tickLblPos val="nextTo"/>
        <c:crossAx val="988888480"/>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ACRES Line Fit  Plot</a:t>
            </a:r>
          </a:p>
        </c:rich>
      </c:tx>
      <c:overlay val="0"/>
    </c:title>
    <c:autoTitleDeleted val="0"/>
    <c:plotArea>
      <c:layout/>
      <c:scatterChart>
        <c:scatterStyle val="lineMarker"/>
        <c:varyColors val="0"/>
        <c:ser>
          <c:idx val="0"/>
          <c:order val="0"/>
          <c:tx>
            <c:v>CORNPROD </c:v>
          </c:tx>
          <c:spPr>
            <a:ln w="28575">
              <a:noFill/>
            </a:ln>
          </c:spPr>
          <c:xVal>
            <c:numRef>
              <c:f>'s18'!$B$2:$B$26</c:f>
              <c:numCache>
                <c:formatCode>General</c:formatCode>
                <c:ptCount val="25"/>
                <c:pt idx="0">
                  <c:v>9896</c:v>
                </c:pt>
                <c:pt idx="1">
                  <c:v>9680</c:v>
                </c:pt>
                <c:pt idx="2">
                  <c:v>10449</c:v>
                </c:pt>
                <c:pt idx="3">
                  <c:v>10811</c:v>
                </c:pt>
                <c:pt idx="4">
                  <c:v>10014</c:v>
                </c:pt>
                <c:pt idx="5">
                  <c:v>10293</c:v>
                </c:pt>
                <c:pt idx="6">
                  <c:v>9413</c:v>
                </c:pt>
                <c:pt idx="7">
                  <c:v>9860</c:v>
                </c:pt>
                <c:pt idx="8">
                  <c:v>9782</c:v>
                </c:pt>
                <c:pt idx="9">
                  <c:v>12139</c:v>
                </c:pt>
                <c:pt idx="10">
                  <c:v>12166</c:v>
                </c:pt>
                <c:pt idx="11">
                  <c:v>9976</c:v>
                </c:pt>
                <c:pt idx="12">
                  <c:v>10645</c:v>
                </c:pt>
                <c:pt idx="13">
                  <c:v>9738</c:v>
                </c:pt>
                <c:pt idx="14">
                  <c:v>9933</c:v>
                </c:pt>
                <c:pt idx="15">
                  <c:v>10132</c:v>
                </c:pt>
                <c:pt idx="16">
                  <c:v>11145</c:v>
                </c:pt>
                <c:pt idx="17">
                  <c:v>9775</c:v>
                </c:pt>
                <c:pt idx="18">
                  <c:v>9549</c:v>
                </c:pt>
                <c:pt idx="19">
                  <c:v>10077</c:v>
                </c:pt>
                <c:pt idx="20">
                  <c:v>11550</c:v>
                </c:pt>
                <c:pt idx="21">
                  <c:v>10600</c:v>
                </c:pt>
                <c:pt idx="22">
                  <c:v>11280</c:v>
                </c:pt>
                <c:pt idx="23">
                  <c:v>12100</c:v>
                </c:pt>
                <c:pt idx="24">
                  <c:v>12420</c:v>
                </c:pt>
              </c:numCache>
            </c:numRef>
          </c:xVal>
          <c:yVal>
            <c:numRef>
              <c:f>'s18'!$A$2:$A$26</c:f>
              <c:numCache>
                <c:formatCode>General</c:formatCode>
                <c:ptCount val="25"/>
                <c:pt idx="0">
                  <c:v>456</c:v>
                </c:pt>
                <c:pt idx="1">
                  <c:v>421</c:v>
                </c:pt>
                <c:pt idx="2">
                  <c:v>653</c:v>
                </c:pt>
                <c:pt idx="3">
                  <c:v>573</c:v>
                </c:pt>
                <c:pt idx="4">
                  <c:v>546</c:v>
                </c:pt>
                <c:pt idx="5">
                  <c:v>499</c:v>
                </c:pt>
                <c:pt idx="6">
                  <c:v>504</c:v>
                </c:pt>
                <c:pt idx="7">
                  <c:v>611</c:v>
                </c:pt>
                <c:pt idx="8">
                  <c:v>646</c:v>
                </c:pt>
                <c:pt idx="9">
                  <c:v>789</c:v>
                </c:pt>
                <c:pt idx="10">
                  <c:v>773</c:v>
                </c:pt>
                <c:pt idx="11">
                  <c:v>753</c:v>
                </c:pt>
                <c:pt idx="12">
                  <c:v>852</c:v>
                </c:pt>
                <c:pt idx="13">
                  <c:v>755</c:v>
                </c:pt>
                <c:pt idx="14">
                  <c:v>815</c:v>
                </c:pt>
                <c:pt idx="15">
                  <c:v>902</c:v>
                </c:pt>
                <c:pt idx="16">
                  <c:v>986</c:v>
                </c:pt>
                <c:pt idx="17">
                  <c:v>909</c:v>
                </c:pt>
                <c:pt idx="18">
                  <c:v>945</c:v>
                </c:pt>
                <c:pt idx="19">
                  <c:v>866</c:v>
                </c:pt>
                <c:pt idx="20">
                  <c:v>1178</c:v>
                </c:pt>
                <c:pt idx="21">
                  <c:v>1230</c:v>
                </c:pt>
                <c:pt idx="22">
                  <c:v>1207</c:v>
                </c:pt>
                <c:pt idx="23">
                  <c:v>968</c:v>
                </c:pt>
                <c:pt idx="24">
                  <c:v>1118</c:v>
                </c:pt>
              </c:numCache>
            </c:numRef>
          </c:yVal>
          <c:smooth val="0"/>
        </c:ser>
        <c:ser>
          <c:idx val="1"/>
          <c:order val="1"/>
          <c:tx>
            <c:v>Predicted CORNPROD </c:v>
          </c:tx>
          <c:spPr>
            <a:ln w="28575">
              <a:noFill/>
            </a:ln>
          </c:spPr>
          <c:xVal>
            <c:numRef>
              <c:f>'s18'!$B$2:$B$26</c:f>
              <c:numCache>
                <c:formatCode>General</c:formatCode>
                <c:ptCount val="25"/>
                <c:pt idx="0">
                  <c:v>9896</c:v>
                </c:pt>
                <c:pt idx="1">
                  <c:v>9680</c:v>
                </c:pt>
                <c:pt idx="2">
                  <c:v>10449</c:v>
                </c:pt>
                <c:pt idx="3">
                  <c:v>10811</c:v>
                </c:pt>
                <c:pt idx="4">
                  <c:v>10014</c:v>
                </c:pt>
                <c:pt idx="5">
                  <c:v>10293</c:v>
                </c:pt>
                <c:pt idx="6">
                  <c:v>9413</c:v>
                </c:pt>
                <c:pt idx="7">
                  <c:v>9860</c:v>
                </c:pt>
                <c:pt idx="8">
                  <c:v>9782</c:v>
                </c:pt>
                <c:pt idx="9">
                  <c:v>12139</c:v>
                </c:pt>
                <c:pt idx="10">
                  <c:v>12166</c:v>
                </c:pt>
                <c:pt idx="11">
                  <c:v>9976</c:v>
                </c:pt>
                <c:pt idx="12">
                  <c:v>10645</c:v>
                </c:pt>
                <c:pt idx="13">
                  <c:v>9738</c:v>
                </c:pt>
                <c:pt idx="14">
                  <c:v>9933</c:v>
                </c:pt>
                <c:pt idx="15">
                  <c:v>10132</c:v>
                </c:pt>
                <c:pt idx="16">
                  <c:v>11145</c:v>
                </c:pt>
                <c:pt idx="17">
                  <c:v>9775</c:v>
                </c:pt>
                <c:pt idx="18">
                  <c:v>9549</c:v>
                </c:pt>
                <c:pt idx="19">
                  <c:v>10077</c:v>
                </c:pt>
                <c:pt idx="20">
                  <c:v>11550</c:v>
                </c:pt>
                <c:pt idx="21">
                  <c:v>10600</c:v>
                </c:pt>
                <c:pt idx="22">
                  <c:v>11280</c:v>
                </c:pt>
                <c:pt idx="23">
                  <c:v>12100</c:v>
                </c:pt>
                <c:pt idx="24">
                  <c:v>12420</c:v>
                </c:pt>
              </c:numCache>
            </c:numRef>
          </c:xVal>
          <c:yVal>
            <c:numRef>
              <c:f>'s18'!$K$27:$K$51</c:f>
              <c:numCache>
                <c:formatCode>General</c:formatCode>
                <c:ptCount val="25"/>
                <c:pt idx="0">
                  <c:v>436.26792609046731</c:v>
                </c:pt>
                <c:pt idx="1">
                  <c:v>490.75402650382375</c:v>
                </c:pt>
                <c:pt idx="2">
                  <c:v>513.05379003128519</c:v>
                </c:pt>
                <c:pt idx="3">
                  <c:v>543.62155506214992</c:v>
                </c:pt>
                <c:pt idx="4">
                  <c:v>564.50595138952792</c:v>
                </c:pt>
                <c:pt idx="5">
                  <c:v>571.66016934796812</c:v>
                </c:pt>
                <c:pt idx="6">
                  <c:v>571.75261066370615</c:v>
                </c:pt>
                <c:pt idx="7">
                  <c:v>634.7187846651882</c:v>
                </c:pt>
                <c:pt idx="8">
                  <c:v>643.80029102673484</c:v>
                </c:pt>
                <c:pt idx="9">
                  <c:v>787.84595753283577</c:v>
                </c:pt>
                <c:pt idx="10">
                  <c:v>805.92171482103595</c:v>
                </c:pt>
                <c:pt idx="11">
                  <c:v>764.45831630919417</c:v>
                </c:pt>
                <c:pt idx="12">
                  <c:v>788.69097858803229</c:v>
                </c:pt>
                <c:pt idx="13">
                  <c:v>795.68363605053105</c:v>
                </c:pt>
                <c:pt idx="14">
                  <c:v>852.26884178059504</c:v>
                </c:pt>
                <c:pt idx="15">
                  <c:v>848.70032789566471</c:v>
                </c:pt>
                <c:pt idx="16">
                  <c:v>925.85687645903567</c:v>
                </c:pt>
                <c:pt idx="17">
                  <c:v>910.54161299967404</c:v>
                </c:pt>
                <c:pt idx="18">
                  <c:v>936.09511549285139</c:v>
                </c:pt>
                <c:pt idx="19">
                  <c:v>979.40927787836574</c:v>
                </c:pt>
                <c:pt idx="20">
                  <c:v>1048.0939469151294</c:v>
                </c:pt>
                <c:pt idx="21">
                  <c:v>1061.9395478043423</c:v>
                </c:pt>
                <c:pt idx="22">
                  <c:v>1129.0349703712802</c:v>
                </c:pt>
                <c:pt idx="23">
                  <c:v>1157.8755463420521</c:v>
                </c:pt>
                <c:pt idx="24">
                  <c:v>1192.4482279785307</c:v>
                </c:pt>
              </c:numCache>
            </c:numRef>
          </c:yVal>
          <c:smooth val="0"/>
        </c:ser>
        <c:dLbls>
          <c:showLegendKey val="0"/>
          <c:showVal val="0"/>
          <c:showCatName val="0"/>
          <c:showSerName val="0"/>
          <c:showPercent val="0"/>
          <c:showBubbleSize val="0"/>
        </c:dLbls>
        <c:axId val="993915520"/>
        <c:axId val="993916080"/>
      </c:scatterChart>
      <c:valAx>
        <c:axId val="993915520"/>
        <c:scaling>
          <c:orientation val="minMax"/>
        </c:scaling>
        <c:delete val="0"/>
        <c:axPos val="b"/>
        <c:title>
          <c:tx>
            <c:rich>
              <a:bodyPr/>
              <a:lstStyle/>
              <a:p>
                <a:pPr>
                  <a:defRPr/>
                </a:pPr>
                <a:r>
                  <a:rPr lang="tr-TR"/>
                  <a:t>ACRES</a:t>
                </a:r>
              </a:p>
            </c:rich>
          </c:tx>
          <c:overlay val="0"/>
        </c:title>
        <c:numFmt formatCode="General" sourceLinked="1"/>
        <c:majorTickMark val="out"/>
        <c:minorTickMark val="none"/>
        <c:tickLblPos val="nextTo"/>
        <c:crossAx val="993916080"/>
        <c:crosses val="autoZero"/>
        <c:crossBetween val="midCat"/>
      </c:valAx>
      <c:valAx>
        <c:axId val="993916080"/>
        <c:scaling>
          <c:orientation val="minMax"/>
        </c:scaling>
        <c:delete val="0"/>
        <c:axPos val="l"/>
        <c:title>
          <c:tx>
            <c:rich>
              <a:bodyPr/>
              <a:lstStyle/>
              <a:p>
                <a:pPr>
                  <a:defRPr/>
                </a:pPr>
                <a:r>
                  <a:rPr lang="tr-TR"/>
                  <a:t>CORNPROD </a:t>
                </a:r>
              </a:p>
            </c:rich>
          </c:tx>
          <c:overlay val="0"/>
        </c:title>
        <c:numFmt formatCode="General" sourceLinked="1"/>
        <c:majorTickMark val="out"/>
        <c:minorTickMark val="none"/>
        <c:tickLblPos val="nextTo"/>
        <c:crossAx val="99391552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 RAINFALL Line Fit  Plot</a:t>
            </a:r>
          </a:p>
        </c:rich>
      </c:tx>
      <c:overlay val="0"/>
    </c:title>
    <c:autoTitleDeleted val="0"/>
    <c:plotArea>
      <c:layout/>
      <c:scatterChart>
        <c:scatterStyle val="lineMarker"/>
        <c:varyColors val="0"/>
        <c:ser>
          <c:idx val="0"/>
          <c:order val="0"/>
          <c:tx>
            <c:v>CORNPROD </c:v>
          </c:tx>
          <c:spPr>
            <a:ln w="28575">
              <a:noFill/>
            </a:ln>
          </c:spPr>
          <c:xVal>
            <c:numRef>
              <c:f>'s18'!$C$2:$C$26</c:f>
              <c:numCache>
                <c:formatCode>General</c:formatCode>
                <c:ptCount val="25"/>
                <c:pt idx="0">
                  <c:v>29.1</c:v>
                </c:pt>
                <c:pt idx="1">
                  <c:v>42.3</c:v>
                </c:pt>
                <c:pt idx="2">
                  <c:v>29.8</c:v>
                </c:pt>
                <c:pt idx="3">
                  <c:v>26</c:v>
                </c:pt>
                <c:pt idx="4">
                  <c:v>34.299999999999997</c:v>
                </c:pt>
                <c:pt idx="5">
                  <c:v>22.7</c:v>
                </c:pt>
                <c:pt idx="6">
                  <c:v>24.2</c:v>
                </c:pt>
                <c:pt idx="7">
                  <c:v>31.6</c:v>
                </c:pt>
                <c:pt idx="8">
                  <c:v>25.6</c:v>
                </c:pt>
                <c:pt idx="9">
                  <c:v>37.9</c:v>
                </c:pt>
                <c:pt idx="10">
                  <c:v>33.9</c:v>
                </c:pt>
                <c:pt idx="11">
                  <c:v>37.4</c:v>
                </c:pt>
                <c:pt idx="12">
                  <c:v>27</c:v>
                </c:pt>
                <c:pt idx="13">
                  <c:v>31.5</c:v>
                </c:pt>
                <c:pt idx="14">
                  <c:v>39.9</c:v>
                </c:pt>
                <c:pt idx="15">
                  <c:v>25.3</c:v>
                </c:pt>
                <c:pt idx="16">
                  <c:v>30.4</c:v>
                </c:pt>
                <c:pt idx="17">
                  <c:v>32.700000000000003</c:v>
                </c:pt>
                <c:pt idx="18">
                  <c:v>35</c:v>
                </c:pt>
                <c:pt idx="19">
                  <c:v>33.799999999999997</c:v>
                </c:pt>
                <c:pt idx="20">
                  <c:v>29.4</c:v>
                </c:pt>
                <c:pt idx="21">
                  <c:v>37.1</c:v>
                </c:pt>
                <c:pt idx="22">
                  <c:v>42.9</c:v>
                </c:pt>
                <c:pt idx="23">
                  <c:v>32.200000000000003</c:v>
                </c:pt>
                <c:pt idx="24">
                  <c:v>30.5</c:v>
                </c:pt>
              </c:numCache>
            </c:numRef>
          </c:xVal>
          <c:yVal>
            <c:numRef>
              <c:f>'s18'!$A$2:$A$26</c:f>
              <c:numCache>
                <c:formatCode>General</c:formatCode>
                <c:ptCount val="25"/>
                <c:pt idx="0">
                  <c:v>456</c:v>
                </c:pt>
                <c:pt idx="1">
                  <c:v>421</c:v>
                </c:pt>
                <c:pt idx="2">
                  <c:v>653</c:v>
                </c:pt>
                <c:pt idx="3">
                  <c:v>573</c:v>
                </c:pt>
                <c:pt idx="4">
                  <c:v>546</c:v>
                </c:pt>
                <c:pt idx="5">
                  <c:v>499</c:v>
                </c:pt>
                <c:pt idx="6">
                  <c:v>504</c:v>
                </c:pt>
                <c:pt idx="7">
                  <c:v>611</c:v>
                </c:pt>
                <c:pt idx="8">
                  <c:v>646</c:v>
                </c:pt>
                <c:pt idx="9">
                  <c:v>789</c:v>
                </c:pt>
                <c:pt idx="10">
                  <c:v>773</c:v>
                </c:pt>
                <c:pt idx="11">
                  <c:v>753</c:v>
                </c:pt>
                <c:pt idx="12">
                  <c:v>852</c:v>
                </c:pt>
                <c:pt idx="13">
                  <c:v>755</c:v>
                </c:pt>
                <c:pt idx="14">
                  <c:v>815</c:v>
                </c:pt>
                <c:pt idx="15">
                  <c:v>902</c:v>
                </c:pt>
                <c:pt idx="16">
                  <c:v>986</c:v>
                </c:pt>
                <c:pt idx="17">
                  <c:v>909</c:v>
                </c:pt>
                <c:pt idx="18">
                  <c:v>945</c:v>
                </c:pt>
                <c:pt idx="19">
                  <c:v>866</c:v>
                </c:pt>
                <c:pt idx="20">
                  <c:v>1178</c:v>
                </c:pt>
                <c:pt idx="21">
                  <c:v>1230</c:v>
                </c:pt>
                <c:pt idx="22">
                  <c:v>1207</c:v>
                </c:pt>
                <c:pt idx="23">
                  <c:v>968</c:v>
                </c:pt>
                <c:pt idx="24">
                  <c:v>1118</c:v>
                </c:pt>
              </c:numCache>
            </c:numRef>
          </c:yVal>
          <c:smooth val="0"/>
        </c:ser>
        <c:ser>
          <c:idx val="1"/>
          <c:order val="1"/>
          <c:tx>
            <c:v>Predicted CORNPROD </c:v>
          </c:tx>
          <c:spPr>
            <a:ln w="28575">
              <a:noFill/>
            </a:ln>
          </c:spPr>
          <c:xVal>
            <c:numRef>
              <c:f>'s18'!$C$2:$C$26</c:f>
              <c:numCache>
                <c:formatCode>General</c:formatCode>
                <c:ptCount val="25"/>
                <c:pt idx="0">
                  <c:v>29.1</c:v>
                </c:pt>
                <c:pt idx="1">
                  <c:v>42.3</c:v>
                </c:pt>
                <c:pt idx="2">
                  <c:v>29.8</c:v>
                </c:pt>
                <c:pt idx="3">
                  <c:v>26</c:v>
                </c:pt>
                <c:pt idx="4">
                  <c:v>34.299999999999997</c:v>
                </c:pt>
                <c:pt idx="5">
                  <c:v>22.7</c:v>
                </c:pt>
                <c:pt idx="6">
                  <c:v>24.2</c:v>
                </c:pt>
                <c:pt idx="7">
                  <c:v>31.6</c:v>
                </c:pt>
                <c:pt idx="8">
                  <c:v>25.6</c:v>
                </c:pt>
                <c:pt idx="9">
                  <c:v>37.9</c:v>
                </c:pt>
                <c:pt idx="10">
                  <c:v>33.9</c:v>
                </c:pt>
                <c:pt idx="11">
                  <c:v>37.4</c:v>
                </c:pt>
                <c:pt idx="12">
                  <c:v>27</c:v>
                </c:pt>
                <c:pt idx="13">
                  <c:v>31.5</c:v>
                </c:pt>
                <c:pt idx="14">
                  <c:v>39.9</c:v>
                </c:pt>
                <c:pt idx="15">
                  <c:v>25.3</c:v>
                </c:pt>
                <c:pt idx="16">
                  <c:v>30.4</c:v>
                </c:pt>
                <c:pt idx="17">
                  <c:v>32.700000000000003</c:v>
                </c:pt>
                <c:pt idx="18">
                  <c:v>35</c:v>
                </c:pt>
                <c:pt idx="19">
                  <c:v>33.799999999999997</c:v>
                </c:pt>
                <c:pt idx="20">
                  <c:v>29.4</c:v>
                </c:pt>
                <c:pt idx="21">
                  <c:v>37.1</c:v>
                </c:pt>
                <c:pt idx="22">
                  <c:v>42.9</c:v>
                </c:pt>
                <c:pt idx="23">
                  <c:v>32.200000000000003</c:v>
                </c:pt>
                <c:pt idx="24">
                  <c:v>30.5</c:v>
                </c:pt>
              </c:numCache>
            </c:numRef>
          </c:xVal>
          <c:yVal>
            <c:numRef>
              <c:f>'s18'!$K$27:$K$51</c:f>
              <c:numCache>
                <c:formatCode>General</c:formatCode>
                <c:ptCount val="25"/>
                <c:pt idx="0">
                  <c:v>436.26792609046731</c:v>
                </c:pt>
                <c:pt idx="1">
                  <c:v>490.75402650382375</c:v>
                </c:pt>
                <c:pt idx="2">
                  <c:v>513.05379003128519</c:v>
                </c:pt>
                <c:pt idx="3">
                  <c:v>543.62155506214992</c:v>
                </c:pt>
                <c:pt idx="4">
                  <c:v>564.50595138952792</c:v>
                </c:pt>
                <c:pt idx="5">
                  <c:v>571.66016934796812</c:v>
                </c:pt>
                <c:pt idx="6">
                  <c:v>571.75261066370615</c:v>
                </c:pt>
                <c:pt idx="7">
                  <c:v>634.7187846651882</c:v>
                </c:pt>
                <c:pt idx="8">
                  <c:v>643.80029102673484</c:v>
                </c:pt>
                <c:pt idx="9">
                  <c:v>787.84595753283577</c:v>
                </c:pt>
                <c:pt idx="10">
                  <c:v>805.92171482103595</c:v>
                </c:pt>
                <c:pt idx="11">
                  <c:v>764.45831630919417</c:v>
                </c:pt>
                <c:pt idx="12">
                  <c:v>788.69097858803229</c:v>
                </c:pt>
                <c:pt idx="13">
                  <c:v>795.68363605053105</c:v>
                </c:pt>
                <c:pt idx="14">
                  <c:v>852.26884178059504</c:v>
                </c:pt>
                <c:pt idx="15">
                  <c:v>848.70032789566471</c:v>
                </c:pt>
                <c:pt idx="16">
                  <c:v>925.85687645903567</c:v>
                </c:pt>
                <c:pt idx="17">
                  <c:v>910.54161299967404</c:v>
                </c:pt>
                <c:pt idx="18">
                  <c:v>936.09511549285139</c:v>
                </c:pt>
                <c:pt idx="19">
                  <c:v>979.40927787836574</c:v>
                </c:pt>
                <c:pt idx="20">
                  <c:v>1048.0939469151294</c:v>
                </c:pt>
                <c:pt idx="21">
                  <c:v>1061.9395478043423</c:v>
                </c:pt>
                <c:pt idx="22">
                  <c:v>1129.0349703712802</c:v>
                </c:pt>
                <c:pt idx="23">
                  <c:v>1157.8755463420521</c:v>
                </c:pt>
                <c:pt idx="24">
                  <c:v>1192.4482279785307</c:v>
                </c:pt>
              </c:numCache>
            </c:numRef>
          </c:yVal>
          <c:smooth val="0"/>
        </c:ser>
        <c:dLbls>
          <c:showLegendKey val="0"/>
          <c:showVal val="0"/>
          <c:showCatName val="0"/>
          <c:showSerName val="0"/>
          <c:showPercent val="0"/>
          <c:showBubbleSize val="0"/>
        </c:dLbls>
        <c:axId val="967056848"/>
        <c:axId val="967057408"/>
      </c:scatterChart>
      <c:valAx>
        <c:axId val="967056848"/>
        <c:scaling>
          <c:orientation val="minMax"/>
        </c:scaling>
        <c:delete val="0"/>
        <c:axPos val="b"/>
        <c:title>
          <c:tx>
            <c:rich>
              <a:bodyPr/>
              <a:lstStyle/>
              <a:p>
                <a:pPr>
                  <a:defRPr/>
                </a:pPr>
                <a:r>
                  <a:rPr lang="tr-TR"/>
                  <a:t> RAINFALL</a:t>
                </a:r>
              </a:p>
            </c:rich>
          </c:tx>
          <c:overlay val="0"/>
        </c:title>
        <c:numFmt formatCode="General" sourceLinked="1"/>
        <c:majorTickMark val="out"/>
        <c:minorTickMark val="none"/>
        <c:tickLblPos val="nextTo"/>
        <c:crossAx val="967057408"/>
        <c:crosses val="autoZero"/>
        <c:crossBetween val="midCat"/>
      </c:valAx>
      <c:valAx>
        <c:axId val="967057408"/>
        <c:scaling>
          <c:orientation val="minMax"/>
        </c:scaling>
        <c:delete val="0"/>
        <c:axPos val="l"/>
        <c:title>
          <c:tx>
            <c:rich>
              <a:bodyPr/>
              <a:lstStyle/>
              <a:p>
                <a:pPr>
                  <a:defRPr/>
                </a:pPr>
                <a:r>
                  <a:rPr lang="tr-TR"/>
                  <a:t>CORNPROD </a:t>
                </a:r>
              </a:p>
            </c:rich>
          </c:tx>
          <c:overlay val="0"/>
        </c:title>
        <c:numFmt formatCode="General" sourceLinked="1"/>
        <c:majorTickMark val="out"/>
        <c:minorTickMark val="none"/>
        <c:tickLblPos val="nextTo"/>
        <c:crossAx val="96705684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 TREND Line Fit  Plot</a:t>
            </a:r>
          </a:p>
        </c:rich>
      </c:tx>
      <c:overlay val="0"/>
    </c:title>
    <c:autoTitleDeleted val="0"/>
    <c:plotArea>
      <c:layout/>
      <c:scatterChart>
        <c:scatterStyle val="lineMarker"/>
        <c:varyColors val="0"/>
        <c:ser>
          <c:idx val="0"/>
          <c:order val="0"/>
          <c:tx>
            <c:v>CORNPROD </c:v>
          </c:tx>
          <c:spPr>
            <a:ln w="28575">
              <a:noFill/>
            </a:ln>
          </c:spPr>
          <c:xVal>
            <c:numRef>
              <c:f>'s18'!$D$2:$D$26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's18'!$A$2:$A$26</c:f>
              <c:numCache>
                <c:formatCode>General</c:formatCode>
                <c:ptCount val="25"/>
                <c:pt idx="0">
                  <c:v>456</c:v>
                </c:pt>
                <c:pt idx="1">
                  <c:v>421</c:v>
                </c:pt>
                <c:pt idx="2">
                  <c:v>653</c:v>
                </c:pt>
                <c:pt idx="3">
                  <c:v>573</c:v>
                </c:pt>
                <c:pt idx="4">
                  <c:v>546</c:v>
                </c:pt>
                <c:pt idx="5">
                  <c:v>499</c:v>
                </c:pt>
                <c:pt idx="6">
                  <c:v>504</c:v>
                </c:pt>
                <c:pt idx="7">
                  <c:v>611</c:v>
                </c:pt>
                <c:pt idx="8">
                  <c:v>646</c:v>
                </c:pt>
                <c:pt idx="9">
                  <c:v>789</c:v>
                </c:pt>
                <c:pt idx="10">
                  <c:v>773</c:v>
                </c:pt>
                <c:pt idx="11">
                  <c:v>753</c:v>
                </c:pt>
                <c:pt idx="12">
                  <c:v>852</c:v>
                </c:pt>
                <c:pt idx="13">
                  <c:v>755</c:v>
                </c:pt>
                <c:pt idx="14">
                  <c:v>815</c:v>
                </c:pt>
                <c:pt idx="15">
                  <c:v>902</c:v>
                </c:pt>
                <c:pt idx="16">
                  <c:v>986</c:v>
                </c:pt>
                <c:pt idx="17">
                  <c:v>909</c:v>
                </c:pt>
                <c:pt idx="18">
                  <c:v>945</c:v>
                </c:pt>
                <c:pt idx="19">
                  <c:v>866</c:v>
                </c:pt>
                <c:pt idx="20">
                  <c:v>1178</c:v>
                </c:pt>
                <c:pt idx="21">
                  <c:v>1230</c:v>
                </c:pt>
                <c:pt idx="22">
                  <c:v>1207</c:v>
                </c:pt>
                <c:pt idx="23">
                  <c:v>968</c:v>
                </c:pt>
                <c:pt idx="24">
                  <c:v>1118</c:v>
                </c:pt>
              </c:numCache>
            </c:numRef>
          </c:yVal>
          <c:smooth val="0"/>
        </c:ser>
        <c:ser>
          <c:idx val="1"/>
          <c:order val="1"/>
          <c:tx>
            <c:v>Predicted CORNPROD </c:v>
          </c:tx>
          <c:spPr>
            <a:ln w="28575">
              <a:noFill/>
            </a:ln>
          </c:spPr>
          <c:xVal>
            <c:numRef>
              <c:f>'s18'!$D$2:$D$26</c:f>
              <c:numCache>
                <c:formatCode>General</c:formatCode>
                <c:ptCount val="2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numCache>
            </c:numRef>
          </c:xVal>
          <c:yVal>
            <c:numRef>
              <c:f>'s18'!$K$27:$K$51</c:f>
              <c:numCache>
                <c:formatCode>General</c:formatCode>
                <c:ptCount val="25"/>
                <c:pt idx="0">
                  <c:v>436.26792609046731</c:v>
                </c:pt>
                <c:pt idx="1">
                  <c:v>490.75402650382375</c:v>
                </c:pt>
                <c:pt idx="2">
                  <c:v>513.05379003128519</c:v>
                </c:pt>
                <c:pt idx="3">
                  <c:v>543.62155506214992</c:v>
                </c:pt>
                <c:pt idx="4">
                  <c:v>564.50595138952792</c:v>
                </c:pt>
                <c:pt idx="5">
                  <c:v>571.66016934796812</c:v>
                </c:pt>
                <c:pt idx="6">
                  <c:v>571.75261066370615</c:v>
                </c:pt>
                <c:pt idx="7">
                  <c:v>634.7187846651882</c:v>
                </c:pt>
                <c:pt idx="8">
                  <c:v>643.80029102673484</c:v>
                </c:pt>
                <c:pt idx="9">
                  <c:v>787.84595753283577</c:v>
                </c:pt>
                <c:pt idx="10">
                  <c:v>805.92171482103595</c:v>
                </c:pt>
                <c:pt idx="11">
                  <c:v>764.45831630919417</c:v>
                </c:pt>
                <c:pt idx="12">
                  <c:v>788.69097858803229</c:v>
                </c:pt>
                <c:pt idx="13">
                  <c:v>795.68363605053105</c:v>
                </c:pt>
                <c:pt idx="14">
                  <c:v>852.26884178059504</c:v>
                </c:pt>
                <c:pt idx="15">
                  <c:v>848.70032789566471</c:v>
                </c:pt>
                <c:pt idx="16">
                  <c:v>925.85687645903567</c:v>
                </c:pt>
                <c:pt idx="17">
                  <c:v>910.54161299967404</c:v>
                </c:pt>
                <c:pt idx="18">
                  <c:v>936.09511549285139</c:v>
                </c:pt>
                <c:pt idx="19">
                  <c:v>979.40927787836574</c:v>
                </c:pt>
                <c:pt idx="20">
                  <c:v>1048.0939469151294</c:v>
                </c:pt>
                <c:pt idx="21">
                  <c:v>1061.9395478043423</c:v>
                </c:pt>
                <c:pt idx="22">
                  <c:v>1129.0349703712802</c:v>
                </c:pt>
                <c:pt idx="23">
                  <c:v>1157.8755463420521</c:v>
                </c:pt>
                <c:pt idx="24">
                  <c:v>1192.4482279785307</c:v>
                </c:pt>
              </c:numCache>
            </c:numRef>
          </c:yVal>
          <c:smooth val="0"/>
        </c:ser>
        <c:dLbls>
          <c:showLegendKey val="0"/>
          <c:showVal val="0"/>
          <c:showCatName val="0"/>
          <c:showSerName val="0"/>
          <c:showPercent val="0"/>
          <c:showBubbleSize val="0"/>
        </c:dLbls>
        <c:axId val="967060208"/>
        <c:axId val="968109200"/>
      </c:scatterChart>
      <c:valAx>
        <c:axId val="967060208"/>
        <c:scaling>
          <c:orientation val="minMax"/>
        </c:scaling>
        <c:delete val="0"/>
        <c:axPos val="b"/>
        <c:title>
          <c:tx>
            <c:rich>
              <a:bodyPr/>
              <a:lstStyle/>
              <a:p>
                <a:pPr>
                  <a:defRPr/>
                </a:pPr>
                <a:r>
                  <a:rPr lang="tr-TR"/>
                  <a:t> TREND</a:t>
                </a:r>
              </a:p>
            </c:rich>
          </c:tx>
          <c:overlay val="0"/>
        </c:title>
        <c:numFmt formatCode="General" sourceLinked="1"/>
        <c:majorTickMark val="out"/>
        <c:minorTickMark val="none"/>
        <c:tickLblPos val="nextTo"/>
        <c:crossAx val="968109200"/>
        <c:crosses val="autoZero"/>
        <c:crossBetween val="midCat"/>
      </c:valAx>
      <c:valAx>
        <c:axId val="968109200"/>
        <c:scaling>
          <c:orientation val="minMax"/>
        </c:scaling>
        <c:delete val="0"/>
        <c:axPos val="l"/>
        <c:title>
          <c:tx>
            <c:rich>
              <a:bodyPr/>
              <a:lstStyle/>
              <a:p>
                <a:pPr>
                  <a:defRPr/>
                </a:pPr>
                <a:r>
                  <a:rPr lang="tr-TR"/>
                  <a:t>CORNPROD </a:t>
                </a:r>
              </a:p>
            </c:rich>
          </c:tx>
          <c:overlay val="0"/>
        </c:title>
        <c:numFmt formatCode="General" sourceLinked="1"/>
        <c:majorTickMark val="out"/>
        <c:minorTickMark val="none"/>
        <c:tickLblPos val="nextTo"/>
        <c:crossAx val="967060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Normal Probability Plot</a:t>
            </a:r>
          </a:p>
        </c:rich>
      </c:tx>
      <c:overlay val="0"/>
    </c:title>
    <c:autoTitleDeleted val="0"/>
    <c:plotArea>
      <c:layout/>
      <c:scatterChart>
        <c:scatterStyle val="lineMarker"/>
        <c:varyColors val="0"/>
        <c:ser>
          <c:idx val="0"/>
          <c:order val="0"/>
          <c:spPr>
            <a:ln w="28575">
              <a:noFill/>
            </a:ln>
          </c:spPr>
          <c:xVal>
            <c:numRef>
              <c:f>'s18'!$O$27:$O$51</c:f>
              <c:numCache>
                <c:formatCode>General</c:formatCode>
                <c:ptCount val="25"/>
                <c:pt idx="0">
                  <c:v>2</c:v>
                </c:pt>
                <c:pt idx="1">
                  <c:v>6</c:v>
                </c:pt>
                <c:pt idx="2">
                  <c:v>10</c:v>
                </c:pt>
                <c:pt idx="3">
                  <c:v>14</c:v>
                </c:pt>
                <c:pt idx="4">
                  <c:v>18</c:v>
                </c:pt>
                <c:pt idx="5">
                  <c:v>22</c:v>
                </c:pt>
                <c:pt idx="6">
                  <c:v>26</c:v>
                </c:pt>
                <c:pt idx="7">
                  <c:v>30</c:v>
                </c:pt>
                <c:pt idx="8">
                  <c:v>34</c:v>
                </c:pt>
                <c:pt idx="9">
                  <c:v>38</c:v>
                </c:pt>
                <c:pt idx="10">
                  <c:v>42</c:v>
                </c:pt>
                <c:pt idx="11">
                  <c:v>46</c:v>
                </c:pt>
                <c:pt idx="12">
                  <c:v>50</c:v>
                </c:pt>
                <c:pt idx="13">
                  <c:v>54</c:v>
                </c:pt>
                <c:pt idx="14">
                  <c:v>58</c:v>
                </c:pt>
                <c:pt idx="15">
                  <c:v>62</c:v>
                </c:pt>
                <c:pt idx="16">
                  <c:v>66</c:v>
                </c:pt>
                <c:pt idx="17">
                  <c:v>70</c:v>
                </c:pt>
                <c:pt idx="18">
                  <c:v>74</c:v>
                </c:pt>
                <c:pt idx="19">
                  <c:v>78</c:v>
                </c:pt>
                <c:pt idx="20">
                  <c:v>82</c:v>
                </c:pt>
                <c:pt idx="21">
                  <c:v>86</c:v>
                </c:pt>
                <c:pt idx="22">
                  <c:v>90</c:v>
                </c:pt>
                <c:pt idx="23">
                  <c:v>94</c:v>
                </c:pt>
                <c:pt idx="24">
                  <c:v>98</c:v>
                </c:pt>
              </c:numCache>
            </c:numRef>
          </c:xVal>
          <c:yVal>
            <c:numRef>
              <c:f>'s18'!$P$27:$P$51</c:f>
              <c:numCache>
                <c:formatCode>General</c:formatCode>
                <c:ptCount val="25"/>
                <c:pt idx="0">
                  <c:v>421</c:v>
                </c:pt>
                <c:pt idx="1">
                  <c:v>456</c:v>
                </c:pt>
                <c:pt idx="2">
                  <c:v>499</c:v>
                </c:pt>
                <c:pt idx="3">
                  <c:v>504</c:v>
                </c:pt>
                <c:pt idx="4">
                  <c:v>546</c:v>
                </c:pt>
                <c:pt idx="5">
                  <c:v>573</c:v>
                </c:pt>
                <c:pt idx="6">
                  <c:v>611</c:v>
                </c:pt>
                <c:pt idx="7">
                  <c:v>646</c:v>
                </c:pt>
                <c:pt idx="8">
                  <c:v>653</c:v>
                </c:pt>
                <c:pt idx="9">
                  <c:v>753</c:v>
                </c:pt>
                <c:pt idx="10">
                  <c:v>755</c:v>
                </c:pt>
                <c:pt idx="11">
                  <c:v>773</c:v>
                </c:pt>
                <c:pt idx="12">
                  <c:v>789</c:v>
                </c:pt>
                <c:pt idx="13">
                  <c:v>815</c:v>
                </c:pt>
                <c:pt idx="14">
                  <c:v>852</c:v>
                </c:pt>
                <c:pt idx="15">
                  <c:v>866</c:v>
                </c:pt>
                <c:pt idx="16">
                  <c:v>902</c:v>
                </c:pt>
                <c:pt idx="17">
                  <c:v>909</c:v>
                </c:pt>
                <c:pt idx="18">
                  <c:v>945</c:v>
                </c:pt>
                <c:pt idx="19">
                  <c:v>968</c:v>
                </c:pt>
                <c:pt idx="20">
                  <c:v>986</c:v>
                </c:pt>
                <c:pt idx="21">
                  <c:v>1118</c:v>
                </c:pt>
                <c:pt idx="22">
                  <c:v>1178</c:v>
                </c:pt>
                <c:pt idx="23">
                  <c:v>1207</c:v>
                </c:pt>
                <c:pt idx="24">
                  <c:v>1230</c:v>
                </c:pt>
              </c:numCache>
            </c:numRef>
          </c:yVal>
          <c:smooth val="0"/>
        </c:ser>
        <c:dLbls>
          <c:showLegendKey val="0"/>
          <c:showVal val="0"/>
          <c:showCatName val="0"/>
          <c:showSerName val="0"/>
          <c:showPercent val="0"/>
          <c:showBubbleSize val="0"/>
        </c:dLbls>
        <c:axId val="968111440"/>
        <c:axId val="968112000"/>
      </c:scatterChart>
      <c:valAx>
        <c:axId val="968111440"/>
        <c:scaling>
          <c:orientation val="minMax"/>
        </c:scaling>
        <c:delete val="0"/>
        <c:axPos val="b"/>
        <c:title>
          <c:tx>
            <c:rich>
              <a:bodyPr/>
              <a:lstStyle/>
              <a:p>
                <a:pPr>
                  <a:defRPr/>
                </a:pPr>
                <a:r>
                  <a:rPr lang="tr-TR"/>
                  <a:t>Sample Percentile</a:t>
                </a:r>
              </a:p>
            </c:rich>
          </c:tx>
          <c:overlay val="0"/>
        </c:title>
        <c:numFmt formatCode="General" sourceLinked="1"/>
        <c:majorTickMark val="out"/>
        <c:minorTickMark val="none"/>
        <c:tickLblPos val="nextTo"/>
        <c:crossAx val="968112000"/>
        <c:crosses val="autoZero"/>
        <c:crossBetween val="midCat"/>
      </c:valAx>
      <c:valAx>
        <c:axId val="968112000"/>
        <c:scaling>
          <c:orientation val="minMax"/>
        </c:scaling>
        <c:delete val="0"/>
        <c:axPos val="l"/>
        <c:title>
          <c:tx>
            <c:rich>
              <a:bodyPr/>
              <a:lstStyle/>
              <a:p>
                <a:pPr>
                  <a:defRPr/>
                </a:pPr>
                <a:r>
                  <a:rPr lang="tr-TR"/>
                  <a:t>CORNPROD </a:t>
                </a:r>
              </a:p>
            </c:rich>
          </c:tx>
          <c:overlay val="0"/>
        </c:title>
        <c:numFmt formatCode="General" sourceLinked="1"/>
        <c:majorTickMark val="out"/>
        <c:minorTickMark val="none"/>
        <c:tickLblPos val="nextTo"/>
        <c:crossAx val="968111440"/>
        <c:crosses val="autoZero"/>
        <c:crossBetween val="midCat"/>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INTERVAL  Residual Plot</a:t>
            </a:r>
          </a:p>
        </c:rich>
      </c:tx>
      <c:layout/>
      <c:overlay val="0"/>
    </c:title>
    <c:autoTitleDeleted val="0"/>
    <c:plotArea>
      <c:layout/>
      <c:scatterChart>
        <c:scatterStyle val="lineMarker"/>
        <c:varyColors val="0"/>
        <c:ser>
          <c:idx val="0"/>
          <c:order val="0"/>
          <c:spPr>
            <a:ln w="28575">
              <a:noFill/>
            </a:ln>
          </c:spPr>
          <c:xVal>
            <c:numRef>
              <c:f>bonus5!$B$9:$B$34</c:f>
              <c:numCache>
                <c:formatCode>General</c:formatCode>
                <c:ptCount val="26"/>
                <c:pt idx="0">
                  <c:v>86</c:v>
                </c:pt>
                <c:pt idx="1">
                  <c:v>86</c:v>
                </c:pt>
                <c:pt idx="2">
                  <c:v>62</c:v>
                </c:pt>
                <c:pt idx="3">
                  <c:v>104</c:v>
                </c:pt>
                <c:pt idx="4">
                  <c:v>62</c:v>
                </c:pt>
                <c:pt idx="5">
                  <c:v>95</c:v>
                </c:pt>
                <c:pt idx="6">
                  <c:v>79</c:v>
                </c:pt>
                <c:pt idx="7">
                  <c:v>62</c:v>
                </c:pt>
                <c:pt idx="8">
                  <c:v>94</c:v>
                </c:pt>
                <c:pt idx="9">
                  <c:v>79</c:v>
                </c:pt>
                <c:pt idx="10">
                  <c:v>86</c:v>
                </c:pt>
                <c:pt idx="11">
                  <c:v>85</c:v>
                </c:pt>
                <c:pt idx="12">
                  <c:v>86</c:v>
                </c:pt>
                <c:pt idx="13">
                  <c:v>58</c:v>
                </c:pt>
                <c:pt idx="14">
                  <c:v>89</c:v>
                </c:pt>
                <c:pt idx="15">
                  <c:v>79</c:v>
                </c:pt>
                <c:pt idx="16">
                  <c:v>83</c:v>
                </c:pt>
                <c:pt idx="17">
                  <c:v>82</c:v>
                </c:pt>
                <c:pt idx="18">
                  <c:v>84</c:v>
                </c:pt>
                <c:pt idx="19">
                  <c:v>82</c:v>
                </c:pt>
                <c:pt idx="20">
                  <c:v>82</c:v>
                </c:pt>
                <c:pt idx="21">
                  <c:v>78</c:v>
                </c:pt>
                <c:pt idx="22">
                  <c:v>87</c:v>
                </c:pt>
                <c:pt idx="23">
                  <c:v>70</c:v>
                </c:pt>
                <c:pt idx="24">
                  <c:v>56</c:v>
                </c:pt>
                <c:pt idx="25">
                  <c:v>81</c:v>
                </c:pt>
              </c:numCache>
            </c:numRef>
          </c:xVal>
          <c:yVal>
            <c:numRef>
              <c:f>bonus5!$H$33:$H$58</c:f>
              <c:numCache>
                <c:formatCode>General</c:formatCode>
                <c:ptCount val="26"/>
              </c:numCache>
            </c:numRef>
          </c:yVal>
          <c:smooth val="0"/>
        </c:ser>
        <c:dLbls>
          <c:showLegendKey val="0"/>
          <c:showVal val="0"/>
          <c:showCatName val="0"/>
          <c:showSerName val="0"/>
          <c:showPercent val="0"/>
          <c:showBubbleSize val="0"/>
        </c:dLbls>
        <c:axId val="840326432"/>
        <c:axId val="840326992"/>
      </c:scatterChart>
      <c:valAx>
        <c:axId val="840326432"/>
        <c:scaling>
          <c:orientation val="minMax"/>
        </c:scaling>
        <c:delete val="0"/>
        <c:axPos val="b"/>
        <c:title>
          <c:tx>
            <c:rich>
              <a:bodyPr/>
              <a:lstStyle/>
              <a:p>
                <a:pPr>
                  <a:defRPr/>
                </a:pPr>
                <a:r>
                  <a:rPr lang="tr-TR"/>
                  <a:t>INTERVAL</a:t>
                </a:r>
              </a:p>
            </c:rich>
          </c:tx>
          <c:layout/>
          <c:overlay val="0"/>
        </c:title>
        <c:numFmt formatCode="General" sourceLinked="1"/>
        <c:majorTickMark val="out"/>
        <c:minorTickMark val="none"/>
        <c:tickLblPos val="nextTo"/>
        <c:crossAx val="840326992"/>
        <c:crosses val="autoZero"/>
        <c:crossBetween val="midCat"/>
      </c:valAx>
      <c:valAx>
        <c:axId val="840326992"/>
        <c:scaling>
          <c:orientation val="minMax"/>
        </c:scaling>
        <c:delete val="0"/>
        <c:axPos val="l"/>
        <c:title>
          <c:tx>
            <c:rich>
              <a:bodyPr/>
              <a:lstStyle/>
              <a:p>
                <a:pPr>
                  <a:defRPr/>
                </a:pPr>
                <a:r>
                  <a:rPr lang="tr-TR"/>
                  <a:t>Residuals</a:t>
                </a:r>
              </a:p>
            </c:rich>
          </c:tx>
          <c:layout/>
          <c:overlay val="0"/>
        </c:title>
        <c:numFmt formatCode="General" sourceLinked="1"/>
        <c:majorTickMark val="out"/>
        <c:minorTickMark val="none"/>
        <c:tickLblPos val="nextTo"/>
        <c:crossAx val="840326432"/>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a:t>DURATION  Residual Plot</a:t>
            </a:r>
          </a:p>
        </c:rich>
      </c:tx>
      <c:layout/>
      <c:overlay val="0"/>
    </c:title>
    <c:autoTitleDeleted val="0"/>
    <c:plotArea>
      <c:layout/>
      <c:scatterChart>
        <c:scatterStyle val="lineMarker"/>
        <c:varyColors val="0"/>
        <c:ser>
          <c:idx val="0"/>
          <c:order val="0"/>
          <c:spPr>
            <a:ln w="28575">
              <a:noFill/>
            </a:ln>
          </c:spPr>
          <c:xVal>
            <c:numRef>
              <c:f>bonus5!$C$9:$C$34</c:f>
              <c:numCache>
                <c:formatCode>General</c:formatCode>
                <c:ptCount val="26"/>
                <c:pt idx="0">
                  <c:v>240</c:v>
                </c:pt>
                <c:pt idx="1">
                  <c:v>237</c:v>
                </c:pt>
                <c:pt idx="2">
                  <c:v>122</c:v>
                </c:pt>
                <c:pt idx="3">
                  <c:v>267</c:v>
                </c:pt>
                <c:pt idx="4">
                  <c:v>113</c:v>
                </c:pt>
                <c:pt idx="5">
                  <c:v>258</c:v>
                </c:pt>
                <c:pt idx="6">
                  <c:v>232</c:v>
                </c:pt>
                <c:pt idx="7">
                  <c:v>105</c:v>
                </c:pt>
                <c:pt idx="8">
                  <c:v>276</c:v>
                </c:pt>
                <c:pt idx="9">
                  <c:v>248</c:v>
                </c:pt>
                <c:pt idx="10">
                  <c:v>243</c:v>
                </c:pt>
                <c:pt idx="11">
                  <c:v>241</c:v>
                </c:pt>
                <c:pt idx="12">
                  <c:v>214</c:v>
                </c:pt>
                <c:pt idx="13">
                  <c:v>114</c:v>
                </c:pt>
                <c:pt idx="14">
                  <c:v>272</c:v>
                </c:pt>
                <c:pt idx="15">
                  <c:v>227</c:v>
                </c:pt>
                <c:pt idx="16">
                  <c:v>237</c:v>
                </c:pt>
                <c:pt idx="17">
                  <c:v>238</c:v>
                </c:pt>
                <c:pt idx="18">
                  <c:v>203</c:v>
                </c:pt>
                <c:pt idx="19">
                  <c:v>270</c:v>
                </c:pt>
                <c:pt idx="20">
                  <c:v>270</c:v>
                </c:pt>
                <c:pt idx="21">
                  <c:v>218</c:v>
                </c:pt>
                <c:pt idx="22">
                  <c:v>270</c:v>
                </c:pt>
                <c:pt idx="23">
                  <c:v>241</c:v>
                </c:pt>
                <c:pt idx="24">
                  <c:v>102</c:v>
                </c:pt>
                <c:pt idx="25">
                  <c:v>271</c:v>
                </c:pt>
              </c:numCache>
            </c:numRef>
          </c:xVal>
          <c:yVal>
            <c:numRef>
              <c:f>bonus5!$H$33:$H$58</c:f>
              <c:numCache>
                <c:formatCode>General</c:formatCode>
                <c:ptCount val="26"/>
              </c:numCache>
            </c:numRef>
          </c:yVal>
          <c:smooth val="0"/>
        </c:ser>
        <c:dLbls>
          <c:showLegendKey val="0"/>
          <c:showVal val="0"/>
          <c:showCatName val="0"/>
          <c:showSerName val="0"/>
          <c:showPercent val="0"/>
          <c:showBubbleSize val="0"/>
        </c:dLbls>
        <c:axId val="968396144"/>
        <c:axId val="968396704"/>
      </c:scatterChart>
      <c:valAx>
        <c:axId val="968396144"/>
        <c:scaling>
          <c:orientation val="minMax"/>
        </c:scaling>
        <c:delete val="0"/>
        <c:axPos val="b"/>
        <c:title>
          <c:tx>
            <c:rich>
              <a:bodyPr/>
              <a:lstStyle/>
              <a:p>
                <a:pPr>
                  <a:defRPr/>
                </a:pPr>
                <a:r>
                  <a:rPr lang="tr-TR"/>
                  <a:t>DURATION</a:t>
                </a:r>
              </a:p>
            </c:rich>
          </c:tx>
          <c:layout/>
          <c:overlay val="0"/>
        </c:title>
        <c:numFmt formatCode="General" sourceLinked="1"/>
        <c:majorTickMark val="out"/>
        <c:minorTickMark val="none"/>
        <c:tickLblPos val="nextTo"/>
        <c:crossAx val="968396704"/>
        <c:crosses val="autoZero"/>
        <c:crossBetween val="midCat"/>
      </c:valAx>
      <c:valAx>
        <c:axId val="968396704"/>
        <c:scaling>
          <c:orientation val="minMax"/>
        </c:scaling>
        <c:delete val="0"/>
        <c:axPos val="l"/>
        <c:title>
          <c:tx>
            <c:rich>
              <a:bodyPr/>
              <a:lstStyle/>
              <a:p>
                <a:pPr>
                  <a:defRPr/>
                </a:pPr>
                <a:r>
                  <a:rPr lang="tr-TR"/>
                  <a:t>Residuals</a:t>
                </a:r>
              </a:p>
            </c:rich>
          </c:tx>
          <c:layout/>
          <c:overlay val="0"/>
        </c:title>
        <c:numFmt formatCode="General" sourceLinked="1"/>
        <c:majorTickMark val="out"/>
        <c:minorTickMark val="none"/>
        <c:tickLblPos val="nextTo"/>
        <c:crossAx val="96839614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5" Type="http://schemas.openxmlformats.org/officeDocument/2006/relationships/image" Target="../media/image10.png"/><Relationship Id="rId4"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4.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5</xdr:col>
      <xdr:colOff>313690</xdr:colOff>
      <xdr:row>17</xdr:row>
      <xdr:rowOff>140970</xdr:rowOff>
    </xdr:to>
    <xdr:pic>
      <xdr:nvPicPr>
        <xdr:cNvPr id="2" name="Picture 1"/>
        <xdr:cNvPicPr/>
      </xdr:nvPicPr>
      <xdr:blipFill>
        <a:blip xmlns:r="http://schemas.openxmlformats.org/officeDocument/2006/relationships" r:embed="rId1"/>
        <a:stretch>
          <a:fillRect/>
        </a:stretch>
      </xdr:blipFill>
      <xdr:spPr>
        <a:xfrm>
          <a:off x="0" y="228600"/>
          <a:ext cx="3239770" cy="3067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xdr:colOff>
      <xdr:row>14</xdr:row>
      <xdr:rowOff>18288</xdr:rowOff>
    </xdr:from>
    <xdr:to>
      <xdr:col>6</xdr:col>
      <xdr:colOff>470450</xdr:colOff>
      <xdr:row>30</xdr:row>
      <xdr:rowOff>17859</xdr:rowOff>
    </xdr:to>
    <xdr:pic>
      <xdr:nvPicPr>
        <xdr:cNvPr id="9" name="Picture 8"/>
        <xdr:cNvPicPr>
          <a:picLocks noChangeAspect="1"/>
        </xdr:cNvPicPr>
      </xdr:nvPicPr>
      <xdr:blipFill>
        <a:blip xmlns:r="http://schemas.openxmlformats.org/officeDocument/2006/relationships" r:embed="rId1"/>
        <a:stretch>
          <a:fillRect/>
        </a:stretch>
      </xdr:blipFill>
      <xdr:spPr>
        <a:xfrm>
          <a:off x="1" y="2670048"/>
          <a:ext cx="3981745" cy="299880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64008</xdr:rowOff>
    </xdr:from>
    <xdr:to>
      <xdr:col>8</xdr:col>
      <xdr:colOff>111506</xdr:colOff>
      <xdr:row>7</xdr:row>
      <xdr:rowOff>182118</xdr:rowOff>
    </xdr:to>
    <xdr:pic>
      <xdr:nvPicPr>
        <xdr:cNvPr id="2" name="Picture 1"/>
        <xdr:cNvPicPr/>
      </xdr:nvPicPr>
      <xdr:blipFill>
        <a:blip xmlns:r="http://schemas.openxmlformats.org/officeDocument/2006/relationships" r:embed="rId1"/>
        <a:stretch>
          <a:fillRect/>
        </a:stretch>
      </xdr:blipFill>
      <xdr:spPr>
        <a:xfrm>
          <a:off x="0" y="64008"/>
          <a:ext cx="5972810" cy="1398270"/>
        </a:xfrm>
        <a:prstGeom prst="rect">
          <a:avLst/>
        </a:prstGeom>
      </xdr:spPr>
    </xdr:pic>
    <xdr:clientData/>
  </xdr:twoCellAnchor>
  <xdr:twoCellAnchor editAs="oneCell">
    <xdr:from>
      <xdr:col>8</xdr:col>
      <xdr:colOff>484632</xdr:colOff>
      <xdr:row>0</xdr:row>
      <xdr:rowOff>9144</xdr:rowOff>
    </xdr:from>
    <xdr:to>
      <xdr:col>19</xdr:col>
      <xdr:colOff>20066</xdr:colOff>
      <xdr:row>1</xdr:row>
      <xdr:rowOff>139954</xdr:rowOff>
    </xdr:to>
    <xdr:pic>
      <xdr:nvPicPr>
        <xdr:cNvPr id="3" name="Picture 2"/>
        <xdr:cNvPicPr/>
      </xdr:nvPicPr>
      <xdr:blipFill>
        <a:blip xmlns:r="http://schemas.openxmlformats.org/officeDocument/2006/relationships" r:embed="rId2"/>
        <a:stretch>
          <a:fillRect/>
        </a:stretch>
      </xdr:blipFill>
      <xdr:spPr>
        <a:xfrm>
          <a:off x="6345936" y="9144"/>
          <a:ext cx="5972810" cy="31369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8</xdr:col>
      <xdr:colOff>285750</xdr:colOff>
      <xdr:row>0</xdr:row>
      <xdr:rowOff>95250</xdr:rowOff>
    </xdr:from>
    <xdr:to>
      <xdr:col>17</xdr:col>
      <xdr:colOff>599093</xdr:colOff>
      <xdr:row>9</xdr:row>
      <xdr:rowOff>137682</xdr:rowOff>
    </xdr:to>
    <xdr:pic>
      <xdr:nvPicPr>
        <xdr:cNvPr id="2" name="Picture 1">
          <a:extLst>
            <a:ext uri="{FF2B5EF4-FFF2-40B4-BE49-F238E27FC236}">
              <a16:creationId xmlns:a16="http://schemas.microsoft.com/office/drawing/2014/main" xmlns="" id="{53DE30B6-0CF1-488E-8D4C-963A2153BB91}"/>
            </a:ext>
          </a:extLst>
        </xdr:cNvPr>
        <xdr:cNvPicPr>
          <a:picLocks noChangeAspect="1"/>
        </xdr:cNvPicPr>
      </xdr:nvPicPr>
      <xdr:blipFill>
        <a:blip xmlns:r="http://schemas.openxmlformats.org/officeDocument/2006/relationships" r:embed="rId1"/>
        <a:stretch>
          <a:fillRect/>
        </a:stretch>
      </xdr:blipFill>
      <xdr:spPr>
        <a:xfrm>
          <a:off x="7463790" y="95250"/>
          <a:ext cx="7555391" cy="1935240"/>
        </a:xfrm>
        <a:prstGeom prst="rect">
          <a:avLst/>
        </a:prstGeom>
      </xdr:spPr>
    </xdr:pic>
    <xdr:clientData/>
  </xdr:twoCellAnchor>
  <xdr:twoCellAnchor editAs="oneCell">
    <xdr:from>
      <xdr:col>9</xdr:col>
      <xdr:colOff>64008</xdr:colOff>
      <xdr:row>11</xdr:row>
      <xdr:rowOff>164592</xdr:rowOff>
    </xdr:from>
    <xdr:to>
      <xdr:col>13</xdr:col>
      <xdr:colOff>352126</xdr:colOff>
      <xdr:row>20</xdr:row>
      <xdr:rowOff>156991</xdr:rowOff>
    </xdr:to>
    <xdr:pic>
      <xdr:nvPicPr>
        <xdr:cNvPr id="3" name="Picture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2"/>
        <a:stretch>
          <a:fillRect/>
        </a:stretch>
      </xdr:blipFill>
      <xdr:spPr>
        <a:xfrm>
          <a:off x="8046720" y="2404872"/>
          <a:ext cx="3506806" cy="187606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8</xdr:col>
      <xdr:colOff>493777</xdr:colOff>
      <xdr:row>0</xdr:row>
      <xdr:rowOff>0</xdr:rowOff>
    </xdr:from>
    <xdr:to>
      <xdr:col>16</xdr:col>
      <xdr:colOff>400495</xdr:colOff>
      <xdr:row>16</xdr:row>
      <xdr:rowOff>54864</xdr:rowOff>
    </xdr:to>
    <xdr:pic>
      <xdr:nvPicPr>
        <xdr:cNvPr id="2" name="Picture 1">
          <a:extLst>
            <a:ext uri="{FF2B5EF4-FFF2-40B4-BE49-F238E27FC236}">
              <a16:creationId xmlns:lc="http://schemas.openxmlformats.org/drawingml/2006/lockedCanvas" xmlns:a16="http://schemas.microsoft.com/office/drawing/2014/main" xmlns:p="http://schemas.openxmlformats.org/presentationml/2006/main" xmlns:r="http://schemas.openxmlformats.org/officeDocument/2006/relationships" xmlns="" id="{29F8C849-D1EB-4481-B020-0EEF6F801611}"/>
            </a:ext>
          </a:extLst>
        </xdr:cNvPr>
        <xdr:cNvPicPr>
          <a:picLocks noChangeAspect="1"/>
        </xdr:cNvPicPr>
      </xdr:nvPicPr>
      <xdr:blipFill>
        <a:blip xmlns:r="http://schemas.openxmlformats.org/officeDocument/2006/relationships" r:embed="rId1"/>
        <a:stretch>
          <a:fillRect/>
        </a:stretch>
      </xdr:blipFill>
      <xdr:spPr>
        <a:xfrm>
          <a:off x="5175505" y="0"/>
          <a:ext cx="4588446" cy="2980944"/>
        </a:xfrm>
        <a:prstGeom prst="rect">
          <a:avLst/>
        </a:prstGeom>
      </xdr:spPr>
    </xdr:pic>
    <xdr:clientData/>
  </xdr:twoCellAnchor>
  <xdr:twoCellAnchor editAs="oneCell">
    <xdr:from>
      <xdr:col>0</xdr:col>
      <xdr:colOff>0</xdr:colOff>
      <xdr:row>0</xdr:row>
      <xdr:rowOff>0</xdr:rowOff>
    </xdr:from>
    <xdr:to>
      <xdr:col>7</xdr:col>
      <xdr:colOff>279908</xdr:colOff>
      <xdr:row>30</xdr:row>
      <xdr:rowOff>7620</xdr:rowOff>
    </xdr:to>
    <xdr:pic>
      <xdr:nvPicPr>
        <xdr:cNvPr id="3" name="Picture 2"/>
        <xdr:cNvPicPr/>
      </xdr:nvPicPr>
      <xdr:blipFill>
        <a:blip xmlns:r="http://schemas.openxmlformats.org/officeDocument/2006/relationships" r:embed="rId2"/>
        <a:stretch>
          <a:fillRect/>
        </a:stretch>
      </xdr:blipFill>
      <xdr:spPr>
        <a:xfrm>
          <a:off x="0" y="0"/>
          <a:ext cx="4376420" cy="549402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276098</xdr:colOff>
      <xdr:row>6</xdr:row>
      <xdr:rowOff>50800</xdr:rowOff>
    </xdr:to>
    <xdr:pic>
      <xdr:nvPicPr>
        <xdr:cNvPr id="2" name="Picture 1"/>
        <xdr:cNvPicPr/>
      </xdr:nvPicPr>
      <xdr:blipFill>
        <a:blip xmlns:r="http://schemas.openxmlformats.org/officeDocument/2006/relationships" r:embed="rId1"/>
        <a:stretch>
          <a:fillRect/>
        </a:stretch>
      </xdr:blipFill>
      <xdr:spPr>
        <a:xfrm>
          <a:off x="0" y="0"/>
          <a:ext cx="5972810" cy="11480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1382522</xdr:colOff>
      <xdr:row>5</xdr:row>
      <xdr:rowOff>124968</xdr:rowOff>
    </xdr:to>
    <xdr:pic>
      <xdr:nvPicPr>
        <xdr:cNvPr id="2" name="Picture 1"/>
        <xdr:cNvPicPr/>
      </xdr:nvPicPr>
      <xdr:blipFill>
        <a:blip xmlns:r="http://schemas.openxmlformats.org/officeDocument/2006/relationships" r:embed="rId1"/>
        <a:stretch>
          <a:fillRect/>
        </a:stretch>
      </xdr:blipFill>
      <xdr:spPr>
        <a:xfrm>
          <a:off x="0" y="0"/>
          <a:ext cx="5972810" cy="1066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11</xdr:col>
      <xdr:colOff>402336</xdr:colOff>
      <xdr:row>2</xdr:row>
      <xdr:rowOff>137160</xdr:rowOff>
    </xdr:from>
    <xdr:to>
      <xdr:col>16</xdr:col>
      <xdr:colOff>356616</xdr:colOff>
      <xdr:row>12</xdr:row>
      <xdr:rowOff>155448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219456</xdr:colOff>
      <xdr:row>4</xdr:row>
      <xdr:rowOff>146304</xdr:rowOff>
    </xdr:from>
    <xdr:to>
      <xdr:col>17</xdr:col>
      <xdr:colOff>356617</xdr:colOff>
      <xdr:row>14</xdr:row>
      <xdr:rowOff>155448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804672</xdr:colOff>
      <xdr:row>6</xdr:row>
      <xdr:rowOff>146304</xdr:rowOff>
    </xdr:from>
    <xdr:to>
      <xdr:col>18</xdr:col>
      <xdr:colOff>356616</xdr:colOff>
      <xdr:row>16</xdr:row>
      <xdr:rowOff>155448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576072</xdr:colOff>
      <xdr:row>8</xdr:row>
      <xdr:rowOff>146304</xdr:rowOff>
    </xdr:from>
    <xdr:to>
      <xdr:col>19</xdr:col>
      <xdr:colOff>356617</xdr:colOff>
      <xdr:row>18</xdr:row>
      <xdr:rowOff>155448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356616</xdr:colOff>
      <xdr:row>10</xdr:row>
      <xdr:rowOff>146304</xdr:rowOff>
    </xdr:from>
    <xdr:to>
      <xdr:col>20</xdr:col>
      <xdr:colOff>356616</xdr:colOff>
      <xdr:row>20</xdr:row>
      <xdr:rowOff>155448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393192</xdr:colOff>
      <xdr:row>4</xdr:row>
      <xdr:rowOff>36576</xdr:rowOff>
    </xdr:from>
    <xdr:to>
      <xdr:col>5</xdr:col>
      <xdr:colOff>460855</xdr:colOff>
      <xdr:row>8</xdr:row>
      <xdr:rowOff>28866</xdr:rowOff>
    </xdr:to>
    <xdr:pic>
      <xdr:nvPicPr>
        <xdr:cNvPr id="2" name="Picture 1"/>
        <xdr:cNvPicPr>
          <a:picLocks noChangeAspect="1"/>
        </xdr:cNvPicPr>
      </xdr:nvPicPr>
      <xdr:blipFill>
        <a:blip xmlns:r="http://schemas.openxmlformats.org/officeDocument/2006/relationships" r:embed="rId1"/>
        <a:stretch>
          <a:fillRect/>
        </a:stretch>
      </xdr:blipFill>
      <xdr:spPr>
        <a:xfrm>
          <a:off x="2148840" y="905256"/>
          <a:ext cx="1238095" cy="72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512064</xdr:colOff>
      <xdr:row>5</xdr:row>
      <xdr:rowOff>173736</xdr:rowOff>
    </xdr:from>
    <xdr:to>
      <xdr:col>6</xdr:col>
      <xdr:colOff>579727</xdr:colOff>
      <xdr:row>9</xdr:row>
      <xdr:rowOff>74586</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2928" y="1271016"/>
          <a:ext cx="1238095" cy="72381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64008</xdr:colOff>
      <xdr:row>1</xdr:row>
      <xdr:rowOff>146304</xdr:rowOff>
    </xdr:from>
    <xdr:to>
      <xdr:col>7</xdr:col>
      <xdr:colOff>539496</xdr:colOff>
      <xdr:row>5</xdr:row>
      <xdr:rowOff>176784</xdr:rowOff>
    </xdr:to>
    <xdr:pic>
      <xdr:nvPicPr>
        <xdr:cNvPr id="2" name="Picture 1"/>
        <xdr:cNvPicPr/>
      </xdr:nvPicPr>
      <xdr:blipFill>
        <a:blip xmlns:r="http://schemas.openxmlformats.org/officeDocument/2006/relationships" r:embed="rId1"/>
        <a:stretch>
          <a:fillRect/>
        </a:stretch>
      </xdr:blipFill>
      <xdr:spPr>
        <a:xfrm>
          <a:off x="64008" y="374904"/>
          <a:ext cx="4572000" cy="762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466344</xdr:colOff>
      <xdr:row>2</xdr:row>
      <xdr:rowOff>164592</xdr:rowOff>
    </xdr:from>
    <xdr:to>
      <xdr:col>18</xdr:col>
      <xdr:colOff>126477</xdr:colOff>
      <xdr:row>13</xdr:row>
      <xdr:rowOff>29102</xdr:rowOff>
    </xdr:to>
    <xdr:pic>
      <xdr:nvPicPr>
        <xdr:cNvPr id="2" name="Picture 1"/>
        <xdr:cNvPicPr>
          <a:picLocks noChangeAspect="1"/>
        </xdr:cNvPicPr>
      </xdr:nvPicPr>
      <xdr:blipFill>
        <a:blip xmlns:r="http://schemas.openxmlformats.org/officeDocument/2006/relationships" r:embed="rId1"/>
        <a:stretch>
          <a:fillRect/>
        </a:stretch>
      </xdr:blipFill>
      <xdr:spPr>
        <a:xfrm>
          <a:off x="7488936" y="530352"/>
          <a:ext cx="3171429" cy="1876190"/>
        </a:xfrm>
        <a:prstGeom prst="rect">
          <a:avLst/>
        </a:prstGeom>
      </xdr:spPr>
    </xdr:pic>
    <xdr:clientData/>
  </xdr:twoCellAnchor>
  <xdr:twoCellAnchor editAs="oneCell">
    <xdr:from>
      <xdr:col>0</xdr:col>
      <xdr:colOff>0</xdr:colOff>
      <xdr:row>0</xdr:row>
      <xdr:rowOff>0</xdr:rowOff>
    </xdr:from>
    <xdr:to>
      <xdr:col>11</xdr:col>
      <xdr:colOff>78994</xdr:colOff>
      <xdr:row>11</xdr:row>
      <xdr:rowOff>26670</xdr:rowOff>
    </xdr:to>
    <xdr:pic>
      <xdr:nvPicPr>
        <xdr:cNvPr id="3" name="Picture 2"/>
        <xdr:cNvPicPr/>
      </xdr:nvPicPr>
      <xdr:blipFill>
        <a:blip xmlns:r="http://schemas.openxmlformats.org/officeDocument/2006/relationships" r:embed="rId2"/>
        <a:stretch>
          <a:fillRect/>
        </a:stretch>
      </xdr:blipFill>
      <xdr:spPr>
        <a:xfrm>
          <a:off x="0" y="0"/>
          <a:ext cx="6516370" cy="20383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577850</xdr:colOff>
      <xdr:row>20</xdr:row>
      <xdr:rowOff>100330</xdr:rowOff>
    </xdr:to>
    <xdr:pic>
      <xdr:nvPicPr>
        <xdr:cNvPr id="2" name="Picture 1"/>
        <xdr:cNvPicPr/>
      </xdr:nvPicPr>
      <xdr:blipFill>
        <a:blip xmlns:r="http://schemas.openxmlformats.org/officeDocument/2006/relationships" r:embed="rId1"/>
        <a:stretch>
          <a:fillRect/>
        </a:stretch>
      </xdr:blipFill>
      <xdr:spPr>
        <a:xfrm>
          <a:off x="0" y="0"/>
          <a:ext cx="5972810" cy="3757930"/>
        </a:xfrm>
        <a:prstGeom prst="rect">
          <a:avLst/>
        </a:prstGeom>
      </xdr:spPr>
    </xdr:pic>
    <xdr:clientData/>
  </xdr:twoCellAnchor>
  <xdr:twoCellAnchor editAs="oneCell">
    <xdr:from>
      <xdr:col>17</xdr:col>
      <xdr:colOff>155449</xdr:colOff>
      <xdr:row>0</xdr:row>
      <xdr:rowOff>1</xdr:rowOff>
    </xdr:from>
    <xdr:to>
      <xdr:col>23</xdr:col>
      <xdr:colOff>164593</xdr:colOff>
      <xdr:row>7</xdr:row>
      <xdr:rowOff>151229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789921" y="1"/>
          <a:ext cx="3520440" cy="1431388"/>
        </a:xfrm>
        <a:prstGeom prst="rect">
          <a:avLst/>
        </a:prstGeom>
      </xdr:spPr>
    </xdr:pic>
    <xdr:clientData/>
  </xdr:twoCellAnchor>
  <xdr:twoCellAnchor editAs="oneCell">
    <xdr:from>
      <xdr:col>1</xdr:col>
      <xdr:colOff>45720</xdr:colOff>
      <xdr:row>46</xdr:row>
      <xdr:rowOff>45720</xdr:rowOff>
    </xdr:from>
    <xdr:to>
      <xdr:col>6</xdr:col>
      <xdr:colOff>493612</xdr:colOff>
      <xdr:row>51</xdr:row>
      <xdr:rowOff>36576</xdr:rowOff>
    </xdr:to>
    <xdr:pic>
      <xdr:nvPicPr>
        <xdr:cNvPr id="5" name="Picture 4"/>
        <xdr:cNvPicPr>
          <a:picLocks noChangeAspect="1"/>
        </xdr:cNvPicPr>
      </xdr:nvPicPr>
      <xdr:blipFill>
        <a:blip xmlns:r="http://schemas.openxmlformats.org/officeDocument/2006/relationships" r:embed="rId3"/>
        <a:stretch>
          <a:fillRect/>
        </a:stretch>
      </xdr:blipFill>
      <xdr:spPr>
        <a:xfrm>
          <a:off x="630936" y="7946136"/>
          <a:ext cx="4087204" cy="905256"/>
        </a:xfrm>
        <a:prstGeom prst="rect">
          <a:avLst/>
        </a:prstGeom>
      </xdr:spPr>
    </xdr:pic>
    <xdr:clientData/>
  </xdr:twoCellAnchor>
  <xdr:twoCellAnchor editAs="oneCell">
    <xdr:from>
      <xdr:col>16</xdr:col>
      <xdr:colOff>18288</xdr:colOff>
      <xdr:row>46</xdr:row>
      <xdr:rowOff>9144</xdr:rowOff>
    </xdr:from>
    <xdr:to>
      <xdr:col>23</xdr:col>
      <xdr:colOff>8980</xdr:colOff>
      <xdr:row>51</xdr:row>
      <xdr:rowOff>0</xdr:rowOff>
    </xdr:to>
    <xdr:pic>
      <xdr:nvPicPr>
        <xdr:cNvPr id="7" name="Picture 6"/>
        <xdr:cNvPicPr>
          <a:picLocks noChangeAspect="1"/>
        </xdr:cNvPicPr>
      </xdr:nvPicPr>
      <xdr:blipFill>
        <a:blip xmlns:r="http://schemas.openxmlformats.org/officeDocument/2006/relationships" r:embed="rId3"/>
        <a:stretch>
          <a:fillRect/>
        </a:stretch>
      </xdr:blipFill>
      <xdr:spPr>
        <a:xfrm>
          <a:off x="10552176" y="8485632"/>
          <a:ext cx="4087204" cy="905256"/>
        </a:xfrm>
        <a:prstGeom prst="rect">
          <a:avLst/>
        </a:prstGeom>
      </xdr:spPr>
    </xdr:pic>
    <xdr:clientData/>
  </xdr:twoCellAnchor>
  <xdr:twoCellAnchor editAs="oneCell">
    <xdr:from>
      <xdr:col>23</xdr:col>
      <xdr:colOff>420624</xdr:colOff>
      <xdr:row>1</xdr:row>
      <xdr:rowOff>18288</xdr:rowOff>
    </xdr:from>
    <xdr:to>
      <xdr:col>31</xdr:col>
      <xdr:colOff>34134</xdr:colOff>
      <xdr:row>14</xdr:row>
      <xdr:rowOff>174181</xdr:rowOff>
    </xdr:to>
    <xdr:pic>
      <xdr:nvPicPr>
        <xdr:cNvPr id="8" name="Picture 7"/>
        <xdr:cNvPicPr>
          <a:picLocks noChangeAspect="1"/>
        </xdr:cNvPicPr>
      </xdr:nvPicPr>
      <xdr:blipFill>
        <a:blip xmlns:r="http://schemas.openxmlformats.org/officeDocument/2006/relationships" r:embed="rId4"/>
        <a:stretch>
          <a:fillRect/>
        </a:stretch>
      </xdr:blipFill>
      <xdr:spPr>
        <a:xfrm>
          <a:off x="15051024" y="201168"/>
          <a:ext cx="4295238" cy="2533333"/>
        </a:xfrm>
        <a:prstGeom prst="rect">
          <a:avLst/>
        </a:prstGeom>
      </xdr:spPr>
    </xdr:pic>
    <xdr:clientData/>
  </xdr:twoCellAnchor>
  <xdr:twoCellAnchor editAs="oneCell">
    <xdr:from>
      <xdr:col>17</xdr:col>
      <xdr:colOff>45720</xdr:colOff>
      <xdr:row>9</xdr:row>
      <xdr:rowOff>73152</xdr:rowOff>
    </xdr:from>
    <xdr:to>
      <xdr:col>23</xdr:col>
      <xdr:colOff>206301</xdr:colOff>
      <xdr:row>20</xdr:row>
      <xdr:rowOff>163138</xdr:rowOff>
    </xdr:to>
    <xdr:pic>
      <xdr:nvPicPr>
        <xdr:cNvPr id="9" name="Picture 8"/>
        <xdr:cNvPicPr>
          <a:picLocks noChangeAspect="1"/>
        </xdr:cNvPicPr>
      </xdr:nvPicPr>
      <xdr:blipFill>
        <a:blip xmlns:r="http://schemas.openxmlformats.org/officeDocument/2006/relationships" r:embed="rId5"/>
        <a:stretch>
          <a:fillRect/>
        </a:stretch>
      </xdr:blipFill>
      <xdr:spPr>
        <a:xfrm>
          <a:off x="11164824" y="1719072"/>
          <a:ext cx="3671877" cy="210166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420625</xdr:colOff>
      <xdr:row>7</xdr:row>
      <xdr:rowOff>173736</xdr:rowOff>
    </xdr:from>
    <xdr:to>
      <xdr:col>0</xdr:col>
      <xdr:colOff>4343401</xdr:colOff>
      <xdr:row>15</xdr:row>
      <xdr:rowOff>83753</xdr:rowOff>
    </xdr:to>
    <xdr:pic>
      <xdr:nvPicPr>
        <xdr:cNvPr id="6" name="Picture 5"/>
        <xdr:cNvPicPr>
          <a:picLocks noChangeAspect="1"/>
        </xdr:cNvPicPr>
      </xdr:nvPicPr>
      <xdr:blipFill>
        <a:blip xmlns:r="http://schemas.openxmlformats.org/officeDocument/2006/relationships" r:embed="rId1"/>
        <a:stretch>
          <a:fillRect/>
        </a:stretch>
      </xdr:blipFill>
      <xdr:spPr>
        <a:xfrm>
          <a:off x="420625" y="2953512"/>
          <a:ext cx="3922776" cy="1601657"/>
        </a:xfrm>
        <a:prstGeom prst="rect">
          <a:avLst/>
        </a:prstGeom>
      </xdr:spPr>
    </xdr:pic>
    <xdr:clientData/>
  </xdr:twoCellAnchor>
  <xdr:twoCellAnchor editAs="oneCell">
    <xdr:from>
      <xdr:col>0</xdr:col>
      <xdr:colOff>384048</xdr:colOff>
      <xdr:row>16</xdr:row>
      <xdr:rowOff>0</xdr:rowOff>
    </xdr:from>
    <xdr:to>
      <xdr:col>0</xdr:col>
      <xdr:colOff>4974524</xdr:colOff>
      <xdr:row>27</xdr:row>
      <xdr:rowOff>163138</xdr:rowOff>
    </xdr:to>
    <xdr:pic>
      <xdr:nvPicPr>
        <xdr:cNvPr id="2" name="Picture 1"/>
        <xdr:cNvPicPr>
          <a:picLocks noChangeAspect="1"/>
        </xdr:cNvPicPr>
      </xdr:nvPicPr>
      <xdr:blipFill>
        <a:blip xmlns:r="http://schemas.openxmlformats.org/officeDocument/2006/relationships" r:embed="rId2"/>
        <a:stretch>
          <a:fillRect/>
        </a:stretch>
      </xdr:blipFill>
      <xdr:spPr>
        <a:xfrm>
          <a:off x="384048" y="4681728"/>
          <a:ext cx="4590476" cy="24857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120650</xdr:colOff>
      <xdr:row>24</xdr:row>
      <xdr:rowOff>41275</xdr:rowOff>
    </xdr:to>
    <xdr:pic>
      <xdr:nvPicPr>
        <xdr:cNvPr id="2" name="Picture 1"/>
        <xdr:cNvPicPr/>
      </xdr:nvPicPr>
      <xdr:blipFill>
        <a:blip xmlns:r="http://schemas.openxmlformats.org/officeDocument/2006/relationships" r:embed="rId1"/>
        <a:stretch>
          <a:fillRect/>
        </a:stretch>
      </xdr:blipFill>
      <xdr:spPr>
        <a:xfrm>
          <a:off x="0" y="0"/>
          <a:ext cx="5972810" cy="443039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27432</xdr:colOff>
      <xdr:row>2</xdr:row>
      <xdr:rowOff>27432</xdr:rowOff>
    </xdr:from>
    <xdr:to>
      <xdr:col>6</xdr:col>
      <xdr:colOff>4351241</xdr:colOff>
      <xdr:row>11</xdr:row>
      <xdr:rowOff>134653</xdr:rowOff>
    </xdr:to>
    <xdr:pic>
      <xdr:nvPicPr>
        <xdr:cNvPr id="2" name="Picture 1"/>
        <xdr:cNvPicPr>
          <a:picLocks noChangeAspect="1"/>
        </xdr:cNvPicPr>
      </xdr:nvPicPr>
      <xdr:blipFill>
        <a:blip xmlns:r="http://schemas.openxmlformats.org/officeDocument/2006/relationships" r:embed="rId1"/>
        <a:stretch>
          <a:fillRect/>
        </a:stretch>
      </xdr:blipFill>
      <xdr:spPr>
        <a:xfrm>
          <a:off x="3648456" y="941832"/>
          <a:ext cx="4323809" cy="1771429"/>
        </a:xfrm>
        <a:prstGeom prst="rect">
          <a:avLst/>
        </a:prstGeom>
      </xdr:spPr>
    </xdr:pic>
    <xdr:clientData/>
  </xdr:twoCellAnchor>
  <xdr:twoCellAnchor>
    <xdr:from>
      <xdr:col>18</xdr:col>
      <xdr:colOff>228600</xdr:colOff>
      <xdr:row>0</xdr:row>
      <xdr:rowOff>173736</xdr:rowOff>
    </xdr:from>
    <xdr:to>
      <xdr:col>24</xdr:col>
      <xdr:colOff>228600</xdr:colOff>
      <xdr:row>10</xdr:row>
      <xdr:rowOff>173736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228599</xdr:colOff>
      <xdr:row>2</xdr:row>
      <xdr:rowOff>173736</xdr:rowOff>
    </xdr:from>
    <xdr:to>
      <xdr:col>25</xdr:col>
      <xdr:colOff>228600</xdr:colOff>
      <xdr:row>12</xdr:row>
      <xdr:rowOff>173736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228600</xdr:colOff>
      <xdr:row>4</xdr:row>
      <xdr:rowOff>173736</xdr:rowOff>
    </xdr:from>
    <xdr:to>
      <xdr:col>26</xdr:col>
      <xdr:colOff>228600</xdr:colOff>
      <xdr:row>14</xdr:row>
      <xdr:rowOff>173736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228600</xdr:colOff>
      <xdr:row>6</xdr:row>
      <xdr:rowOff>173736</xdr:rowOff>
    </xdr:from>
    <xdr:to>
      <xdr:col>27</xdr:col>
      <xdr:colOff>228600</xdr:colOff>
      <xdr:row>16</xdr:row>
      <xdr:rowOff>173736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228601</xdr:colOff>
      <xdr:row>8</xdr:row>
      <xdr:rowOff>173736</xdr:rowOff>
    </xdr:from>
    <xdr:to>
      <xdr:col>28</xdr:col>
      <xdr:colOff>228601</xdr:colOff>
      <xdr:row>18</xdr:row>
      <xdr:rowOff>173736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228600</xdr:colOff>
      <xdr:row>10</xdr:row>
      <xdr:rowOff>173736</xdr:rowOff>
    </xdr:from>
    <xdr:to>
      <xdr:col>29</xdr:col>
      <xdr:colOff>228600</xdr:colOff>
      <xdr:row>20</xdr:row>
      <xdr:rowOff>173736</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228600</xdr:colOff>
      <xdr:row>12</xdr:row>
      <xdr:rowOff>173736</xdr:rowOff>
    </xdr:from>
    <xdr:to>
      <xdr:col>30</xdr:col>
      <xdr:colOff>228600</xdr:colOff>
      <xdr:row>22</xdr:row>
      <xdr:rowOff>173736</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0</xdr:colOff>
      <xdr:row>13</xdr:row>
      <xdr:rowOff>0</xdr:rowOff>
    </xdr:from>
    <xdr:to>
      <xdr:col>6</xdr:col>
      <xdr:colOff>4514286</xdr:colOff>
      <xdr:row>31</xdr:row>
      <xdr:rowOff>62060</xdr:rowOff>
    </xdr:to>
    <xdr:pic>
      <xdr:nvPicPr>
        <xdr:cNvPr id="10" name="Picture 9"/>
        <xdr:cNvPicPr>
          <a:picLocks noChangeAspect="1"/>
        </xdr:cNvPicPr>
      </xdr:nvPicPr>
      <xdr:blipFill>
        <a:blip xmlns:r="http://schemas.openxmlformats.org/officeDocument/2006/relationships" r:embed="rId9"/>
        <a:stretch>
          <a:fillRect/>
        </a:stretch>
      </xdr:blipFill>
      <xdr:spPr>
        <a:xfrm>
          <a:off x="3621024" y="2953512"/>
          <a:ext cx="4514286" cy="33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6.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workbookViewId="0">
      <selection activeCell="C24" sqref="C24"/>
    </sheetView>
  </sheetViews>
  <sheetFormatPr defaultRowHeight="14.4"/>
  <cols>
    <col min="1" max="1" width="10" bestFit="1" customWidth="1"/>
    <col min="2" max="2" width="5.7109375" bestFit="1" customWidth="1"/>
    <col min="3" max="3" width="128" bestFit="1" customWidth="1"/>
  </cols>
  <sheetData>
    <row r="1" spans="1:3">
      <c r="A1" s="44" t="s">
        <v>126</v>
      </c>
      <c r="B1" s="44" t="s">
        <v>127</v>
      </c>
      <c r="C1" s="44" t="s">
        <v>140</v>
      </c>
    </row>
    <row r="2" spans="1:3" s="60" customFormat="1">
      <c r="A2" s="53">
        <v>1</v>
      </c>
      <c r="B2" s="53">
        <v>2</v>
      </c>
      <c r="C2" s="53" t="s">
        <v>218</v>
      </c>
    </row>
    <row r="3" spans="1:3" s="60" customFormat="1">
      <c r="A3" s="53">
        <v>2</v>
      </c>
      <c r="B3" s="53">
        <v>2</v>
      </c>
      <c r="C3" s="53" t="s">
        <v>128</v>
      </c>
    </row>
    <row r="4" spans="1:3" s="60" customFormat="1">
      <c r="A4" s="53">
        <v>3</v>
      </c>
      <c r="B4" s="53">
        <v>2</v>
      </c>
      <c r="C4" s="53" t="s">
        <v>227</v>
      </c>
    </row>
    <row r="5" spans="1:3" s="60" customFormat="1">
      <c r="A5" s="53">
        <v>4</v>
      </c>
      <c r="B5" s="53">
        <v>2</v>
      </c>
      <c r="C5" s="53" t="s">
        <v>129</v>
      </c>
    </row>
    <row r="6" spans="1:3" s="60" customFormat="1">
      <c r="A6" s="53">
        <v>5</v>
      </c>
      <c r="B6" s="53">
        <v>2</v>
      </c>
      <c r="C6" s="53" t="s">
        <v>130</v>
      </c>
    </row>
    <row r="7" spans="1:3" s="60" customFormat="1">
      <c r="A7" s="53">
        <v>6</v>
      </c>
      <c r="B7" s="53">
        <v>3</v>
      </c>
      <c r="C7" s="53" t="s">
        <v>131</v>
      </c>
    </row>
    <row r="8" spans="1:3" s="60" customFormat="1">
      <c r="A8" s="53">
        <v>7</v>
      </c>
      <c r="B8" s="53">
        <v>3</v>
      </c>
      <c r="C8" s="53" t="s">
        <v>132</v>
      </c>
    </row>
    <row r="9" spans="1:3" s="60" customFormat="1">
      <c r="A9" s="53">
        <v>8</v>
      </c>
      <c r="B9" s="53">
        <v>4</v>
      </c>
      <c r="C9" s="53" t="s">
        <v>219</v>
      </c>
    </row>
    <row r="10" spans="1:3" s="60" customFormat="1">
      <c r="A10" s="53">
        <v>9</v>
      </c>
      <c r="B10" s="53">
        <v>3</v>
      </c>
      <c r="C10" s="53" t="s">
        <v>228</v>
      </c>
    </row>
    <row r="11" spans="1:3" s="60" customFormat="1">
      <c r="A11" s="53">
        <v>10</v>
      </c>
      <c r="B11" s="53">
        <v>10</v>
      </c>
      <c r="C11" s="53" t="s">
        <v>220</v>
      </c>
    </row>
    <row r="12" spans="1:3" s="60" customFormat="1">
      <c r="A12" s="53">
        <v>11</v>
      </c>
      <c r="B12" s="53">
        <v>4</v>
      </c>
      <c r="C12" s="53" t="s">
        <v>221</v>
      </c>
    </row>
    <row r="13" spans="1:3" s="60" customFormat="1">
      <c r="A13" s="53">
        <v>12</v>
      </c>
      <c r="B13" s="53">
        <v>3</v>
      </c>
      <c r="C13" s="53" t="s">
        <v>222</v>
      </c>
    </row>
    <row r="14" spans="1:3" s="60" customFormat="1">
      <c r="A14" s="53">
        <v>13</v>
      </c>
      <c r="B14" s="53">
        <v>3</v>
      </c>
      <c r="C14" s="53" t="s">
        <v>133</v>
      </c>
    </row>
    <row r="15" spans="1:3" s="60" customFormat="1">
      <c r="A15" s="53">
        <v>14</v>
      </c>
      <c r="B15" s="53">
        <v>4</v>
      </c>
      <c r="C15" s="53" t="s">
        <v>236</v>
      </c>
    </row>
    <row r="16" spans="1:3" s="60" customFormat="1">
      <c r="A16" s="53">
        <v>15</v>
      </c>
      <c r="B16" s="53">
        <v>10</v>
      </c>
      <c r="C16" s="53" t="s">
        <v>223</v>
      </c>
    </row>
    <row r="17" spans="1:3" s="60" customFormat="1">
      <c r="A17" s="53">
        <v>16</v>
      </c>
      <c r="B17" s="53">
        <v>10</v>
      </c>
      <c r="C17" s="53" t="s">
        <v>224</v>
      </c>
    </row>
    <row r="18" spans="1:3" s="60" customFormat="1">
      <c r="A18" s="53">
        <v>17</v>
      </c>
      <c r="B18" s="53">
        <v>4</v>
      </c>
      <c r="C18" s="53" t="s">
        <v>244</v>
      </c>
    </row>
    <row r="19" spans="1:3" s="60" customFormat="1">
      <c r="A19" s="53">
        <v>18</v>
      </c>
      <c r="B19" s="53">
        <v>7</v>
      </c>
      <c r="C19" s="53" t="s">
        <v>246</v>
      </c>
    </row>
    <row r="20" spans="1:3" s="60" customFormat="1">
      <c r="A20" s="53">
        <v>19</v>
      </c>
      <c r="B20" s="53">
        <v>7</v>
      </c>
      <c r="C20" s="53" t="s">
        <v>245</v>
      </c>
    </row>
    <row r="21" spans="1:3" s="60" customFormat="1">
      <c r="A21" s="53">
        <v>20</v>
      </c>
      <c r="B21" s="53">
        <v>5</v>
      </c>
      <c r="C21" s="53" t="s">
        <v>225</v>
      </c>
    </row>
    <row r="22" spans="1:3" s="60" customFormat="1">
      <c r="A22" s="53">
        <v>21</v>
      </c>
      <c r="B22" s="53">
        <v>10</v>
      </c>
      <c r="C22" s="53" t="s">
        <v>226</v>
      </c>
    </row>
    <row r="23" spans="1:3" s="60" customFormat="1">
      <c r="A23" s="53"/>
      <c r="B23" s="53"/>
      <c r="C23" s="53"/>
    </row>
    <row r="24" spans="1:3" s="60" customFormat="1">
      <c r="A24" s="53" t="s">
        <v>135</v>
      </c>
      <c r="B24" s="53">
        <v>4</v>
      </c>
      <c r="C24" s="53" t="s">
        <v>253</v>
      </c>
    </row>
    <row r="25" spans="1:3" s="60" customFormat="1">
      <c r="A25" s="53" t="s">
        <v>136</v>
      </c>
      <c r="B25" s="53">
        <v>4</v>
      </c>
      <c r="C25" s="53" t="s">
        <v>256</v>
      </c>
    </row>
    <row r="26" spans="1:3" s="60" customFormat="1">
      <c r="A26" s="53" t="s">
        <v>137</v>
      </c>
      <c r="B26" s="53">
        <v>4</v>
      </c>
      <c r="C26" s="53" t="s">
        <v>251</v>
      </c>
    </row>
    <row r="27" spans="1:3" s="59" customFormat="1">
      <c r="A27" s="58" t="s">
        <v>138</v>
      </c>
      <c r="B27" s="58">
        <v>4</v>
      </c>
      <c r="C27" s="58"/>
    </row>
    <row r="28" spans="1:3" s="60" customFormat="1">
      <c r="A28" s="53" t="s">
        <v>139</v>
      </c>
      <c r="B28" s="53">
        <v>4</v>
      </c>
      <c r="C28" s="53" t="s">
        <v>254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7" workbookViewId="0">
      <selection activeCell="A15" sqref="A15"/>
    </sheetView>
  </sheetViews>
  <sheetFormatPr defaultRowHeight="14.4"/>
  <cols>
    <col min="1" max="1" width="118.5703125" customWidth="1"/>
    <col min="7" max="7" width="4.140625" bestFit="1" customWidth="1"/>
    <col min="8" max="8" width="41.5703125" bestFit="1" customWidth="1"/>
    <col min="9" max="10" width="12" bestFit="1" customWidth="1"/>
    <col min="11" max="11" width="8" customWidth="1"/>
    <col min="12" max="12" width="29" bestFit="1" customWidth="1"/>
    <col min="13" max="14" width="12" bestFit="1" customWidth="1"/>
  </cols>
  <sheetData>
    <row r="1" spans="1:10" ht="108">
      <c r="A1" s="10" t="s">
        <v>29</v>
      </c>
      <c r="D1" s="11" t="s">
        <v>30</v>
      </c>
      <c r="E1" s="11" t="s">
        <v>31</v>
      </c>
    </row>
    <row r="2" spans="1:10" ht="18">
      <c r="A2" s="12"/>
      <c r="D2" s="11">
        <v>1218</v>
      </c>
      <c r="E2" s="11">
        <v>997</v>
      </c>
      <c r="G2" s="13" t="s">
        <v>32</v>
      </c>
      <c r="H2" s="14">
        <f>COUNT(D2:D29)</f>
        <v>28</v>
      </c>
    </row>
    <row r="3" spans="1:10" ht="18">
      <c r="A3" s="15" t="s">
        <v>33</v>
      </c>
      <c r="D3" s="11">
        <v>852</v>
      </c>
      <c r="E3" s="11">
        <v>897</v>
      </c>
      <c r="G3" s="13" t="s">
        <v>34</v>
      </c>
      <c r="H3" s="14">
        <f>COUNT(E2:E23)</f>
        <v>22</v>
      </c>
    </row>
    <row r="4" spans="1:10" ht="18">
      <c r="A4" s="15" t="s">
        <v>35</v>
      </c>
      <c r="D4" s="11">
        <v>804</v>
      </c>
      <c r="E4" s="11">
        <v>912</v>
      </c>
      <c r="G4" s="13" t="s">
        <v>36</v>
      </c>
      <c r="H4" s="14">
        <f>AVERAGE(D2:D29)</f>
        <v>980</v>
      </c>
    </row>
    <row r="5" spans="1:10" ht="18">
      <c r="A5" s="15" t="s">
        <v>37</v>
      </c>
      <c r="D5" s="11">
        <v>846</v>
      </c>
      <c r="E5" s="11">
        <v>895</v>
      </c>
      <c r="G5" s="13" t="s">
        <v>38</v>
      </c>
      <c r="H5" s="14">
        <f>AVERAGE(E2:E23)</f>
        <v>910.0454545454545</v>
      </c>
    </row>
    <row r="6" spans="1:10" ht="18">
      <c r="A6" s="15" t="s">
        <v>39</v>
      </c>
      <c r="D6" s="11">
        <v>919</v>
      </c>
      <c r="E6" s="11">
        <v>785</v>
      </c>
      <c r="G6" s="13"/>
      <c r="H6" s="14"/>
    </row>
    <row r="7" spans="1:10" ht="20.9">
      <c r="A7" s="15" t="s">
        <v>40</v>
      </c>
      <c r="D7" s="11">
        <v>765</v>
      </c>
      <c r="E7" s="11">
        <v>751</v>
      </c>
      <c r="G7" s="16" t="s">
        <v>41</v>
      </c>
      <c r="H7" s="17" t="s">
        <v>42</v>
      </c>
      <c r="I7" s="2" t="s">
        <v>2</v>
      </c>
      <c r="J7" s="18"/>
    </row>
    <row r="8" spans="1:10" ht="16.600000000000001">
      <c r="D8" s="11">
        <v>832</v>
      </c>
      <c r="E8" s="11">
        <v>882</v>
      </c>
      <c r="G8" s="16"/>
      <c r="H8" s="17" t="s">
        <v>43</v>
      </c>
      <c r="I8" s="2" t="s">
        <v>4</v>
      </c>
    </row>
    <row r="9" spans="1:10" ht="16.600000000000001">
      <c r="D9" s="11">
        <v>854</v>
      </c>
      <c r="E9" s="11">
        <v>1110</v>
      </c>
      <c r="G9" s="16" t="s">
        <v>44</v>
      </c>
      <c r="H9" s="14" t="s">
        <v>45</v>
      </c>
    </row>
    <row r="10" spans="1:10" ht="16.600000000000001">
      <c r="D10" s="11">
        <v>802</v>
      </c>
      <c r="E10" s="11">
        <v>907</v>
      </c>
    </row>
    <row r="11" spans="1:10" ht="16.600000000000001">
      <c r="D11" s="11">
        <v>1025</v>
      </c>
      <c r="E11" s="11">
        <v>1226</v>
      </c>
      <c r="G11" s="16" t="s">
        <v>46</v>
      </c>
      <c r="H11" t="s">
        <v>184</v>
      </c>
    </row>
    <row r="12" spans="1:10" ht="17.3" thickBot="1">
      <c r="D12" s="11">
        <v>1207</v>
      </c>
      <c r="E12" s="11">
        <v>762</v>
      </c>
    </row>
    <row r="13" spans="1:10" ht="16.600000000000001">
      <c r="D13" s="11">
        <v>875</v>
      </c>
      <c r="E13" s="11">
        <v>836</v>
      </c>
      <c r="H13" s="19"/>
      <c r="I13" s="19" t="s">
        <v>30</v>
      </c>
      <c r="J13" s="19" t="s">
        <v>31</v>
      </c>
    </row>
    <row r="14" spans="1:10" ht="16.600000000000001">
      <c r="D14" s="11">
        <v>1211</v>
      </c>
      <c r="E14" s="11">
        <v>1048</v>
      </c>
      <c r="H14" s="20" t="s">
        <v>47</v>
      </c>
      <c r="I14" s="20">
        <v>980</v>
      </c>
      <c r="J14" s="20">
        <v>910.0454545454545</v>
      </c>
    </row>
    <row r="15" spans="1:10" ht="16.600000000000001">
      <c r="D15" s="11">
        <v>1151</v>
      </c>
      <c r="E15" s="11">
        <v>774</v>
      </c>
      <c r="H15" s="20" t="s">
        <v>69</v>
      </c>
      <c r="I15" s="20">
        <v>22500.296296296296</v>
      </c>
      <c r="J15" s="20">
        <v>15624.140692640629</v>
      </c>
    </row>
    <row r="16" spans="1:10" ht="16.600000000000001">
      <c r="D16" s="11">
        <v>1105</v>
      </c>
      <c r="E16" s="11">
        <v>807</v>
      </c>
      <c r="H16" s="20" t="s">
        <v>48</v>
      </c>
      <c r="I16" s="20">
        <v>28</v>
      </c>
      <c r="J16" s="20">
        <v>22</v>
      </c>
    </row>
    <row r="17" spans="4:10" ht="16.600000000000001">
      <c r="D17" s="11">
        <v>979</v>
      </c>
      <c r="E17" s="11">
        <v>972</v>
      </c>
      <c r="H17" s="20" t="s">
        <v>49</v>
      </c>
      <c r="I17" s="20">
        <v>0</v>
      </c>
      <c r="J17" s="20"/>
    </row>
    <row r="18" spans="4:10" ht="16.600000000000001">
      <c r="D18" s="11">
        <v>971</v>
      </c>
      <c r="E18" s="11">
        <v>980</v>
      </c>
      <c r="G18" s="16"/>
      <c r="H18" s="20" t="s">
        <v>73</v>
      </c>
      <c r="I18" s="20">
        <v>48</v>
      </c>
      <c r="J18" s="20"/>
    </row>
    <row r="19" spans="4:10" ht="16.600000000000001">
      <c r="D19" s="11">
        <v>1081</v>
      </c>
      <c r="E19" s="11">
        <v>877</v>
      </c>
      <c r="H19" s="20" t="s">
        <v>107</v>
      </c>
      <c r="I19" s="20">
        <v>1.7979845677987454</v>
      </c>
      <c r="J19" s="20"/>
    </row>
    <row r="20" spans="4:10" ht="16.600000000000001">
      <c r="D20" s="11">
        <v>1244</v>
      </c>
      <c r="E20" s="11">
        <v>943</v>
      </c>
      <c r="H20" s="20" t="s">
        <v>185</v>
      </c>
      <c r="I20" s="20">
        <v>3.9235216880042223E-2</v>
      </c>
      <c r="J20" s="20"/>
    </row>
    <row r="21" spans="4:10" ht="16.600000000000001">
      <c r="D21" s="11">
        <v>1175</v>
      </c>
      <c r="E21" s="11">
        <v>993</v>
      </c>
      <c r="H21" s="20" t="s">
        <v>186</v>
      </c>
      <c r="I21" s="20">
        <v>1.6772241961243386</v>
      </c>
      <c r="J21" s="20"/>
    </row>
    <row r="22" spans="4:10" ht="16.600000000000001">
      <c r="D22" s="11">
        <v>867</v>
      </c>
      <c r="E22" s="11">
        <v>704</v>
      </c>
      <c r="H22" s="20" t="s">
        <v>187</v>
      </c>
      <c r="I22" s="29">
        <v>7.8470433760084446E-2</v>
      </c>
      <c r="J22" s="20"/>
    </row>
    <row r="23" spans="4:10" ht="17.3" thickBot="1">
      <c r="D23" s="11">
        <v>981</v>
      </c>
      <c r="E23" s="11">
        <v>963</v>
      </c>
      <c r="H23" s="21" t="s">
        <v>188</v>
      </c>
      <c r="I23" s="21">
        <v>2.0106347576242314</v>
      </c>
      <c r="J23" s="21"/>
    </row>
    <row r="24" spans="4:10" ht="16.600000000000001">
      <c r="D24" s="11">
        <v>741</v>
      </c>
      <c r="E24" s="11"/>
    </row>
    <row r="25" spans="4:10" ht="16.600000000000001">
      <c r="D25" s="11">
        <v>944</v>
      </c>
      <c r="E25" s="11"/>
      <c r="G25" s="16" t="s">
        <v>50</v>
      </c>
      <c r="H25" t="s">
        <v>189</v>
      </c>
    </row>
    <row r="26" spans="4:10" ht="16.600000000000001">
      <c r="D26" s="11">
        <v>1088</v>
      </c>
      <c r="E26" s="11"/>
      <c r="H26" t="s">
        <v>242</v>
      </c>
    </row>
    <row r="27" spans="4:10" ht="16.600000000000001">
      <c r="D27" s="11">
        <v>945</v>
      </c>
      <c r="E27" s="11"/>
    </row>
    <row r="28" spans="4:10" ht="16.600000000000001">
      <c r="D28" s="11">
        <v>954</v>
      </c>
      <c r="E28" s="11"/>
      <c r="G28" s="16" t="s">
        <v>51</v>
      </c>
      <c r="H28" t="s">
        <v>243</v>
      </c>
    </row>
    <row r="29" spans="4:10" ht="16.600000000000001">
      <c r="D29" s="11">
        <v>1004</v>
      </c>
      <c r="E29" s="11"/>
      <c r="H29" t="s">
        <v>183</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C29"/>
  <sheetViews>
    <sheetView workbookViewId="0">
      <selection activeCell="C28" sqref="C28"/>
    </sheetView>
  </sheetViews>
  <sheetFormatPr defaultRowHeight="14.4"/>
  <sheetData>
    <row r="27" spans="1:3">
      <c r="A27" t="s">
        <v>160</v>
      </c>
      <c r="B27">
        <f>31.55+(10.9*4.5)</f>
        <v>80.600000000000009</v>
      </c>
      <c r="C27" s="6" t="str">
        <f ca="1">_xlfn.FORMULATEXT(B27)</f>
        <v>=31.55+(10.9*4.5)</v>
      </c>
    </row>
    <row r="29" spans="1:3">
      <c r="A29" s="16" t="s">
        <v>161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opLeftCell="A10" workbookViewId="0">
      <selection activeCell="B35" sqref="B35"/>
    </sheetView>
  </sheetViews>
  <sheetFormatPr defaultRowHeight="14.4"/>
  <cols>
    <col min="1" max="1" width="12.42578125" style="35" bestFit="1" customWidth="1"/>
    <col min="2" max="2" width="7.7109375" style="35" bestFit="1" customWidth="1"/>
    <col min="3" max="3" width="10.85546875" style="35" bestFit="1" customWidth="1"/>
    <col min="4" max="4" width="7.28515625" style="35" bestFit="1" customWidth="1"/>
    <col min="5" max="6" width="9.140625" style="36"/>
    <col min="7" max="7" width="76.85546875" style="36" customWidth="1"/>
    <col min="8" max="9" width="9.140625" style="36"/>
    <col min="10" max="10" width="18" style="36" bestFit="1" customWidth="1"/>
    <col min="11" max="11" width="21" style="36" bestFit="1" customWidth="1"/>
    <col min="12" max="14" width="9.140625" style="36"/>
    <col min="15" max="15" width="20.140625" style="36" bestFit="1" customWidth="1"/>
    <col min="16" max="16384" width="9.140625" style="36"/>
  </cols>
  <sheetData>
    <row r="1" spans="1:18" ht="57.6">
      <c r="A1" s="33" t="s">
        <v>91</v>
      </c>
      <c r="B1" s="34" t="s">
        <v>92</v>
      </c>
      <c r="C1" s="34" t="s">
        <v>93</v>
      </c>
      <c r="D1" s="35" t="s">
        <v>94</v>
      </c>
      <c r="G1" s="37" t="s">
        <v>95</v>
      </c>
      <c r="J1" t="s">
        <v>96</v>
      </c>
      <c r="K1"/>
      <c r="L1"/>
      <c r="M1"/>
      <c r="N1"/>
      <c r="O1"/>
      <c r="P1"/>
      <c r="Q1"/>
      <c r="R1"/>
    </row>
    <row r="2" spans="1:18" ht="15.15" thickBot="1">
      <c r="A2" s="35">
        <v>456</v>
      </c>
      <c r="B2" s="35">
        <v>9896</v>
      </c>
      <c r="C2" s="35">
        <v>29.1</v>
      </c>
      <c r="D2" s="35">
        <v>1</v>
      </c>
      <c r="J2"/>
      <c r="K2"/>
      <c r="L2"/>
      <c r="M2"/>
      <c r="N2"/>
      <c r="O2"/>
      <c r="P2"/>
      <c r="Q2"/>
      <c r="R2"/>
    </row>
    <row r="3" spans="1:18">
      <c r="A3" s="35">
        <v>421</v>
      </c>
      <c r="B3" s="35">
        <v>9680</v>
      </c>
      <c r="C3" s="35">
        <v>42.3</v>
      </c>
      <c r="D3" s="35">
        <v>2</v>
      </c>
      <c r="J3" s="38" t="s">
        <v>97</v>
      </c>
      <c r="K3" s="38"/>
      <c r="L3"/>
      <c r="M3"/>
      <c r="N3"/>
      <c r="O3"/>
      <c r="P3"/>
      <c r="Q3"/>
      <c r="R3"/>
    </row>
    <row r="4" spans="1:18">
      <c r="A4" s="35">
        <v>653</v>
      </c>
      <c r="B4" s="35">
        <v>10449</v>
      </c>
      <c r="C4" s="35">
        <v>29.8</v>
      </c>
      <c r="D4" s="35">
        <v>3</v>
      </c>
      <c r="J4" s="20" t="s">
        <v>98</v>
      </c>
      <c r="K4" s="20">
        <v>0.9400881305960076</v>
      </c>
      <c r="L4"/>
      <c r="M4"/>
      <c r="N4"/>
      <c r="O4"/>
      <c r="P4"/>
      <c r="Q4"/>
      <c r="R4"/>
    </row>
    <row r="5" spans="1:18">
      <c r="A5" s="35">
        <v>573</v>
      </c>
      <c r="B5" s="35">
        <v>10811</v>
      </c>
      <c r="C5" s="35">
        <v>26</v>
      </c>
      <c r="D5" s="35">
        <v>4</v>
      </c>
      <c r="J5" s="20" t="s">
        <v>99</v>
      </c>
      <c r="K5" s="29">
        <v>0.88376569328749621</v>
      </c>
      <c r="L5"/>
      <c r="M5"/>
      <c r="N5"/>
      <c r="O5"/>
      <c r="P5"/>
      <c r="Q5"/>
      <c r="R5"/>
    </row>
    <row r="6" spans="1:18">
      <c r="A6" s="35">
        <v>546</v>
      </c>
      <c r="B6" s="35">
        <v>10014</v>
      </c>
      <c r="C6" s="35">
        <v>34.299999999999997</v>
      </c>
      <c r="D6" s="35">
        <v>5</v>
      </c>
      <c r="J6" s="20" t="s">
        <v>100</v>
      </c>
      <c r="K6" s="20">
        <v>0.86716079232856713</v>
      </c>
      <c r="L6"/>
      <c r="M6"/>
      <c r="N6"/>
      <c r="O6"/>
      <c r="P6"/>
      <c r="Q6"/>
      <c r="R6"/>
    </row>
    <row r="7" spans="1:18">
      <c r="A7" s="35">
        <v>499</v>
      </c>
      <c r="B7" s="35">
        <v>10293</v>
      </c>
      <c r="C7" s="35">
        <v>22.7</v>
      </c>
      <c r="D7" s="35">
        <v>6</v>
      </c>
      <c r="J7" s="20" t="s">
        <v>101</v>
      </c>
      <c r="K7" s="20">
        <v>86.450243047284403</v>
      </c>
      <c r="L7"/>
      <c r="M7"/>
      <c r="N7"/>
      <c r="O7"/>
      <c r="P7"/>
      <c r="Q7"/>
      <c r="R7"/>
    </row>
    <row r="8" spans="1:18" ht="15.15" thickBot="1">
      <c r="A8" s="35">
        <v>504</v>
      </c>
      <c r="B8" s="35">
        <v>9413</v>
      </c>
      <c r="C8" s="35">
        <v>24.2</v>
      </c>
      <c r="D8" s="35">
        <v>7</v>
      </c>
      <c r="J8" s="21" t="s">
        <v>48</v>
      </c>
      <c r="K8" s="21">
        <v>25</v>
      </c>
      <c r="L8"/>
      <c r="M8"/>
      <c r="N8"/>
      <c r="O8"/>
      <c r="P8"/>
      <c r="Q8"/>
      <c r="R8"/>
    </row>
    <row r="9" spans="1:18">
      <c r="A9" s="35">
        <v>611</v>
      </c>
      <c r="B9" s="35">
        <v>9860</v>
      </c>
      <c r="C9" s="35">
        <v>31.6</v>
      </c>
      <c r="D9" s="35">
        <v>8</v>
      </c>
      <c r="J9"/>
      <c r="K9"/>
      <c r="L9"/>
      <c r="M9"/>
      <c r="N9"/>
      <c r="O9"/>
      <c r="P9"/>
      <c r="Q9"/>
      <c r="R9"/>
    </row>
    <row r="10" spans="1:18" ht="15.15" thickBot="1">
      <c r="A10" s="35">
        <v>646</v>
      </c>
      <c r="B10" s="35">
        <v>9782</v>
      </c>
      <c r="C10" s="35">
        <v>25.6</v>
      </c>
      <c r="D10" s="35">
        <v>9</v>
      </c>
      <c r="J10" t="s">
        <v>70</v>
      </c>
      <c r="K10"/>
      <c r="L10"/>
      <c r="M10"/>
      <c r="N10"/>
      <c r="O10"/>
      <c r="P10"/>
      <c r="Q10"/>
      <c r="R10"/>
    </row>
    <row r="11" spans="1:18">
      <c r="A11" s="35">
        <v>789</v>
      </c>
      <c r="B11" s="35">
        <v>12139</v>
      </c>
      <c r="C11" s="35">
        <v>37.9</v>
      </c>
      <c r="D11" s="35">
        <v>10</v>
      </c>
      <c r="J11" s="19"/>
      <c r="K11" s="19" t="s">
        <v>73</v>
      </c>
      <c r="L11" s="19" t="s">
        <v>72</v>
      </c>
      <c r="M11" s="19" t="s">
        <v>74</v>
      </c>
      <c r="N11" s="19" t="s">
        <v>75</v>
      </c>
      <c r="O11" s="19" t="s">
        <v>105</v>
      </c>
      <c r="P11"/>
      <c r="Q11"/>
      <c r="R11"/>
    </row>
    <row r="12" spans="1:18">
      <c r="A12" s="35">
        <v>773</v>
      </c>
      <c r="B12" s="35">
        <v>12166</v>
      </c>
      <c r="C12" s="35">
        <v>33.9</v>
      </c>
      <c r="D12" s="35">
        <v>11</v>
      </c>
      <c r="J12" s="20" t="s">
        <v>102</v>
      </c>
      <c r="K12" s="20">
        <v>3</v>
      </c>
      <c r="L12" s="20">
        <v>1193313.4650183746</v>
      </c>
      <c r="M12" s="20">
        <v>397771.15500612487</v>
      </c>
      <c r="N12" s="20">
        <v>53.223183653634493</v>
      </c>
      <c r="O12" s="20">
        <v>5.491961223813588E-10</v>
      </c>
      <c r="P12"/>
      <c r="Q12"/>
      <c r="R12"/>
    </row>
    <row r="13" spans="1:18">
      <c r="A13" s="35">
        <v>753</v>
      </c>
      <c r="B13" s="35">
        <v>9976</v>
      </c>
      <c r="C13" s="35">
        <v>37.4</v>
      </c>
      <c r="D13" s="35">
        <v>12</v>
      </c>
      <c r="J13" s="20" t="s">
        <v>103</v>
      </c>
      <c r="K13" s="20">
        <v>21</v>
      </c>
      <c r="L13" s="20">
        <v>156946.53498162545</v>
      </c>
      <c r="M13" s="20">
        <v>7473.6445229345454</v>
      </c>
      <c r="N13" s="20"/>
      <c r="O13" s="20"/>
      <c r="P13"/>
      <c r="Q13"/>
      <c r="R13"/>
    </row>
    <row r="14" spans="1:18" ht="15.15" thickBot="1">
      <c r="A14" s="35">
        <v>852</v>
      </c>
      <c r="B14" s="35">
        <v>10645</v>
      </c>
      <c r="C14" s="35">
        <v>27</v>
      </c>
      <c r="D14" s="35">
        <v>13</v>
      </c>
      <c r="J14" s="21" t="s">
        <v>80</v>
      </c>
      <c r="K14" s="21">
        <v>24</v>
      </c>
      <c r="L14" s="21">
        <v>1350260</v>
      </c>
      <c r="M14" s="21"/>
      <c r="N14" s="21"/>
      <c r="O14" s="21"/>
      <c r="P14"/>
      <c r="Q14"/>
      <c r="R14"/>
    </row>
    <row r="15" spans="1:18" ht="15.15" thickBot="1">
      <c r="A15" s="35">
        <v>755</v>
      </c>
      <c r="B15" s="35">
        <v>9738</v>
      </c>
      <c r="C15" s="35">
        <v>31.5</v>
      </c>
      <c r="D15" s="35">
        <v>14</v>
      </c>
      <c r="J15"/>
      <c r="K15"/>
      <c r="L15"/>
      <c r="M15"/>
      <c r="N15"/>
      <c r="O15"/>
      <c r="P15"/>
      <c r="Q15"/>
      <c r="R15"/>
    </row>
    <row r="16" spans="1:18">
      <c r="A16" s="35">
        <v>815</v>
      </c>
      <c r="B16" s="35">
        <v>9933</v>
      </c>
      <c r="C16" s="35">
        <v>39.9</v>
      </c>
      <c r="D16" s="35">
        <v>15</v>
      </c>
      <c r="J16" s="19"/>
      <c r="K16" s="19" t="s">
        <v>106</v>
      </c>
      <c r="L16" s="19" t="s">
        <v>101</v>
      </c>
      <c r="M16" s="19" t="s">
        <v>107</v>
      </c>
      <c r="N16" s="19" t="s">
        <v>76</v>
      </c>
      <c r="O16" s="19" t="s">
        <v>108</v>
      </c>
      <c r="P16" s="19" t="s">
        <v>109</v>
      </c>
      <c r="Q16" s="19" t="s">
        <v>110</v>
      </c>
      <c r="R16" s="19" t="s">
        <v>111</v>
      </c>
    </row>
    <row r="17" spans="1:18">
      <c r="A17" s="35">
        <v>902</v>
      </c>
      <c r="B17" s="35">
        <v>10132</v>
      </c>
      <c r="C17" s="35">
        <v>25.3</v>
      </c>
      <c r="D17" s="35">
        <v>16</v>
      </c>
      <c r="J17" s="20" t="s">
        <v>104</v>
      </c>
      <c r="K17" s="29">
        <v>-21.14708364187851</v>
      </c>
      <c r="L17" s="20">
        <v>234.42355845396779</v>
      </c>
      <c r="M17" s="20">
        <v>-9.0208867152023128E-2</v>
      </c>
      <c r="N17" s="29">
        <v>0.92897611601670038</v>
      </c>
      <c r="O17" s="20">
        <v>-508.65756133307849</v>
      </c>
      <c r="P17" s="20">
        <v>466.36339404932147</v>
      </c>
      <c r="Q17" s="20">
        <v>-508.65756133307849</v>
      </c>
      <c r="R17" s="20">
        <v>466.36339404932147</v>
      </c>
    </row>
    <row r="18" spans="1:18">
      <c r="A18" s="35">
        <v>986</v>
      </c>
      <c r="B18" s="35">
        <v>11145</v>
      </c>
      <c r="C18" s="35">
        <v>30.4</v>
      </c>
      <c r="D18" s="35">
        <v>17</v>
      </c>
      <c r="J18" s="20" t="s">
        <v>92</v>
      </c>
      <c r="K18" s="29">
        <v>3.5724445762709132E-2</v>
      </c>
      <c r="L18" s="20">
        <v>2.1224738803697088E-2</v>
      </c>
      <c r="M18" s="20">
        <v>1.6831512553872452</v>
      </c>
      <c r="N18" s="29">
        <v>0.10715514360407065</v>
      </c>
      <c r="O18" s="20">
        <v>-8.4148149041881476E-3</v>
      </c>
      <c r="P18" s="20">
        <v>7.9863706429606413E-2</v>
      </c>
      <c r="Q18" s="20">
        <v>-8.4148149041881476E-3</v>
      </c>
      <c r="R18" s="20">
        <v>7.9863706429606413E-2</v>
      </c>
    </row>
    <row r="19" spans="1:18">
      <c r="A19" s="35">
        <v>909</v>
      </c>
      <c r="B19" s="35">
        <v>9775</v>
      </c>
      <c r="C19" s="35">
        <v>32.700000000000003</v>
      </c>
      <c r="D19" s="35">
        <v>18</v>
      </c>
      <c r="J19" s="20" t="s">
        <v>93</v>
      </c>
      <c r="K19" s="29">
        <v>2.6215920607845686</v>
      </c>
      <c r="L19" s="20">
        <v>3.3240891818539624</v>
      </c>
      <c r="M19" s="20">
        <v>0.78866477924109535</v>
      </c>
      <c r="N19" s="29">
        <v>0.43912120383100184</v>
      </c>
      <c r="O19" s="20">
        <v>-4.2912298229084378</v>
      </c>
      <c r="P19" s="20">
        <v>9.534413944477576</v>
      </c>
      <c r="Q19" s="20">
        <v>-4.2912298229084378</v>
      </c>
      <c r="R19" s="20">
        <v>9.534413944477576</v>
      </c>
    </row>
    <row r="20" spans="1:18" ht="15.15" thickBot="1">
      <c r="A20" s="35">
        <v>945</v>
      </c>
      <c r="B20" s="35">
        <v>9549</v>
      </c>
      <c r="C20" s="35">
        <v>35</v>
      </c>
      <c r="D20" s="35">
        <v>19</v>
      </c>
      <c r="J20" s="21" t="s">
        <v>94</v>
      </c>
      <c r="K20" s="39">
        <v>27.597565495745293</v>
      </c>
      <c r="L20" s="21">
        <v>2.7180894452758499</v>
      </c>
      <c r="M20" s="21">
        <v>10.153295559758339</v>
      </c>
      <c r="N20" s="39">
        <v>1.4833320465165622E-9</v>
      </c>
      <c r="O20" s="21">
        <v>21.944989054141455</v>
      </c>
      <c r="P20" s="21">
        <v>33.250141937349127</v>
      </c>
      <c r="Q20" s="21">
        <v>21.944989054141455</v>
      </c>
      <c r="R20" s="21">
        <v>33.250141937349127</v>
      </c>
    </row>
    <row r="21" spans="1:18">
      <c r="A21" s="35">
        <v>866</v>
      </c>
      <c r="B21" s="35">
        <v>10077</v>
      </c>
      <c r="C21" s="35">
        <v>33.799999999999997</v>
      </c>
      <c r="D21" s="35">
        <v>20</v>
      </c>
      <c r="J21"/>
      <c r="K21"/>
      <c r="L21"/>
      <c r="M21"/>
      <c r="N21"/>
      <c r="O21"/>
      <c r="P21"/>
      <c r="Q21"/>
      <c r="R21"/>
    </row>
    <row r="22" spans="1:18">
      <c r="A22" s="35">
        <v>1178</v>
      </c>
      <c r="B22" s="35">
        <v>11550</v>
      </c>
      <c r="C22" s="35">
        <v>29.4</v>
      </c>
      <c r="D22" s="35">
        <v>21</v>
      </c>
      <c r="J22"/>
      <c r="K22"/>
      <c r="L22"/>
      <c r="M22"/>
      <c r="N22"/>
      <c r="O22"/>
      <c r="P22"/>
      <c r="Q22"/>
      <c r="R22"/>
    </row>
    <row r="23" spans="1:18">
      <c r="A23" s="35">
        <v>1230</v>
      </c>
      <c r="B23" s="35">
        <v>10600</v>
      </c>
      <c r="C23" s="35">
        <v>37.1</v>
      </c>
      <c r="D23" s="35">
        <v>22</v>
      </c>
      <c r="J23"/>
      <c r="K23"/>
      <c r="L23"/>
      <c r="M23"/>
      <c r="N23"/>
      <c r="O23"/>
      <c r="P23"/>
      <c r="Q23"/>
      <c r="R23"/>
    </row>
    <row r="24" spans="1:18">
      <c r="A24" s="35">
        <v>1207</v>
      </c>
      <c r="B24" s="35">
        <v>11280</v>
      </c>
      <c r="C24" s="35">
        <v>42.9</v>
      </c>
      <c r="D24" s="35">
        <v>23</v>
      </c>
      <c r="J24" t="s">
        <v>112</v>
      </c>
      <c r="K24"/>
      <c r="L24"/>
      <c r="M24"/>
      <c r="N24"/>
      <c r="O24" t="s">
        <v>117</v>
      </c>
      <c r="P24"/>
      <c r="Q24"/>
      <c r="R24"/>
    </row>
    <row r="25" spans="1:18" ht="15.15" thickBot="1">
      <c r="A25" s="35">
        <v>968</v>
      </c>
      <c r="B25" s="35">
        <v>12100</v>
      </c>
      <c r="C25" s="35">
        <v>32.200000000000003</v>
      </c>
      <c r="D25" s="35">
        <v>24</v>
      </c>
      <c r="J25"/>
      <c r="K25"/>
      <c r="L25"/>
      <c r="M25"/>
      <c r="N25"/>
      <c r="O25"/>
      <c r="P25"/>
      <c r="Q25"/>
      <c r="R25"/>
    </row>
    <row r="26" spans="1:18">
      <c r="A26" s="35">
        <v>1118</v>
      </c>
      <c r="B26" s="35">
        <v>12420</v>
      </c>
      <c r="C26" s="35">
        <v>30.5</v>
      </c>
      <c r="D26" s="35">
        <v>25</v>
      </c>
      <c r="J26" s="19" t="s">
        <v>113</v>
      </c>
      <c r="K26" s="19" t="s">
        <v>114</v>
      </c>
      <c r="L26" s="19" t="s">
        <v>115</v>
      </c>
      <c r="M26" s="19" t="s">
        <v>116</v>
      </c>
      <c r="N26"/>
      <c r="O26" s="19" t="s">
        <v>118</v>
      </c>
      <c r="P26" s="19" t="s">
        <v>91</v>
      </c>
      <c r="Q26"/>
      <c r="R26"/>
    </row>
    <row r="27" spans="1:18">
      <c r="J27" s="20">
        <v>1</v>
      </c>
      <c r="K27" s="20">
        <v>436.26792609046731</v>
      </c>
      <c r="L27" s="20">
        <v>19.732073909532687</v>
      </c>
      <c r="M27" s="20">
        <v>0.24400711404293082</v>
      </c>
      <c r="N27"/>
      <c r="O27" s="20">
        <v>2</v>
      </c>
      <c r="P27" s="20">
        <v>421</v>
      </c>
      <c r="Q27"/>
      <c r="R27"/>
    </row>
    <row r="28" spans="1:18">
      <c r="J28" s="20">
        <v>2</v>
      </c>
      <c r="K28" s="20">
        <v>490.75402650382375</v>
      </c>
      <c r="L28" s="20">
        <v>-69.754026503823752</v>
      </c>
      <c r="M28" s="20">
        <v>-0.86257931011749567</v>
      </c>
      <c r="N28"/>
      <c r="O28" s="20">
        <v>6</v>
      </c>
      <c r="P28" s="20">
        <v>456</v>
      </c>
      <c r="Q28"/>
      <c r="R28"/>
    </row>
    <row r="29" spans="1:18">
      <c r="J29" s="20">
        <v>3</v>
      </c>
      <c r="K29" s="20">
        <v>513.05379003128519</v>
      </c>
      <c r="L29" s="20">
        <v>139.94620996871481</v>
      </c>
      <c r="M29" s="20">
        <v>1.7305768756124051</v>
      </c>
      <c r="N29"/>
      <c r="O29" s="20">
        <v>10</v>
      </c>
      <c r="P29" s="20">
        <v>499</v>
      </c>
      <c r="Q29"/>
      <c r="R29"/>
    </row>
    <row r="30" spans="1:18">
      <c r="J30" s="20">
        <v>4</v>
      </c>
      <c r="K30" s="20">
        <v>543.62155506214992</v>
      </c>
      <c r="L30" s="20">
        <v>29.378444937850077</v>
      </c>
      <c r="M30" s="20">
        <v>0.36329427901092426</v>
      </c>
      <c r="N30"/>
      <c r="O30" s="20">
        <v>14</v>
      </c>
      <c r="P30" s="20">
        <v>504</v>
      </c>
      <c r="Q30"/>
      <c r="R30"/>
    </row>
    <row r="31" spans="1:18">
      <c r="J31" s="20">
        <v>5</v>
      </c>
      <c r="K31" s="20">
        <v>564.50595138952792</v>
      </c>
      <c r="L31" s="20">
        <v>-18.505951389527922</v>
      </c>
      <c r="M31" s="20">
        <v>-0.2288448650598236</v>
      </c>
      <c r="N31"/>
      <c r="O31" s="20">
        <v>18</v>
      </c>
      <c r="P31" s="20">
        <v>546</v>
      </c>
      <c r="Q31"/>
      <c r="R31"/>
    </row>
    <row r="32" spans="1:18">
      <c r="J32" s="20">
        <v>6</v>
      </c>
      <c r="K32" s="20">
        <v>571.66016934796812</v>
      </c>
      <c r="L32" s="20">
        <v>-72.660169347968122</v>
      </c>
      <c r="M32" s="20">
        <v>-0.89851671495630492</v>
      </c>
      <c r="N32"/>
      <c r="O32" s="20">
        <v>22</v>
      </c>
      <c r="P32" s="20">
        <v>573</v>
      </c>
      <c r="Q32"/>
      <c r="R32"/>
    </row>
    <row r="33" spans="1:18">
      <c r="J33" s="20">
        <v>7</v>
      </c>
      <c r="K33" s="20">
        <v>571.75261066370615</v>
      </c>
      <c r="L33" s="20">
        <v>-67.75261066370615</v>
      </c>
      <c r="M33" s="20">
        <v>-0.83782977261900826</v>
      </c>
      <c r="N33"/>
      <c r="O33" s="20">
        <v>26</v>
      </c>
      <c r="P33" s="20">
        <v>611</v>
      </c>
      <c r="Q33"/>
      <c r="R33"/>
    </row>
    <row r="34" spans="1:18">
      <c r="A34" s="40" t="s">
        <v>120</v>
      </c>
      <c r="J34" s="20">
        <v>8</v>
      </c>
      <c r="K34" s="20">
        <v>634.7187846651882</v>
      </c>
      <c r="L34" s="20">
        <v>-23.718784665188196</v>
      </c>
      <c r="M34" s="20">
        <v>-0.29330683745119623</v>
      </c>
      <c r="N34"/>
      <c r="O34" s="20">
        <v>30</v>
      </c>
      <c r="P34" s="20">
        <v>646</v>
      </c>
      <c r="Q34"/>
      <c r="R34"/>
    </row>
    <row r="35" spans="1:18">
      <c r="A35" s="35" t="s">
        <v>119</v>
      </c>
      <c r="B35" s="41" t="s">
        <v>121</v>
      </c>
      <c r="J35" s="20">
        <v>9</v>
      </c>
      <c r="K35" s="20">
        <v>643.80029102673484</v>
      </c>
      <c r="L35" s="20">
        <v>2.1997089732651602</v>
      </c>
      <c r="M35" s="20">
        <v>2.720163327796302E-2</v>
      </c>
      <c r="N35"/>
      <c r="O35" s="20">
        <v>34</v>
      </c>
      <c r="P35" s="20">
        <v>653</v>
      </c>
      <c r="Q35"/>
      <c r="R35"/>
    </row>
    <row r="36" spans="1:18">
      <c r="J36" s="20">
        <v>10</v>
      </c>
      <c r="K36" s="20">
        <v>787.84595753283577</v>
      </c>
      <c r="L36" s="20">
        <v>1.1540424671642313</v>
      </c>
      <c r="M36" s="20">
        <v>1.4270905997351233E-2</v>
      </c>
      <c r="N36"/>
      <c r="O36" s="20">
        <v>38</v>
      </c>
      <c r="P36" s="20">
        <v>753</v>
      </c>
      <c r="Q36"/>
      <c r="R36"/>
    </row>
    <row r="37" spans="1:18">
      <c r="J37" s="20">
        <v>11</v>
      </c>
      <c r="K37" s="20">
        <v>805.92171482103595</v>
      </c>
      <c r="L37" s="20">
        <v>-32.921714821035948</v>
      </c>
      <c r="M37" s="20">
        <v>-0.40711040611623234</v>
      </c>
      <c r="N37"/>
      <c r="O37" s="20">
        <v>42</v>
      </c>
      <c r="P37" s="20">
        <v>755</v>
      </c>
      <c r="Q37"/>
      <c r="R37"/>
    </row>
    <row r="38" spans="1:18">
      <c r="J38" s="20">
        <v>12</v>
      </c>
      <c r="K38" s="20">
        <v>764.45831630919417</v>
      </c>
      <c r="L38" s="20">
        <v>-11.458316309194174</v>
      </c>
      <c r="M38" s="20">
        <v>-0.1416937067647408</v>
      </c>
      <c r="N38"/>
      <c r="O38" s="20">
        <v>46</v>
      </c>
      <c r="P38" s="20">
        <v>773</v>
      </c>
      <c r="Q38"/>
      <c r="R38"/>
    </row>
    <row r="39" spans="1:18">
      <c r="J39" s="20">
        <v>13</v>
      </c>
      <c r="K39" s="20">
        <v>788.69097858803229</v>
      </c>
      <c r="L39" s="20">
        <v>63.309021411967706</v>
      </c>
      <c r="M39" s="20">
        <v>0.78288028305800128</v>
      </c>
      <c r="N39"/>
      <c r="O39" s="20">
        <v>50</v>
      </c>
      <c r="P39" s="20">
        <v>789</v>
      </c>
      <c r="Q39"/>
      <c r="R39"/>
    </row>
    <row r="40" spans="1:18">
      <c r="J40" s="20">
        <v>14</v>
      </c>
      <c r="K40" s="20">
        <v>795.68363605053105</v>
      </c>
      <c r="L40" s="20">
        <v>-40.683636050531049</v>
      </c>
      <c r="M40" s="20">
        <v>-0.50309443736003745</v>
      </c>
      <c r="N40"/>
      <c r="O40" s="20">
        <v>54</v>
      </c>
      <c r="P40" s="20">
        <v>815</v>
      </c>
      <c r="Q40"/>
      <c r="R40"/>
    </row>
    <row r="41" spans="1:18">
      <c r="J41" s="20">
        <v>15</v>
      </c>
      <c r="K41" s="20">
        <v>852.26884178059504</v>
      </c>
      <c r="L41" s="20">
        <v>-37.268841780595039</v>
      </c>
      <c r="M41" s="20">
        <v>-0.46086704156385189</v>
      </c>
      <c r="N41"/>
      <c r="O41" s="20">
        <v>58</v>
      </c>
      <c r="P41" s="20">
        <v>852</v>
      </c>
      <c r="Q41"/>
      <c r="R41"/>
    </row>
    <row r="42" spans="1:18">
      <c r="J42" s="20">
        <v>16</v>
      </c>
      <c r="K42" s="20">
        <v>848.70032789566471</v>
      </c>
      <c r="L42" s="20">
        <v>53.299672104335286</v>
      </c>
      <c r="M42" s="20">
        <v>0.65910452338871084</v>
      </c>
      <c r="N42"/>
      <c r="O42" s="20">
        <v>62</v>
      </c>
      <c r="P42" s="20">
        <v>866</v>
      </c>
      <c r="Q42"/>
      <c r="R42"/>
    </row>
    <row r="43" spans="1:18">
      <c r="J43" s="20">
        <v>17</v>
      </c>
      <c r="K43" s="20">
        <v>925.85687645903567</v>
      </c>
      <c r="L43" s="20">
        <v>60.143123540964325</v>
      </c>
      <c r="M43" s="20">
        <v>0.74373074376477</v>
      </c>
      <c r="N43"/>
      <c r="O43" s="20">
        <v>66</v>
      </c>
      <c r="P43" s="20">
        <v>902</v>
      </c>
      <c r="Q43"/>
      <c r="R43"/>
    </row>
    <row r="44" spans="1:18">
      <c r="J44" s="20">
        <v>18</v>
      </c>
      <c r="K44" s="20">
        <v>910.54161299967404</v>
      </c>
      <c r="L44" s="20">
        <v>-1.5416129996740437</v>
      </c>
      <c r="M44" s="20">
        <v>-1.9063608860688568E-2</v>
      </c>
      <c r="N44"/>
      <c r="O44" s="20">
        <v>70</v>
      </c>
      <c r="P44" s="20">
        <v>909</v>
      </c>
      <c r="Q44"/>
      <c r="R44"/>
    </row>
    <row r="45" spans="1:18">
      <c r="J45" s="20">
        <v>19</v>
      </c>
      <c r="K45" s="20">
        <v>936.09511549285139</v>
      </c>
      <c r="L45" s="20">
        <v>8.9048845071486085</v>
      </c>
      <c r="M45" s="20">
        <v>0.11011793182191652</v>
      </c>
      <c r="N45"/>
      <c r="O45" s="20">
        <v>74</v>
      </c>
      <c r="P45" s="20">
        <v>945</v>
      </c>
      <c r="Q45"/>
      <c r="R45"/>
    </row>
    <row r="46" spans="1:18">
      <c r="J46" s="20">
        <v>20</v>
      </c>
      <c r="K46" s="20">
        <v>979.40927787836574</v>
      </c>
      <c r="L46" s="20">
        <v>-113.40927787836574</v>
      </c>
      <c r="M46" s="20">
        <v>-1.4024207859582354</v>
      </c>
      <c r="N46"/>
      <c r="O46" s="20">
        <v>78</v>
      </c>
      <c r="P46" s="20">
        <v>968</v>
      </c>
      <c r="Q46"/>
      <c r="R46"/>
    </row>
    <row r="47" spans="1:18">
      <c r="J47" s="20">
        <v>21</v>
      </c>
      <c r="K47" s="20">
        <v>1048.0939469151294</v>
      </c>
      <c r="L47" s="20">
        <v>129.90605308487056</v>
      </c>
      <c r="M47" s="20">
        <v>1.6064201490059054</v>
      </c>
      <c r="N47"/>
      <c r="O47" s="20">
        <v>82</v>
      </c>
      <c r="P47" s="20">
        <v>986</v>
      </c>
      <c r="Q47"/>
      <c r="R47"/>
    </row>
    <row r="48" spans="1:18">
      <c r="J48" s="20">
        <v>22</v>
      </c>
      <c r="K48" s="20">
        <v>1061.9395478043423</v>
      </c>
      <c r="L48" s="20">
        <v>168.06045219565772</v>
      </c>
      <c r="M48" s="20">
        <v>2.078238005443573</v>
      </c>
      <c r="N48"/>
      <c r="O48" s="20">
        <v>86</v>
      </c>
      <c r="P48" s="20">
        <v>1118</v>
      </c>
      <c r="Q48"/>
      <c r="R48"/>
    </row>
    <row r="49" spans="10:18">
      <c r="J49" s="20">
        <v>23</v>
      </c>
      <c r="K49" s="20">
        <v>1129.0349703712802</v>
      </c>
      <c r="L49" s="20">
        <v>77.965029628719776</v>
      </c>
      <c r="M49" s="20">
        <v>0.96411669463618233</v>
      </c>
      <c r="N49"/>
      <c r="O49" s="20">
        <v>90</v>
      </c>
      <c r="P49" s="20">
        <v>1178</v>
      </c>
      <c r="Q49"/>
      <c r="R49"/>
    </row>
    <row r="50" spans="10:18">
      <c r="J50" s="20">
        <v>24</v>
      </c>
      <c r="K50" s="20">
        <v>1157.8755463420521</v>
      </c>
      <c r="L50" s="20">
        <v>-189.87554634205208</v>
      </c>
      <c r="M50" s="20">
        <v>-2.3480037781465084</v>
      </c>
      <c r="N50"/>
      <c r="O50" s="20">
        <v>94</v>
      </c>
      <c r="P50" s="20">
        <v>1207</v>
      </c>
      <c r="Q50"/>
      <c r="R50"/>
    </row>
    <row r="51" spans="10:18" ht="15.15" thickBot="1">
      <c r="J51" s="21">
        <v>25</v>
      </c>
      <c r="K51" s="21">
        <v>1192.4482279785307</v>
      </c>
      <c r="L51" s="21">
        <v>-74.448227978530667</v>
      </c>
      <c r="M51" s="21">
        <v>-0.92062787408653424</v>
      </c>
      <c r="N51"/>
      <c r="O51" s="21">
        <v>98</v>
      </c>
      <c r="P51" s="21">
        <v>1230</v>
      </c>
      <c r="Q51"/>
      <c r="R51"/>
    </row>
  </sheetData>
  <sortState ref="P27:P51">
    <sortCondition ref="P27"/>
  </sortState>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workbookViewId="0">
      <selection activeCell="U14" sqref="U14"/>
    </sheetView>
  </sheetViews>
  <sheetFormatPr defaultRowHeight="14.4"/>
  <cols>
    <col min="1" max="16384" width="9.140625" style="36"/>
  </cols>
  <sheetData>
    <row r="1" spans="1:21" ht="18">
      <c r="A1" s="42" t="s">
        <v>122</v>
      </c>
      <c r="B1" s="42" t="s">
        <v>123</v>
      </c>
      <c r="C1" s="42" t="s">
        <v>124</v>
      </c>
      <c r="D1" s="36" t="s">
        <v>125</v>
      </c>
      <c r="E1" s="42"/>
      <c r="H1" s="45" t="s">
        <v>141</v>
      </c>
    </row>
    <row r="2" spans="1:21" ht="15.15">
      <c r="A2" s="36">
        <v>344</v>
      </c>
      <c r="B2" s="36">
        <v>45</v>
      </c>
      <c r="C2" s="36">
        <v>67.5</v>
      </c>
      <c r="D2" s="36">
        <v>1</v>
      </c>
      <c r="H2" s="46" t="s">
        <v>142</v>
      </c>
    </row>
    <row r="3" spans="1:21" ht="15.15">
      <c r="A3" s="36">
        <v>416</v>
      </c>
      <c r="B3" s="36">
        <v>54</v>
      </c>
      <c r="C3" s="36">
        <v>72</v>
      </c>
      <c r="D3" s="36">
        <v>1</v>
      </c>
      <c r="H3" s="46"/>
    </row>
    <row r="4" spans="1:21" ht="15.15">
      <c r="A4" s="36">
        <v>220</v>
      </c>
      <c r="B4" s="36">
        <v>41</v>
      </c>
      <c r="C4" s="36">
        <v>70</v>
      </c>
      <c r="D4" s="36">
        <v>2</v>
      </c>
      <c r="H4" s="46" t="s">
        <v>143</v>
      </c>
    </row>
    <row r="5" spans="1:21">
      <c r="A5" s="36">
        <v>360</v>
      </c>
      <c r="B5" s="36">
        <v>49</v>
      </c>
      <c r="C5" s="36">
        <v>68.5</v>
      </c>
      <c r="D5" s="36">
        <v>1</v>
      </c>
    </row>
    <row r="6" spans="1:21">
      <c r="A6" s="36">
        <v>332</v>
      </c>
      <c r="B6" s="36">
        <v>44</v>
      </c>
      <c r="C6" s="36">
        <v>73</v>
      </c>
      <c r="D6" s="36">
        <v>1</v>
      </c>
      <c r="H6" t="s">
        <v>96</v>
      </c>
      <c r="I6"/>
      <c r="J6"/>
      <c r="K6"/>
      <c r="L6"/>
      <c r="M6"/>
      <c r="N6"/>
      <c r="O6"/>
      <c r="P6"/>
    </row>
    <row r="7" spans="1:21" ht="15.15" thickBot="1">
      <c r="A7" s="36">
        <v>140</v>
      </c>
      <c r="B7" s="36">
        <v>32</v>
      </c>
      <c r="C7" s="36">
        <v>63</v>
      </c>
      <c r="D7" s="36">
        <v>2</v>
      </c>
      <c r="H7"/>
      <c r="I7"/>
      <c r="J7"/>
      <c r="K7"/>
      <c r="L7"/>
      <c r="M7"/>
      <c r="N7"/>
      <c r="O7"/>
      <c r="P7"/>
    </row>
    <row r="8" spans="1:21">
      <c r="A8" s="36">
        <v>436</v>
      </c>
      <c r="B8" s="36">
        <v>48</v>
      </c>
      <c r="C8" s="36">
        <v>72</v>
      </c>
      <c r="D8" s="36">
        <v>1</v>
      </c>
      <c r="H8" s="38" t="s">
        <v>97</v>
      </c>
      <c r="I8" s="38"/>
      <c r="J8"/>
      <c r="K8"/>
      <c r="L8"/>
      <c r="M8"/>
      <c r="N8"/>
      <c r="O8"/>
      <c r="P8"/>
      <c r="S8" s="48" t="s">
        <v>145</v>
      </c>
    </row>
    <row r="9" spans="1:21">
      <c r="A9" s="36">
        <v>132</v>
      </c>
      <c r="B9" s="36">
        <v>33</v>
      </c>
      <c r="C9" s="36">
        <v>61</v>
      </c>
      <c r="D9" s="36">
        <v>2</v>
      </c>
      <c r="H9" s="20" t="s">
        <v>98</v>
      </c>
      <c r="I9" s="20">
        <v>0.96294105852539857</v>
      </c>
      <c r="J9"/>
      <c r="K9"/>
      <c r="L9"/>
      <c r="M9"/>
      <c r="N9"/>
      <c r="O9"/>
      <c r="P9"/>
      <c r="S9" s="41" t="s">
        <v>148</v>
      </c>
    </row>
    <row r="10" spans="1:21">
      <c r="A10" s="36">
        <v>356</v>
      </c>
      <c r="B10" s="36">
        <v>48</v>
      </c>
      <c r="C10" s="36">
        <v>64</v>
      </c>
      <c r="D10" s="36">
        <v>2</v>
      </c>
      <c r="H10" s="20" t="s">
        <v>99</v>
      </c>
      <c r="I10" s="29">
        <v>0.9272554821940151</v>
      </c>
      <c r="J10"/>
      <c r="K10"/>
      <c r="L10"/>
      <c r="M10"/>
      <c r="N10"/>
      <c r="O10"/>
      <c r="P10"/>
    </row>
    <row r="11" spans="1:21" ht="15.15">
      <c r="A11" s="36">
        <v>150</v>
      </c>
      <c r="B11" s="36">
        <v>35</v>
      </c>
      <c r="C11" s="36">
        <v>59</v>
      </c>
      <c r="D11" s="36">
        <v>1</v>
      </c>
      <c r="H11" s="20" t="s">
        <v>100</v>
      </c>
      <c r="I11" s="20">
        <v>0.89997628801677076</v>
      </c>
      <c r="J11"/>
      <c r="K11"/>
      <c r="L11"/>
      <c r="M11"/>
      <c r="N11"/>
      <c r="O11"/>
      <c r="P11"/>
      <c r="S11" s="46" t="s">
        <v>123</v>
      </c>
      <c r="T11" s="36">
        <v>70.3</v>
      </c>
    </row>
    <row r="12" spans="1:21">
      <c r="A12" s="36">
        <v>202</v>
      </c>
      <c r="B12" s="36">
        <v>40</v>
      </c>
      <c r="C12" s="36">
        <v>63</v>
      </c>
      <c r="D12" s="36">
        <v>2</v>
      </c>
      <c r="H12" s="20" t="s">
        <v>101</v>
      </c>
      <c r="I12" s="20">
        <v>35.217840675689132</v>
      </c>
      <c r="J12"/>
      <c r="K12"/>
      <c r="L12"/>
      <c r="M12"/>
      <c r="N12"/>
      <c r="O12"/>
      <c r="P12"/>
      <c r="S12" s="36" t="s">
        <v>124</v>
      </c>
      <c r="T12" s="36">
        <v>64</v>
      </c>
    </row>
    <row r="13" spans="1:21" ht="15.15" thickBot="1">
      <c r="A13" s="36">
        <v>365</v>
      </c>
      <c r="B13" s="36">
        <v>50</v>
      </c>
      <c r="C13" s="36">
        <v>70.5</v>
      </c>
      <c r="D13" s="36">
        <v>1</v>
      </c>
      <c r="H13" s="21" t="s">
        <v>48</v>
      </c>
      <c r="I13" s="21">
        <v>12</v>
      </c>
      <c r="J13"/>
      <c r="K13"/>
      <c r="L13"/>
      <c r="M13"/>
      <c r="N13"/>
      <c r="O13"/>
      <c r="P13"/>
      <c r="S13" s="36" t="s">
        <v>147</v>
      </c>
      <c r="T13" s="36">
        <v>1</v>
      </c>
    </row>
    <row r="14" spans="1:21">
      <c r="H14"/>
      <c r="I14"/>
      <c r="J14"/>
      <c r="K14"/>
      <c r="L14"/>
      <c r="M14"/>
      <c r="N14"/>
      <c r="O14"/>
      <c r="P14"/>
    </row>
    <row r="15" spans="1:21" ht="15.15" thickBot="1">
      <c r="H15" t="s">
        <v>70</v>
      </c>
      <c r="I15"/>
      <c r="J15"/>
      <c r="K15"/>
      <c r="L15"/>
      <c r="M15"/>
      <c r="N15"/>
      <c r="O15"/>
      <c r="P15"/>
      <c r="S15" s="49"/>
      <c r="T15" s="50"/>
      <c r="U15" s="6"/>
    </row>
    <row r="16" spans="1:21">
      <c r="H16" s="19"/>
      <c r="I16" s="19" t="s">
        <v>73</v>
      </c>
      <c r="J16" s="19" t="s">
        <v>72</v>
      </c>
      <c r="K16" s="19" t="s">
        <v>74</v>
      </c>
      <c r="L16" s="19" t="s">
        <v>75</v>
      </c>
      <c r="M16" s="19" t="s">
        <v>105</v>
      </c>
      <c r="N16"/>
      <c r="O16"/>
      <c r="P16"/>
    </row>
    <row r="17" spans="8:21" ht="16.600000000000001">
      <c r="H17" s="20" t="s">
        <v>102</v>
      </c>
      <c r="I17" s="20">
        <v>3</v>
      </c>
      <c r="J17" s="20">
        <v>126477.87958513421</v>
      </c>
      <c r="K17" s="20">
        <v>42159.293195044738</v>
      </c>
      <c r="L17" s="20">
        <v>33.991307667273759</v>
      </c>
      <c r="M17" s="20">
        <v>6.6876484461163367E-5</v>
      </c>
      <c r="N17"/>
      <c r="O17"/>
      <c r="P17"/>
      <c r="S17" s="49" t="s">
        <v>146</v>
      </c>
      <c r="T17" s="51">
        <f>I22+(I23*T11)+(I24*T12)+(I25*T13)</f>
        <v>615.17661579194203</v>
      </c>
      <c r="U17" s="6" t="str">
        <f ca="1">_xlfn.FORMULATEXT(T17)</f>
        <v>=I22+(I23*T11)+(I24*T12)+(I25*T13)</v>
      </c>
    </row>
    <row r="18" spans="8:21">
      <c r="H18" s="20" t="s">
        <v>103</v>
      </c>
      <c r="I18" s="20">
        <v>8</v>
      </c>
      <c r="J18" s="20">
        <v>9922.3704148657926</v>
      </c>
      <c r="K18" s="20">
        <v>1240.2963018582241</v>
      </c>
      <c r="L18" s="20"/>
      <c r="M18" s="20"/>
      <c r="N18"/>
      <c r="O18"/>
      <c r="P18"/>
    </row>
    <row r="19" spans="8:21" ht="15.15" thickBot="1">
      <c r="H19" s="21" t="s">
        <v>80</v>
      </c>
      <c r="I19" s="21">
        <v>11</v>
      </c>
      <c r="J19" s="21">
        <v>136400.25</v>
      </c>
      <c r="K19" s="21"/>
      <c r="L19" s="21"/>
      <c r="M19" s="21"/>
      <c r="N19"/>
      <c r="O19"/>
      <c r="P19"/>
      <c r="S19" s="49" t="s">
        <v>149</v>
      </c>
    </row>
    <row r="20" spans="8:21" ht="15.15" thickBot="1">
      <c r="H20"/>
      <c r="I20"/>
      <c r="J20"/>
      <c r="K20"/>
      <c r="L20"/>
      <c r="M20"/>
      <c r="N20"/>
      <c r="O20"/>
      <c r="P20"/>
    </row>
    <row r="21" spans="8:21">
      <c r="H21" s="19"/>
      <c r="I21" s="19" t="s">
        <v>106</v>
      </c>
      <c r="J21" s="19" t="s">
        <v>101</v>
      </c>
      <c r="K21" s="19" t="s">
        <v>107</v>
      </c>
      <c r="L21" s="19" t="s">
        <v>76</v>
      </c>
      <c r="M21" s="19" t="s">
        <v>108</v>
      </c>
      <c r="N21" s="19" t="s">
        <v>109</v>
      </c>
      <c r="O21" s="19" t="s">
        <v>110</v>
      </c>
      <c r="P21" s="19" t="s">
        <v>111</v>
      </c>
    </row>
    <row r="22" spans="8:21">
      <c r="H22" s="20" t="s">
        <v>104</v>
      </c>
      <c r="I22" s="29">
        <v>-442.60132638389319</v>
      </c>
      <c r="J22" s="20">
        <v>196.22524671442585</v>
      </c>
      <c r="K22" s="20">
        <v>-2.2555778820246708</v>
      </c>
      <c r="L22" s="20">
        <v>5.4094391669057017E-2</v>
      </c>
      <c r="M22" s="20">
        <v>-895.09755673881705</v>
      </c>
      <c r="N22" s="20">
        <v>9.8949039710307147</v>
      </c>
      <c r="O22" s="20">
        <v>-895.09755673881705</v>
      </c>
      <c r="P22" s="20">
        <v>9.8949039710307147</v>
      </c>
    </row>
    <row r="23" spans="8:21">
      <c r="H23" s="20" t="s">
        <v>123</v>
      </c>
      <c r="I23" s="29">
        <v>12.128514681534966</v>
      </c>
      <c r="J23" s="20">
        <v>2.350281500705234</v>
      </c>
      <c r="K23" s="20">
        <v>5.1604519194384331</v>
      </c>
      <c r="L23" s="20">
        <v>8.6318045211850871E-4</v>
      </c>
      <c r="M23" s="20">
        <v>6.7087558220148411</v>
      </c>
      <c r="N23" s="20">
        <v>17.548273541055092</v>
      </c>
      <c r="O23" s="20">
        <v>6.7087558220148411</v>
      </c>
      <c r="P23" s="20">
        <v>17.548273541055092</v>
      </c>
    </row>
    <row r="24" spans="8:21">
      <c r="H24" s="20" t="s">
        <v>124</v>
      </c>
      <c r="I24" s="29">
        <v>3.5779273258231594</v>
      </c>
      <c r="J24" s="20">
        <v>3.4012198044824187</v>
      </c>
      <c r="K24" s="20">
        <v>1.0519541610065484</v>
      </c>
      <c r="L24" s="20">
        <v>0.32355493031829369</v>
      </c>
      <c r="M24" s="20">
        <v>-4.265299608051607</v>
      </c>
      <c r="N24" s="20">
        <v>11.421154259697925</v>
      </c>
      <c r="O24" s="20">
        <v>-4.265299608051607</v>
      </c>
      <c r="P24" s="20">
        <v>11.421154259697925</v>
      </c>
    </row>
    <row r="25" spans="8:21" ht="15.15" thickBot="1">
      <c r="H25" s="21" t="s">
        <v>125</v>
      </c>
      <c r="I25" s="39">
        <v>-23.843988788755155</v>
      </c>
      <c r="J25" s="21">
        <v>25.113642372908828</v>
      </c>
      <c r="K25" s="21">
        <v>-0.94944367028482879</v>
      </c>
      <c r="L25" s="21">
        <v>0.37019120477090539</v>
      </c>
      <c r="M25" s="21">
        <v>-81.756151950721502</v>
      </c>
      <c r="N25" s="21">
        <v>34.068174373211193</v>
      </c>
      <c r="O25" s="21">
        <v>-81.756151950721502</v>
      </c>
      <c r="P25" s="21">
        <v>34.068174373211193</v>
      </c>
    </row>
    <row r="26" spans="8:21">
      <c r="H26"/>
      <c r="I26"/>
      <c r="J26"/>
      <c r="K26"/>
      <c r="L26"/>
      <c r="M26"/>
      <c r="N26"/>
      <c r="O26"/>
      <c r="P26"/>
    </row>
    <row r="27" spans="8:21">
      <c r="H27"/>
      <c r="I27"/>
      <c r="J27"/>
      <c r="K27"/>
      <c r="L27"/>
      <c r="M27"/>
      <c r="N27"/>
      <c r="O27"/>
      <c r="P27"/>
    </row>
    <row r="28" spans="8:21">
      <c r="H28"/>
      <c r="I28"/>
      <c r="J28"/>
      <c r="K28"/>
      <c r="L28"/>
      <c r="M28"/>
      <c r="N28"/>
      <c r="O28"/>
      <c r="P28"/>
    </row>
    <row r="29" spans="8:21">
      <c r="H29" t="s">
        <v>112</v>
      </c>
      <c r="I29"/>
      <c r="J29"/>
      <c r="K29"/>
      <c r="L29"/>
      <c r="M29" t="s">
        <v>117</v>
      </c>
      <c r="N29"/>
      <c r="O29"/>
      <c r="P29"/>
    </row>
    <row r="30" spans="8:21" ht="15.15" thickBot="1">
      <c r="H30"/>
      <c r="I30"/>
      <c r="J30"/>
      <c r="K30"/>
      <c r="L30"/>
      <c r="M30"/>
      <c r="N30"/>
      <c r="O30"/>
      <c r="P30"/>
    </row>
    <row r="31" spans="8:21">
      <c r="H31" s="19" t="s">
        <v>113</v>
      </c>
      <c r="I31" s="19" t="s">
        <v>144</v>
      </c>
      <c r="J31" s="19" t="s">
        <v>115</v>
      </c>
      <c r="K31" s="19" t="s">
        <v>116</v>
      </c>
      <c r="L31"/>
      <c r="M31" s="19" t="s">
        <v>118</v>
      </c>
      <c r="N31" s="19" t="s">
        <v>122</v>
      </c>
      <c r="O31"/>
      <c r="P31"/>
    </row>
    <row r="32" spans="8:21">
      <c r="H32" s="20">
        <v>1</v>
      </c>
      <c r="I32" s="20">
        <v>320.8479399894884</v>
      </c>
      <c r="J32" s="20">
        <v>23.152060010511605</v>
      </c>
      <c r="K32" s="20">
        <v>0.77086488738535175</v>
      </c>
      <c r="L32"/>
      <c r="M32" s="20">
        <v>4.166666666666667</v>
      </c>
      <c r="N32" s="20">
        <v>132</v>
      </c>
      <c r="O32"/>
      <c r="P32"/>
    </row>
    <row r="33" spans="8:16">
      <c r="H33" s="20">
        <v>2</v>
      </c>
      <c r="I33" s="20">
        <v>446.10524508950732</v>
      </c>
      <c r="J33" s="20">
        <v>-30.105245089507321</v>
      </c>
      <c r="K33" s="20">
        <v>-1.0023763049635708</v>
      </c>
      <c r="L33"/>
      <c r="M33" s="20">
        <v>12.5</v>
      </c>
      <c r="N33" s="20">
        <v>140</v>
      </c>
      <c r="O33"/>
      <c r="P33"/>
    </row>
    <row r="34" spans="8:16">
      <c r="H34" s="20">
        <v>3</v>
      </c>
      <c r="I34" s="20">
        <v>257.43471078915127</v>
      </c>
      <c r="J34" s="20">
        <v>-37.434710789151268</v>
      </c>
      <c r="K34" s="20">
        <v>-1.246416262901896</v>
      </c>
      <c r="L34"/>
      <c r="M34" s="20">
        <v>20.833333333333336</v>
      </c>
      <c r="N34" s="20">
        <v>150</v>
      </c>
      <c r="O34"/>
      <c r="P34"/>
    </row>
    <row r="35" spans="8:16">
      <c r="H35" s="20">
        <v>4</v>
      </c>
      <c r="I35" s="20">
        <v>372.93992604145143</v>
      </c>
      <c r="J35" s="20">
        <v>-12.939926041451429</v>
      </c>
      <c r="K35" s="20">
        <v>-0.43084436660018027</v>
      </c>
      <c r="L35"/>
      <c r="M35" s="20">
        <v>29.166666666666668</v>
      </c>
      <c r="N35" s="20">
        <v>202</v>
      </c>
      <c r="O35"/>
      <c r="P35"/>
    </row>
    <row r="36" spans="8:16">
      <c r="H36" s="20">
        <v>5</v>
      </c>
      <c r="I36" s="20">
        <v>328.39802559998083</v>
      </c>
      <c r="J36" s="20">
        <v>3.6019744000191736</v>
      </c>
      <c r="K36" s="20">
        <v>0.11993039016722655</v>
      </c>
      <c r="L36"/>
      <c r="M36" s="20">
        <v>37.5</v>
      </c>
      <c r="N36" s="20">
        <v>220</v>
      </c>
      <c r="O36"/>
      <c r="P36"/>
    </row>
    <row r="37" spans="8:16">
      <c r="H37" s="20">
        <v>6</v>
      </c>
      <c r="I37" s="20">
        <v>123.23258737457445</v>
      </c>
      <c r="J37" s="20">
        <v>16.76741262542555</v>
      </c>
      <c r="K37" s="20">
        <v>0.55828335100090176</v>
      </c>
      <c r="L37"/>
      <c r="M37" s="20">
        <v>45.833333333333336</v>
      </c>
      <c r="N37" s="20">
        <v>332</v>
      </c>
      <c r="O37"/>
      <c r="P37"/>
    </row>
    <row r="38" spans="8:16">
      <c r="H38" s="20">
        <v>7</v>
      </c>
      <c r="I38" s="20">
        <v>373.33415700029752</v>
      </c>
      <c r="J38" s="20">
        <v>62.665842999702477</v>
      </c>
      <c r="K38" s="20">
        <v>2.0865053902305566</v>
      </c>
      <c r="L38"/>
      <c r="M38" s="20">
        <v>54.166666666666664</v>
      </c>
      <c r="N38" s="20">
        <v>344</v>
      </c>
      <c r="O38"/>
      <c r="P38"/>
    </row>
    <row r="39" spans="8:16">
      <c r="H39" s="20">
        <v>8</v>
      </c>
      <c r="I39" s="20">
        <v>128.20524740446311</v>
      </c>
      <c r="J39" s="20">
        <v>3.7947525955368917</v>
      </c>
      <c r="K39" s="20">
        <v>0.1263490821501709</v>
      </c>
      <c r="L39"/>
      <c r="M39" s="20">
        <v>62.5</v>
      </c>
      <c r="N39" s="20">
        <v>356</v>
      </c>
      <c r="O39"/>
      <c r="P39"/>
    </row>
    <row r="40" spans="8:16">
      <c r="H40" s="20">
        <v>9</v>
      </c>
      <c r="I40" s="20">
        <v>320.86674960495708</v>
      </c>
      <c r="J40" s="20">
        <v>35.133250395042921</v>
      </c>
      <c r="K40" s="20">
        <v>1.1697874442688807</v>
      </c>
      <c r="L40"/>
      <c r="M40" s="20">
        <v>70.833333333333343</v>
      </c>
      <c r="N40" s="20">
        <v>360</v>
      </c>
      <c r="O40"/>
      <c r="P40"/>
    </row>
    <row r="41" spans="8:16">
      <c r="H41" s="20">
        <v>10</v>
      </c>
      <c r="I41" s="20">
        <v>169.15041090464189</v>
      </c>
      <c r="J41" s="20">
        <v>-19.150410904641888</v>
      </c>
      <c r="K41" s="20">
        <v>-0.63762703356364392</v>
      </c>
      <c r="L41"/>
      <c r="M41" s="20">
        <v>79.166666666666671</v>
      </c>
      <c r="N41" s="20">
        <v>365</v>
      </c>
      <c r="O41"/>
      <c r="P41"/>
    </row>
    <row r="42" spans="8:16">
      <c r="H42" s="20">
        <v>11</v>
      </c>
      <c r="I42" s="20">
        <v>220.26070482685418</v>
      </c>
      <c r="J42" s="20">
        <v>-18.26070482685418</v>
      </c>
      <c r="K42" s="20">
        <v>-0.60800361451806029</v>
      </c>
      <c r="L42"/>
      <c r="M42" s="20">
        <v>87.500000000000014</v>
      </c>
      <c r="N42" s="20">
        <v>416</v>
      </c>
      <c r="O42"/>
      <c r="P42"/>
    </row>
    <row r="43" spans="8:16" ht="15.15" thickBot="1">
      <c r="H43" s="21">
        <v>12</v>
      </c>
      <c r="I43" s="21">
        <v>392.22429537463267</v>
      </c>
      <c r="J43" s="21">
        <v>-27.224295374632675</v>
      </c>
      <c r="K43" s="21">
        <v>-0.90645296265574182</v>
      </c>
      <c r="L43"/>
      <c r="M43" s="21">
        <v>95.833333333333343</v>
      </c>
      <c r="N43" s="21">
        <v>436</v>
      </c>
      <c r="O43"/>
      <c r="P43"/>
    </row>
  </sheetData>
  <sortState ref="N32:N43">
    <sortCondition ref="N32"/>
  </sortState>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K31"/>
  <sheetViews>
    <sheetView workbookViewId="0">
      <selection activeCell="I19" sqref="I19"/>
    </sheetView>
  </sheetViews>
  <sheetFormatPr defaultRowHeight="14.4"/>
  <cols>
    <col min="1" max="1" width="26.28515625" bestFit="1" customWidth="1"/>
    <col min="2" max="4" width="9.5703125" bestFit="1" customWidth="1"/>
  </cols>
  <sheetData>
    <row r="5" spans="1:11">
      <c r="J5" s="28" t="s">
        <v>42</v>
      </c>
      <c r="K5" t="s">
        <v>157</v>
      </c>
    </row>
    <row r="6" spans="1:11">
      <c r="J6" s="28" t="s">
        <v>43</v>
      </c>
      <c r="K6" t="s">
        <v>156</v>
      </c>
    </row>
    <row r="10" spans="1:11">
      <c r="A10" s="43"/>
      <c r="B10" s="43" t="s">
        <v>152</v>
      </c>
      <c r="C10" s="43" t="s">
        <v>153</v>
      </c>
      <c r="D10" s="43" t="s">
        <v>154</v>
      </c>
      <c r="E10" s="53" t="s">
        <v>80</v>
      </c>
    </row>
    <row r="11" spans="1:11">
      <c r="A11" s="43" t="s">
        <v>150</v>
      </c>
      <c r="B11" s="43">
        <v>28</v>
      </c>
      <c r="C11" s="43">
        <v>33</v>
      </c>
      <c r="D11" s="43">
        <v>36</v>
      </c>
      <c r="E11" s="52">
        <f>SUM(B11:D11)</f>
        <v>97</v>
      </c>
    </row>
    <row r="12" spans="1:11">
      <c r="A12" s="43" t="s">
        <v>151</v>
      </c>
      <c r="B12" s="43">
        <v>23</v>
      </c>
      <c r="C12" s="43">
        <v>22</v>
      </c>
      <c r="D12" s="43">
        <v>30</v>
      </c>
      <c r="E12" s="52">
        <f t="shared" ref="E12:E13" si="0">SUM(B12:D12)</f>
        <v>75</v>
      </c>
    </row>
    <row r="13" spans="1:11">
      <c r="A13" s="54" t="s">
        <v>80</v>
      </c>
      <c r="B13" s="52">
        <f>SUM(B11:B12)</f>
        <v>51</v>
      </c>
      <c r="C13" s="52">
        <f>SUM(C11:C12)</f>
        <v>55</v>
      </c>
      <c r="D13" s="52">
        <f>SUM(D11:D12)</f>
        <v>66</v>
      </c>
      <c r="E13" s="52">
        <f t="shared" si="0"/>
        <v>172</v>
      </c>
    </row>
    <row r="15" spans="1:11">
      <c r="A15" s="43"/>
      <c r="B15" s="43" t="s">
        <v>152</v>
      </c>
      <c r="C15" s="43" t="s">
        <v>153</v>
      </c>
      <c r="D15" s="43" t="s">
        <v>154</v>
      </c>
      <c r="E15" s="53" t="s">
        <v>80</v>
      </c>
    </row>
    <row r="16" spans="1:11">
      <c r="A16" s="43" t="s">
        <v>150</v>
      </c>
      <c r="B16" s="55">
        <f>(B$13*$E11)/$E$13</f>
        <v>28.761627906976745</v>
      </c>
      <c r="C16" s="55">
        <f t="shared" ref="C16:D17" si="1">(C$13*$E11)/$E$13</f>
        <v>31.017441860465116</v>
      </c>
      <c r="D16" s="55">
        <f t="shared" si="1"/>
        <v>37.220930232558139</v>
      </c>
      <c r="E16" s="52"/>
    </row>
    <row r="17" spans="1:7">
      <c r="A17" s="43" t="s">
        <v>151</v>
      </c>
      <c r="B17" s="55">
        <f>(B$13*$E12)/$E$13</f>
        <v>22.238372093023255</v>
      </c>
      <c r="C17" s="55">
        <f t="shared" si="1"/>
        <v>23.982558139534884</v>
      </c>
      <c r="D17" s="55">
        <f t="shared" si="1"/>
        <v>28.779069767441861</v>
      </c>
      <c r="E17" s="52"/>
    </row>
    <row r="18" spans="1:7">
      <c r="A18" s="54" t="s">
        <v>80</v>
      </c>
      <c r="B18" s="52"/>
      <c r="C18" s="52"/>
      <c r="D18" s="52"/>
      <c r="E18" s="52"/>
    </row>
    <row r="20" spans="1:7">
      <c r="A20" s="43"/>
      <c r="B20" s="43" t="s">
        <v>152</v>
      </c>
      <c r="C20" s="43" t="s">
        <v>153</v>
      </c>
      <c r="D20" s="43" t="s">
        <v>154</v>
      </c>
      <c r="E20" s="53" t="s">
        <v>80</v>
      </c>
    </row>
    <row r="21" spans="1:7">
      <c r="A21" s="43" t="s">
        <v>150</v>
      </c>
      <c r="B21" s="55">
        <f>((B11-B16)^2)/B16</f>
        <v>2.0168436590651651E-2</v>
      </c>
      <c r="C21" s="55">
        <f>((C11-C16)^2)/C16</f>
        <v>0.12672021098058026</v>
      </c>
      <c r="D21" s="55">
        <f t="shared" ref="C21:D22" si="2">((D11-D16)^2)/D16</f>
        <v>4.0049257862731814E-2</v>
      </c>
      <c r="E21" s="52"/>
    </row>
    <row r="22" spans="1:7">
      <c r="A22" s="43" t="s">
        <v>151</v>
      </c>
      <c r="B22" s="55">
        <f>((B12-B17)^2)/B17</f>
        <v>2.608451132390947E-2</v>
      </c>
      <c r="C22" s="55">
        <f t="shared" si="2"/>
        <v>0.16389147286821712</v>
      </c>
      <c r="D22" s="55">
        <f>((D12-D17)^2)/D17</f>
        <v>5.1797040169133148E-2</v>
      </c>
      <c r="E22" s="52"/>
    </row>
    <row r="23" spans="1:7">
      <c r="A23" s="54" t="s">
        <v>80</v>
      </c>
      <c r="B23" s="52"/>
      <c r="C23" s="52"/>
      <c r="D23" s="52"/>
      <c r="E23" s="56">
        <f>SUM(B21:D22)</f>
        <v>0.42871092979522346</v>
      </c>
    </row>
    <row r="25" spans="1:7">
      <c r="A25" t="s">
        <v>16</v>
      </c>
      <c r="B25">
        <f>(3-1)*(2-1)</f>
        <v>2</v>
      </c>
      <c r="C25" s="6" t="str">
        <f ca="1">_xlfn.FORMULATEXT(B25)</f>
        <v>=(3-1)*(2-1)</v>
      </c>
    </row>
    <row r="26" spans="1:7">
      <c r="A26" t="s">
        <v>155</v>
      </c>
      <c r="B26">
        <v>0.01</v>
      </c>
      <c r="C26" s="6"/>
    </row>
    <row r="27" spans="1:7">
      <c r="B27">
        <f>_xlfn.CHISQ.DIST.RT(E23,2)</f>
        <v>0.80706145201199031</v>
      </c>
      <c r="C27" s="6" t="str">
        <f ca="1">_xlfn.FORMULATEXT(B27)</f>
        <v>=CHISQ.DIST.RT(E23,2)</v>
      </c>
      <c r="F27">
        <f>_xlfn.CHISQ.TEST(B11:D12,B16:D17)</f>
        <v>0.80706145201199031</v>
      </c>
      <c r="G27" s="6" t="str">
        <f ca="1">_xlfn.FORMULATEXT(F27)</f>
        <v>=CHISQ.TEST(B11:D12,B16:D17)</v>
      </c>
    </row>
    <row r="28" spans="1:7">
      <c r="B28">
        <f>_xlfn.CHISQ.INV.RT(B26,2)</f>
        <v>9.2103403719761818</v>
      </c>
      <c r="C28" s="6" t="str">
        <f ca="1">_xlfn.FORMULATEXT(B28)</f>
        <v>=CHISQ.INV.RT(B26,2)</v>
      </c>
    </row>
    <row r="30" spans="1:7">
      <c r="A30" t="s">
        <v>252</v>
      </c>
    </row>
    <row r="31" spans="1:7">
      <c r="A31" t="s">
        <v>158</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tabSelected="1" workbookViewId="0">
      <selection activeCell="A29" sqref="A29"/>
    </sheetView>
  </sheetViews>
  <sheetFormatPr defaultColWidth="12.5703125" defaultRowHeight="14.4"/>
  <cols>
    <col min="1" max="1" width="21.140625" customWidth="1"/>
    <col min="3" max="3" width="15.5703125" bestFit="1" customWidth="1"/>
  </cols>
  <sheetData>
    <row r="1" spans="1:8" ht="16.600000000000001">
      <c r="A1" s="73" t="s">
        <v>0</v>
      </c>
      <c r="B1" s="73"/>
      <c r="C1" s="73"/>
      <c r="D1" s="73"/>
      <c r="E1" s="73"/>
      <c r="F1" s="73"/>
      <c r="G1" s="73"/>
      <c r="H1" s="73"/>
    </row>
    <row r="2" spans="1:8" ht="16.600000000000001">
      <c r="A2" s="1" t="s">
        <v>1</v>
      </c>
      <c r="B2" s="1"/>
      <c r="C2" s="2" t="s">
        <v>2</v>
      </c>
      <c r="D2" s="2"/>
      <c r="E2" s="2"/>
      <c r="F2" s="2"/>
      <c r="G2" s="2"/>
      <c r="H2" s="2"/>
    </row>
    <row r="3" spans="1:8" ht="16.600000000000001">
      <c r="A3" s="1" t="s">
        <v>3</v>
      </c>
      <c r="B3" s="1"/>
      <c r="C3" s="2" t="s">
        <v>4</v>
      </c>
      <c r="D3" s="2"/>
      <c r="E3" s="2"/>
      <c r="F3" s="2"/>
      <c r="G3" s="2"/>
      <c r="H3" s="2"/>
    </row>
    <row r="4" spans="1:8" ht="16.600000000000001">
      <c r="A4" s="72" t="s">
        <v>5</v>
      </c>
      <c r="B4" s="72"/>
      <c r="C4" s="72"/>
      <c r="D4" s="72"/>
      <c r="E4" s="72"/>
      <c r="F4" s="72"/>
      <c r="G4" s="72"/>
      <c r="H4" s="72"/>
    </row>
    <row r="5" spans="1:8" ht="16.600000000000001">
      <c r="A5" s="3" t="s">
        <v>6</v>
      </c>
      <c r="B5" s="3"/>
      <c r="C5" s="3">
        <v>0.05</v>
      </c>
      <c r="D5" s="3"/>
      <c r="E5" s="3"/>
      <c r="F5" s="3"/>
      <c r="G5" s="3"/>
      <c r="H5" s="3"/>
    </row>
    <row r="6" spans="1:8" ht="16.600000000000001">
      <c r="A6" s="72" t="s">
        <v>7</v>
      </c>
      <c r="B6" s="72"/>
      <c r="C6" s="72"/>
      <c r="D6" s="72"/>
      <c r="E6" s="72"/>
      <c r="F6" s="72"/>
      <c r="G6" s="72"/>
      <c r="H6" s="72"/>
    </row>
    <row r="7" spans="1:8" ht="16.600000000000001">
      <c r="A7" s="3" t="s">
        <v>8</v>
      </c>
      <c r="B7" s="3"/>
      <c r="C7" s="3">
        <v>35</v>
      </c>
      <c r="D7" s="3">
        <v>40</v>
      </c>
      <c r="E7" s="3"/>
      <c r="F7" s="3"/>
      <c r="G7" s="3"/>
      <c r="H7" s="3"/>
    </row>
    <row r="8" spans="1:8" ht="16.600000000000001">
      <c r="A8" s="3" t="s">
        <v>9</v>
      </c>
      <c r="B8" s="3"/>
      <c r="C8" s="3">
        <v>19.399999999999999</v>
      </c>
      <c r="D8" s="3">
        <v>15.1</v>
      </c>
      <c r="E8" s="3"/>
      <c r="F8" s="3"/>
      <c r="G8" s="3"/>
      <c r="H8" s="3"/>
    </row>
    <row r="9" spans="1:8" ht="16.600000000000001">
      <c r="A9" s="3" t="s">
        <v>10</v>
      </c>
      <c r="B9" s="3"/>
      <c r="C9" s="3">
        <v>1.4</v>
      </c>
      <c r="D9" s="3">
        <v>0.8</v>
      </c>
      <c r="E9" s="3"/>
      <c r="F9" s="3"/>
      <c r="G9" s="3"/>
      <c r="H9" s="3"/>
    </row>
    <row r="10" spans="1:8" ht="16.600000000000001">
      <c r="A10" s="3" t="s">
        <v>11</v>
      </c>
      <c r="B10" s="3"/>
      <c r="C10" s="3">
        <f>C8-D8</f>
        <v>4.2999999999999989</v>
      </c>
      <c r="D10" s="3"/>
      <c r="E10" s="3"/>
      <c r="F10" s="3"/>
      <c r="G10" s="3"/>
      <c r="H10" s="3"/>
    </row>
    <row r="11" spans="1:8" ht="16.600000000000001">
      <c r="A11" s="3" t="s">
        <v>12</v>
      </c>
      <c r="B11" s="4"/>
      <c r="C11" s="5">
        <f>SQRT(((C9^2)/C7)+((D9^2)/D7))</f>
        <v>0.26832815729997478</v>
      </c>
      <c r="D11" s="6" t="str">
        <f ca="1">_xlfn.FORMULATEXT(C11)</f>
        <v>=SQRT(((C9^2)/C7)+((D9^2)/D7))</v>
      </c>
      <c r="E11" s="3"/>
      <c r="F11" s="3"/>
      <c r="G11" s="3"/>
      <c r="H11" s="3"/>
    </row>
    <row r="12" spans="1:8" ht="16.600000000000001">
      <c r="A12" s="3" t="s">
        <v>13</v>
      </c>
      <c r="B12" s="3"/>
      <c r="C12" s="7">
        <f>(C8-D8)/C11</f>
        <v>16.025153838748487</v>
      </c>
      <c r="D12" s="6" t="str">
        <f ca="1">_xlfn.FORMULATEXT(C12)</f>
        <v>=(C8-D8)/C11</v>
      </c>
      <c r="E12" s="3"/>
      <c r="F12" s="3"/>
      <c r="G12" s="3"/>
      <c r="H12" s="3"/>
    </row>
    <row r="13" spans="1:8" ht="16.600000000000001">
      <c r="A13" s="3" t="s">
        <v>14</v>
      </c>
      <c r="B13" s="3"/>
      <c r="C13" s="3" t="s">
        <v>15</v>
      </c>
      <c r="D13" s="8"/>
      <c r="E13" s="3"/>
      <c r="F13" s="3"/>
      <c r="G13" s="3"/>
      <c r="H13" s="3"/>
    </row>
    <row r="14" spans="1:8" ht="16.600000000000001">
      <c r="A14" s="3" t="s">
        <v>16</v>
      </c>
      <c r="B14" s="3"/>
      <c r="C14" s="3">
        <f>C7+D7-2</f>
        <v>73</v>
      </c>
      <c r="D14" s="6" t="str">
        <f ca="1">_xlfn.FORMULATEXT(C14)</f>
        <v>=C7+D7-2</v>
      </c>
      <c r="E14" s="3"/>
      <c r="F14" s="3"/>
      <c r="G14" s="3"/>
      <c r="H14" s="3"/>
    </row>
    <row r="15" spans="1:8" ht="16.600000000000001">
      <c r="A15" s="72" t="s">
        <v>17</v>
      </c>
      <c r="B15" s="72"/>
      <c r="C15" s="72"/>
      <c r="D15" s="72"/>
      <c r="E15" s="72"/>
      <c r="F15" s="72"/>
      <c r="G15" s="72"/>
      <c r="H15" s="72"/>
    </row>
    <row r="16" spans="1:8" ht="16.600000000000001">
      <c r="A16" s="3" t="s">
        <v>18</v>
      </c>
      <c r="B16" s="3"/>
      <c r="C16" s="3"/>
      <c r="D16" s="3"/>
      <c r="E16" s="3"/>
      <c r="F16" s="3"/>
      <c r="G16" s="3"/>
      <c r="H16" s="3"/>
    </row>
    <row r="17" spans="1:8" ht="15.85" customHeight="1">
      <c r="A17" s="3" t="s">
        <v>19</v>
      </c>
      <c r="B17" s="3"/>
      <c r="C17" s="5">
        <f>TDIST(C12, C14,2)</f>
        <v>1.3072406615879661E-25</v>
      </c>
      <c r="D17" s="6" t="str">
        <f t="shared" ref="D17:D18" ca="1" si="0">_xlfn.FORMULATEXT(C17)</f>
        <v>=TDIST(C12, C14,2)</v>
      </c>
      <c r="E17" s="3"/>
      <c r="F17" s="3"/>
      <c r="G17" s="3"/>
      <c r="H17" s="3"/>
    </row>
    <row r="18" spans="1:8" ht="16.600000000000001">
      <c r="A18" s="3" t="s">
        <v>20</v>
      </c>
      <c r="B18" s="5"/>
      <c r="C18" s="5">
        <f>C17*2</f>
        <v>2.6144813231759323E-25</v>
      </c>
      <c r="D18" s="6" t="str">
        <f t="shared" ca="1" si="0"/>
        <v>=C17*2</v>
      </c>
      <c r="E18" s="3"/>
      <c r="F18" s="3"/>
      <c r="G18" s="3"/>
      <c r="H18" s="3"/>
    </row>
    <row r="19" spans="1:8" ht="16.600000000000001">
      <c r="A19" s="3" t="s">
        <v>21</v>
      </c>
      <c r="B19" s="3"/>
      <c r="C19" s="3"/>
      <c r="D19" s="3"/>
      <c r="E19" s="3"/>
      <c r="F19" s="3"/>
      <c r="G19" s="3"/>
      <c r="H19" s="3"/>
    </row>
    <row r="20" spans="1:8" ht="16.600000000000001">
      <c r="A20" s="72" t="s">
        <v>22</v>
      </c>
      <c r="B20" s="72"/>
      <c r="C20" s="72"/>
      <c r="D20" s="72"/>
      <c r="E20" s="72"/>
      <c r="F20" s="72"/>
      <c r="G20" s="72"/>
      <c r="H20" s="72"/>
    </row>
    <row r="21" spans="1:8" ht="16.600000000000001">
      <c r="A21" s="3" t="s">
        <v>23</v>
      </c>
      <c r="B21" s="4"/>
      <c r="C21" s="3">
        <f>_xlfn.T.INV(C5,C14)</f>
        <v>-1.6659962237714305</v>
      </c>
      <c r="D21" s="3"/>
      <c r="E21" s="3"/>
      <c r="F21" s="3"/>
      <c r="G21" s="3"/>
      <c r="H21" s="3"/>
    </row>
    <row r="22" spans="1:8" ht="16.600000000000001">
      <c r="A22" s="3" t="s">
        <v>24</v>
      </c>
      <c r="B22" s="9"/>
      <c r="C22" s="3">
        <f>_xlfn.T.INV(C5/2,C14)</f>
        <v>-1.9929971258898567</v>
      </c>
      <c r="D22" s="3"/>
      <c r="E22" s="3"/>
      <c r="F22" s="3"/>
      <c r="G22" s="3"/>
      <c r="H22" s="3"/>
    </row>
    <row r="23" spans="1:8" ht="16.600000000000001">
      <c r="A23" s="3" t="s">
        <v>21</v>
      </c>
      <c r="B23" s="3"/>
      <c r="C23" s="3" t="s">
        <v>25</v>
      </c>
      <c r="D23" s="3"/>
      <c r="E23" s="3"/>
      <c r="F23" s="3"/>
      <c r="G23" s="3"/>
      <c r="H23" s="3"/>
    </row>
    <row r="24" spans="1:8" ht="16.600000000000001">
      <c r="A24" s="3"/>
      <c r="B24" s="9"/>
      <c r="C24" s="3"/>
      <c r="D24" s="3"/>
      <c r="E24" s="3"/>
      <c r="F24" s="3"/>
      <c r="G24" s="3"/>
      <c r="H24" s="3"/>
    </row>
    <row r="25" spans="1:8" ht="16.600000000000001">
      <c r="A25" s="72" t="s">
        <v>26</v>
      </c>
      <c r="B25" s="72"/>
      <c r="C25" s="72"/>
      <c r="D25" s="72"/>
      <c r="E25" s="72"/>
      <c r="F25" s="72"/>
      <c r="G25" s="72"/>
      <c r="H25" s="72"/>
    </row>
    <row r="26" spans="1:8" ht="16.600000000000001">
      <c r="A26" s="88" t="s">
        <v>27</v>
      </c>
      <c r="B26" s="3"/>
      <c r="C26" s="3"/>
      <c r="D26" s="3"/>
      <c r="E26" s="3"/>
      <c r="F26" s="3"/>
      <c r="G26" s="3"/>
      <c r="H26" s="3"/>
    </row>
    <row r="27" spans="1:8" ht="16.600000000000001">
      <c r="A27" s="72" t="s">
        <v>28</v>
      </c>
      <c r="B27" s="72"/>
      <c r="C27" s="72"/>
      <c r="D27" s="72"/>
      <c r="E27" s="72"/>
      <c r="F27" s="72"/>
      <c r="G27" s="72"/>
      <c r="H27" s="72"/>
    </row>
    <row r="28" spans="1:8">
      <c r="A28" t="s">
        <v>258</v>
      </c>
    </row>
    <row r="30" spans="1:8" ht="14.95" customHeight="1"/>
    <row r="35" ht="14.95" customHeight="1"/>
    <row r="40" ht="14.95" customHeight="1"/>
    <row r="42" ht="14.95" customHeight="1"/>
  </sheetData>
  <mergeCells count="7">
    <mergeCell ref="A27:H27"/>
    <mergeCell ref="A1:H1"/>
    <mergeCell ref="A4:H4"/>
    <mergeCell ref="A6:H6"/>
    <mergeCell ref="A15:H15"/>
    <mergeCell ref="A20:H20"/>
    <mergeCell ref="A25:H25"/>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9:R26"/>
  <sheetViews>
    <sheetView workbookViewId="0">
      <selection activeCell="J31" sqref="J31"/>
    </sheetView>
  </sheetViews>
  <sheetFormatPr defaultRowHeight="14.4"/>
  <sheetData>
    <row r="19" spans="10:18">
      <c r="J19" t="s">
        <v>172</v>
      </c>
      <c r="N19" t="s">
        <v>175</v>
      </c>
      <c r="R19" t="s">
        <v>177</v>
      </c>
    </row>
    <row r="20" spans="10:18">
      <c r="J20" s="65" t="s">
        <v>173</v>
      </c>
      <c r="N20" t="s">
        <v>174</v>
      </c>
      <c r="R20" t="s">
        <v>174</v>
      </c>
    </row>
    <row r="21" spans="10:18">
      <c r="J21" t="s">
        <v>174</v>
      </c>
      <c r="N21" s="65" t="s">
        <v>176</v>
      </c>
      <c r="R21" s="65" t="s">
        <v>178</v>
      </c>
    </row>
    <row r="22" spans="10:18">
      <c r="J22" t="s">
        <v>171</v>
      </c>
      <c r="N22" s="16">
        <f>J23*3</f>
        <v>22.987860000000001</v>
      </c>
      <c r="R22" s="16">
        <f>22.98786+13.72</f>
        <v>36.707860000000004</v>
      </c>
    </row>
    <row r="23" spans="10:18">
      <c r="J23" s="16">
        <f>11.17*0.686</f>
        <v>7.6626200000000004</v>
      </c>
    </row>
    <row r="25" spans="10:18">
      <c r="J25" s="16" t="s">
        <v>170</v>
      </c>
    </row>
    <row r="26" spans="10:18">
      <c r="J26" s="64"/>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workbookViewId="0">
      <selection activeCell="C15" sqref="C15"/>
    </sheetView>
  </sheetViews>
  <sheetFormatPr defaultRowHeight="14.4"/>
  <cols>
    <col min="1" max="1" width="15.85546875" bestFit="1" customWidth="1"/>
  </cols>
  <sheetData>
    <row r="2" spans="1:13">
      <c r="M2">
        <v>1.3</v>
      </c>
    </row>
    <row r="3" spans="1:13">
      <c r="M3">
        <v>7.2</v>
      </c>
    </row>
    <row r="4" spans="1:13">
      <c r="M4">
        <v>4.2</v>
      </c>
    </row>
    <row r="5" spans="1:13">
      <c r="M5">
        <v>12.5</v>
      </c>
    </row>
    <row r="6" spans="1:13">
      <c r="M6">
        <v>6.6</v>
      </c>
    </row>
    <row r="7" spans="1:13">
      <c r="M7">
        <v>2.5</v>
      </c>
    </row>
    <row r="8" spans="1:13">
      <c r="A8" s="16" t="s">
        <v>180</v>
      </c>
      <c r="M8">
        <v>5.5</v>
      </c>
    </row>
    <row r="10" spans="1:13">
      <c r="A10" t="s">
        <v>247</v>
      </c>
      <c r="B10">
        <v>7</v>
      </c>
    </row>
    <row r="11" spans="1:13">
      <c r="A11" t="s">
        <v>47</v>
      </c>
      <c r="B11">
        <v>5.7</v>
      </c>
    </row>
    <row r="12" spans="1:13">
      <c r="A12" t="s">
        <v>179</v>
      </c>
      <c r="B12" s="23">
        <f>_xlfn.STDEV.S(M2:M8)</f>
        <v>3.6785090147271058</v>
      </c>
      <c r="C12" s="6" t="str">
        <f ca="1">_xlfn.FORMULATEXT(B12)</f>
        <v>=STDEV.S(M2:M8)</v>
      </c>
    </row>
    <row r="13" spans="1:13">
      <c r="A13" t="s">
        <v>181</v>
      </c>
      <c r="B13" s="23">
        <f>B12/SQRT(B10)</f>
        <v>1.3903457212110222</v>
      </c>
      <c r="C13" s="6" t="str">
        <f ca="1">_xlfn.FORMULATEXT(B13)</f>
        <v>=B12/SQRT(B10)</v>
      </c>
    </row>
    <row r="14" spans="1:13">
      <c r="A14" t="s">
        <v>73</v>
      </c>
      <c r="B14">
        <f>B10-1</f>
        <v>6</v>
      </c>
      <c r="C14" s="6" t="str">
        <f ca="1">_xlfn.FORMULATEXT(B14)</f>
        <v>=B10-1</v>
      </c>
    </row>
    <row r="15" spans="1:13">
      <c r="A15" t="s">
        <v>182</v>
      </c>
      <c r="B15" s="23">
        <f>4.4/B13</f>
        <v>3.1646805056281266</v>
      </c>
      <c r="C15" s="6" t="str">
        <f t="shared" ref="C15:C17" ca="1" si="0">_xlfn.FORMULATEXT(B15)</f>
        <v>=4.4/B13</v>
      </c>
    </row>
    <row r="16" spans="1:13">
      <c r="B16" s="23">
        <f>_xlfn.T.DIST.2T(B15,B14)</f>
        <v>1.9449337742877906E-2</v>
      </c>
      <c r="C16" s="6" t="str">
        <f t="shared" ca="1" si="0"/>
        <v>=T.DIST.2T(B15,B14)</v>
      </c>
    </row>
    <row r="17" spans="1:3">
      <c r="B17" s="66">
        <f>1-B16</f>
        <v>0.98055066225712206</v>
      </c>
      <c r="C17" s="6" t="str">
        <f t="shared" ca="1" si="0"/>
        <v>=1-B16</v>
      </c>
    </row>
    <row r="19" spans="1:3">
      <c r="A19" t="s">
        <v>248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5"/>
  <sheetViews>
    <sheetView workbookViewId="0">
      <selection activeCell="F26" sqref="F26"/>
    </sheetView>
  </sheetViews>
  <sheetFormatPr defaultRowHeight="14.4"/>
  <cols>
    <col min="6" max="6" width="26" bestFit="1" customWidth="1"/>
    <col min="7" max="7" width="25.42578125" bestFit="1" customWidth="1"/>
  </cols>
  <sheetData>
    <row r="4" spans="2:8" ht="16.600000000000001" customHeight="1"/>
    <row r="8" spans="2:8">
      <c r="B8">
        <v>995</v>
      </c>
      <c r="F8" s="13" t="s">
        <v>42</v>
      </c>
      <c r="G8" t="s">
        <v>201</v>
      </c>
    </row>
    <row r="9" spans="2:8">
      <c r="B9">
        <v>590</v>
      </c>
      <c r="F9" s="13" t="s">
        <v>43</v>
      </c>
      <c r="G9" t="s">
        <v>202</v>
      </c>
    </row>
    <row r="10" spans="2:8">
      <c r="B10">
        <v>510</v>
      </c>
      <c r="F10" t="s">
        <v>6</v>
      </c>
      <c r="G10" s="70">
        <v>0.1</v>
      </c>
      <c r="H10" s="6"/>
    </row>
    <row r="11" spans="2:8">
      <c r="B11">
        <v>539</v>
      </c>
      <c r="F11" t="s">
        <v>8</v>
      </c>
      <c r="G11" s="71">
        <f>COUNT(B8:B22)</f>
        <v>15</v>
      </c>
      <c r="H11" s="6" t="str">
        <f t="shared" ref="H11:H16" ca="1" si="0">_xlfn.FORMULATEXT(G11)</f>
        <v>=COUNT(B8:B22)</v>
      </c>
    </row>
    <row r="12" spans="2:8">
      <c r="B12">
        <v>739</v>
      </c>
      <c r="F12" t="s">
        <v>9</v>
      </c>
      <c r="G12" s="18">
        <f>AVERAGE(B8:B22)</f>
        <v>724.06666666666672</v>
      </c>
      <c r="H12" s="6" t="str">
        <f t="shared" ca="1" si="0"/>
        <v>=AVERAGE(B8:B22)</v>
      </c>
    </row>
    <row r="13" spans="2:8">
      <c r="B13">
        <v>917</v>
      </c>
      <c r="F13" t="s">
        <v>10</v>
      </c>
      <c r="G13" s="18">
        <f>_xlfn.STDEV.S(B8:B22)</f>
        <v>156.92421586170039</v>
      </c>
      <c r="H13" s="6" t="str">
        <f t="shared" ca="1" si="0"/>
        <v>=STDEV.S(B8:B22)</v>
      </c>
    </row>
    <row r="14" spans="2:8">
      <c r="B14">
        <v>571</v>
      </c>
      <c r="F14" t="s">
        <v>11</v>
      </c>
      <c r="G14" s="71">
        <v>900</v>
      </c>
      <c r="H14" s="6"/>
    </row>
    <row r="15" spans="2:8">
      <c r="B15">
        <v>555</v>
      </c>
      <c r="F15" t="s">
        <v>12</v>
      </c>
      <c r="G15" s="18">
        <f>SQRT(((G13^2)/G11))</f>
        <v>40.517658309934887</v>
      </c>
      <c r="H15" s="6" t="str">
        <f t="shared" ca="1" si="0"/>
        <v>=SQRT(((G13^2)/G11))</v>
      </c>
    </row>
    <row r="16" spans="2:8">
      <c r="B16">
        <v>916</v>
      </c>
      <c r="F16" t="s">
        <v>203</v>
      </c>
      <c r="G16">
        <f>(G12-G14)/G15</f>
        <v>-4.3421397156655175</v>
      </c>
      <c r="H16" s="6" t="str">
        <f t="shared" ca="1" si="0"/>
        <v>=(G12-G14)/G15</v>
      </c>
    </row>
    <row r="17" spans="2:8">
      <c r="B17">
        <v>728</v>
      </c>
      <c r="F17" t="s">
        <v>16</v>
      </c>
      <c r="G17" s="71">
        <f>G11-1</f>
        <v>14</v>
      </c>
      <c r="H17" s="6" t="str">
        <f ca="1">_xlfn.FORMULATEXT(G17)</f>
        <v>=G11-1</v>
      </c>
    </row>
    <row r="18" spans="2:8">
      <c r="B18">
        <v>664</v>
      </c>
      <c r="F18" t="s">
        <v>14</v>
      </c>
      <c r="G18" s="71" t="s">
        <v>15</v>
      </c>
      <c r="H18" s="6"/>
    </row>
    <row r="19" spans="2:8">
      <c r="B19">
        <v>693</v>
      </c>
      <c r="F19" t="s">
        <v>19</v>
      </c>
      <c r="G19" s="22">
        <f>_xlfn.T.DIST(G16,G17,1)*2</f>
        <v>6.7617314819135889E-4</v>
      </c>
      <c r="H19" s="6" t="str">
        <f t="shared" ref="H19:H20" ca="1" si="1">_xlfn.FORMULATEXT(G19)</f>
        <v>=T.DIST(G16,G17,1)*2</v>
      </c>
    </row>
    <row r="20" spans="2:8">
      <c r="B20">
        <v>708</v>
      </c>
      <c r="F20" t="s">
        <v>20</v>
      </c>
      <c r="G20" s="22">
        <f>_xlfn.T.INV.2T(G10,G17)</f>
        <v>1.7613101357748921</v>
      </c>
      <c r="H20" s="6" t="str">
        <f t="shared" ca="1" si="1"/>
        <v>=T.INV.2T(G10,G17)</v>
      </c>
    </row>
    <row r="21" spans="2:8">
      <c r="B21">
        <v>887</v>
      </c>
    </row>
    <row r="22" spans="2:8">
      <c r="B22">
        <v>849</v>
      </c>
      <c r="F22" t="s">
        <v>21</v>
      </c>
      <c r="G22" t="s">
        <v>25</v>
      </c>
    </row>
    <row r="23" spans="2:8">
      <c r="G23" t="s">
        <v>204</v>
      </c>
    </row>
    <row r="24" spans="2:8">
      <c r="F24" s="16" t="s">
        <v>249</v>
      </c>
    </row>
    <row r="25" spans="2:8">
      <c r="F25" t="s">
        <v>250</v>
      </c>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4" sqref="A4"/>
    </sheetView>
  </sheetViews>
  <sheetFormatPr defaultRowHeight="14.4"/>
  <cols>
    <col min="1" max="1" width="99.140625" customWidth="1"/>
  </cols>
  <sheetData>
    <row r="1" spans="1:1" ht="18">
      <c r="A1" s="24" t="s">
        <v>190</v>
      </c>
    </row>
    <row r="2" spans="1:1" ht="31.7">
      <c r="A2" s="67" t="s">
        <v>191</v>
      </c>
    </row>
    <row r="4" spans="1:1">
      <c r="A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A19" sqref="A19"/>
    </sheetView>
  </sheetViews>
  <sheetFormatPr defaultRowHeight="14.4"/>
  <sheetData>
    <row r="1" spans="1:1" ht="18">
      <c r="A1" s="61" t="s">
        <v>163</v>
      </c>
    </row>
    <row r="2" spans="1:1" ht="18">
      <c r="A2" s="61"/>
    </row>
    <row r="3" spans="1:1">
      <c r="A3" s="74" t="s">
        <v>207</v>
      </c>
    </row>
    <row r="4" spans="1:1">
      <c r="A4" s="74" t="s">
        <v>208</v>
      </c>
    </row>
    <row r="5" spans="1:1">
      <c r="A5" t="s">
        <v>213</v>
      </c>
    </row>
    <row r="7" spans="1:1">
      <c r="A7" t="s">
        <v>209</v>
      </c>
    </row>
    <row r="9" spans="1:1">
      <c r="A9" s="74" t="s">
        <v>210</v>
      </c>
    </row>
    <row r="10" spans="1:1">
      <c r="A10" s="74" t="s">
        <v>212</v>
      </c>
    </row>
    <row r="11" spans="1:1">
      <c r="A11" t="s">
        <v>211</v>
      </c>
    </row>
    <row r="12" spans="1:1" ht="18">
      <c r="A12" s="62"/>
    </row>
    <row r="13" spans="1:1">
      <c r="A13" t="s">
        <v>164</v>
      </c>
    </row>
    <row r="14" spans="1:1" ht="18">
      <c r="A14" s="63"/>
    </row>
    <row r="15" spans="1:1">
      <c r="A15" t="s">
        <v>165</v>
      </c>
    </row>
    <row r="16" spans="1:1">
      <c r="A16" t="s">
        <v>166</v>
      </c>
    </row>
    <row r="17" spans="1:1">
      <c r="A17" t="s">
        <v>167</v>
      </c>
    </row>
    <row r="18" spans="1:1">
      <c r="A18" t="s">
        <v>214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4"/>
  <sheetViews>
    <sheetView workbookViewId="0">
      <selection activeCell="K34" sqref="K34"/>
    </sheetView>
  </sheetViews>
  <sheetFormatPr defaultRowHeight="14.4"/>
  <cols>
    <col min="2" max="2" width="10.42578125" bestFit="1" customWidth="1"/>
    <col min="3" max="3" width="11" bestFit="1" customWidth="1"/>
    <col min="6" max="6" width="18" bestFit="1" customWidth="1"/>
    <col min="7" max="7" width="16.7109375" bestFit="1" customWidth="1"/>
    <col min="8" max="8" width="14.5703125" bestFit="1" customWidth="1"/>
    <col min="9" max="9" width="18.5703125" bestFit="1" customWidth="1"/>
    <col min="10" max="10" width="12" bestFit="1" customWidth="1"/>
    <col min="11" max="11" width="20.140625" bestFit="1" customWidth="1"/>
    <col min="12" max="12" width="12" bestFit="1" customWidth="1"/>
    <col min="13" max="13" width="12.7109375" bestFit="1" customWidth="1"/>
    <col min="14" max="14" width="12.5703125" bestFit="1" customWidth="1"/>
  </cols>
  <sheetData>
    <row r="1" spans="1:7" ht="18">
      <c r="A1" s="24" t="s">
        <v>192</v>
      </c>
    </row>
    <row r="2" spans="1:7">
      <c r="A2" s="68" t="s">
        <v>193</v>
      </c>
    </row>
    <row r="3" spans="1:7">
      <c r="A3" s="68" t="s">
        <v>194</v>
      </c>
    </row>
    <row r="4" spans="1:7">
      <c r="A4" s="68" t="s">
        <v>195</v>
      </c>
    </row>
    <row r="5" spans="1:7">
      <c r="A5" s="68" t="s">
        <v>196</v>
      </c>
    </row>
    <row r="6" spans="1:7">
      <c r="A6" s="68" t="s">
        <v>197</v>
      </c>
    </row>
    <row r="8" spans="1:7">
      <c r="A8" s="69" t="s">
        <v>198</v>
      </c>
      <c r="B8" s="69" t="s">
        <v>199</v>
      </c>
      <c r="C8" s="69" t="s">
        <v>200</v>
      </c>
      <c r="F8" t="s">
        <v>96</v>
      </c>
    </row>
    <row r="9" spans="1:7" ht="15.15" thickBot="1">
      <c r="A9" s="69">
        <v>150</v>
      </c>
      <c r="B9" s="69">
        <v>86</v>
      </c>
      <c r="C9" s="69">
        <v>240</v>
      </c>
    </row>
    <row r="10" spans="1:7">
      <c r="A10" s="69">
        <v>154</v>
      </c>
      <c r="B10" s="69">
        <v>86</v>
      </c>
      <c r="C10" s="69">
        <v>237</v>
      </c>
      <c r="F10" s="38" t="s">
        <v>97</v>
      </c>
      <c r="G10" s="38"/>
    </row>
    <row r="11" spans="1:7">
      <c r="A11" s="69">
        <v>140</v>
      </c>
      <c r="B11" s="69">
        <v>62</v>
      </c>
      <c r="C11" s="69">
        <v>122</v>
      </c>
      <c r="F11" s="20" t="s">
        <v>98</v>
      </c>
      <c r="G11" s="20">
        <v>0.15708294034512293</v>
      </c>
    </row>
    <row r="12" spans="1:7">
      <c r="A12" s="69">
        <v>140</v>
      </c>
      <c r="B12" s="69">
        <v>104</v>
      </c>
      <c r="C12" s="69">
        <v>267</v>
      </c>
      <c r="F12" s="20" t="s">
        <v>99</v>
      </c>
      <c r="G12" s="29">
        <v>2.467505014746945E-2</v>
      </c>
    </row>
    <row r="13" spans="1:7">
      <c r="A13" s="69">
        <v>160</v>
      </c>
      <c r="B13" s="69">
        <v>62</v>
      </c>
      <c r="C13" s="69">
        <v>113</v>
      </c>
      <c r="F13" s="20" t="s">
        <v>100</v>
      </c>
      <c r="G13" s="29">
        <v>-6.0135815057098425E-2</v>
      </c>
    </row>
    <row r="14" spans="1:7">
      <c r="A14" s="69">
        <v>140</v>
      </c>
      <c r="B14" s="69">
        <v>95</v>
      </c>
      <c r="C14" s="69">
        <v>258</v>
      </c>
      <c r="F14" s="20" t="s">
        <v>101</v>
      </c>
      <c r="G14" s="20">
        <v>15.338840206517062</v>
      </c>
    </row>
    <row r="15" spans="1:7" ht="15.15" thickBot="1">
      <c r="A15" s="69">
        <v>150</v>
      </c>
      <c r="B15" s="69">
        <v>79</v>
      </c>
      <c r="C15" s="69">
        <v>232</v>
      </c>
      <c r="F15" s="21" t="s">
        <v>48</v>
      </c>
      <c r="G15" s="21">
        <v>26</v>
      </c>
    </row>
    <row r="16" spans="1:7">
      <c r="A16" s="69">
        <v>150</v>
      </c>
      <c r="B16" s="69">
        <v>62</v>
      </c>
      <c r="C16" s="69">
        <v>105</v>
      </c>
    </row>
    <row r="17" spans="1:14" ht="15.15" thickBot="1">
      <c r="A17" s="69">
        <v>160</v>
      </c>
      <c r="B17" s="69">
        <v>94</v>
      </c>
      <c r="C17" s="69">
        <v>276</v>
      </c>
      <c r="F17" t="s">
        <v>70</v>
      </c>
    </row>
    <row r="18" spans="1:14">
      <c r="A18" s="69">
        <v>155</v>
      </c>
      <c r="B18" s="69">
        <v>79</v>
      </c>
      <c r="C18" s="69">
        <v>248</v>
      </c>
      <c r="F18" s="19"/>
      <c r="G18" s="19" t="s">
        <v>73</v>
      </c>
      <c r="H18" s="19" t="s">
        <v>72</v>
      </c>
      <c r="I18" s="19" t="s">
        <v>74</v>
      </c>
      <c r="J18" s="19" t="s">
        <v>75</v>
      </c>
      <c r="K18" s="19" t="s">
        <v>105</v>
      </c>
    </row>
    <row r="19" spans="1:14">
      <c r="A19" s="69">
        <v>125</v>
      </c>
      <c r="B19" s="69">
        <v>86</v>
      </c>
      <c r="C19" s="69">
        <v>243</v>
      </c>
      <c r="F19" s="20" t="s">
        <v>102</v>
      </c>
      <c r="G19" s="20">
        <v>2</v>
      </c>
      <c r="H19" s="20">
        <v>136.90571958167311</v>
      </c>
      <c r="I19" s="20">
        <v>68.452859790836555</v>
      </c>
      <c r="J19" s="20">
        <v>0.29094208728978355</v>
      </c>
      <c r="K19" s="29">
        <v>0.75026958638931085</v>
      </c>
    </row>
    <row r="20" spans="1:14">
      <c r="A20" s="69">
        <v>136</v>
      </c>
      <c r="B20" s="69">
        <v>85</v>
      </c>
      <c r="C20" s="69">
        <v>241</v>
      </c>
      <c r="F20" s="20" t="s">
        <v>103</v>
      </c>
      <c r="G20" s="20">
        <v>23</v>
      </c>
      <c r="H20" s="20">
        <v>5411.4404342644812</v>
      </c>
      <c r="I20" s="20">
        <v>235.28001888106439</v>
      </c>
      <c r="J20" s="20"/>
      <c r="K20" s="20"/>
    </row>
    <row r="21" spans="1:14" ht="15.15" thickBot="1">
      <c r="A21" s="69">
        <v>140</v>
      </c>
      <c r="B21" s="69">
        <v>86</v>
      </c>
      <c r="C21" s="69">
        <v>214</v>
      </c>
      <c r="F21" s="21" t="s">
        <v>80</v>
      </c>
      <c r="G21" s="21">
        <v>25</v>
      </c>
      <c r="H21" s="21">
        <v>5548.3461538461543</v>
      </c>
      <c r="I21" s="21"/>
      <c r="J21" s="21"/>
      <c r="K21" s="21"/>
    </row>
    <row r="22" spans="1:14" ht="15.15" thickBot="1">
      <c r="A22" s="69">
        <v>155</v>
      </c>
      <c r="B22" s="69">
        <v>58</v>
      </c>
      <c r="C22" s="69">
        <v>114</v>
      </c>
    </row>
    <row r="23" spans="1:14">
      <c r="A23" s="69">
        <v>130</v>
      </c>
      <c r="B23" s="69">
        <v>89</v>
      </c>
      <c r="C23" s="69">
        <v>272</v>
      </c>
      <c r="F23" s="19"/>
      <c r="G23" s="19" t="s">
        <v>106</v>
      </c>
      <c r="H23" s="19" t="s">
        <v>101</v>
      </c>
      <c r="I23" s="19" t="s">
        <v>107</v>
      </c>
      <c r="J23" s="19" t="s">
        <v>76</v>
      </c>
      <c r="K23" s="19" t="s">
        <v>108</v>
      </c>
      <c r="L23" s="19" t="s">
        <v>109</v>
      </c>
      <c r="M23" s="19" t="s">
        <v>110</v>
      </c>
      <c r="N23" s="19" t="s">
        <v>111</v>
      </c>
    </row>
    <row r="24" spans="1:14">
      <c r="A24" s="69">
        <v>125</v>
      </c>
      <c r="B24" s="69">
        <v>79</v>
      </c>
      <c r="C24" s="69">
        <v>227</v>
      </c>
      <c r="F24" s="20" t="s">
        <v>104</v>
      </c>
      <c r="G24" s="20">
        <v>126.31647899057077</v>
      </c>
      <c r="H24" s="20">
        <v>24.385993822489624</v>
      </c>
      <c r="I24" s="20">
        <v>5.1798782493776105</v>
      </c>
      <c r="J24" s="29">
        <v>2.9890283604836318E-5</v>
      </c>
      <c r="K24" s="20">
        <v>75.870207282045698</v>
      </c>
      <c r="L24" s="20">
        <v>176.76275069909585</v>
      </c>
      <c r="M24" s="20">
        <v>75.870207282045698</v>
      </c>
      <c r="N24" s="20">
        <v>176.76275069909585</v>
      </c>
    </row>
    <row r="25" spans="1:14">
      <c r="A25" s="69">
        <v>125</v>
      </c>
      <c r="B25" s="69">
        <v>83</v>
      </c>
      <c r="C25" s="69">
        <v>237</v>
      </c>
      <c r="F25" s="20" t="s">
        <v>199</v>
      </c>
      <c r="G25" s="20">
        <v>0.37038642924298953</v>
      </c>
      <c r="H25" s="20">
        <v>0.51680691189966554</v>
      </c>
      <c r="I25" s="20">
        <v>0.71668242183823094</v>
      </c>
      <c r="J25" s="29">
        <v>0.48078497353538086</v>
      </c>
      <c r="K25" s="20">
        <v>-0.69871012217542061</v>
      </c>
      <c r="L25" s="20">
        <v>1.4394829806613996</v>
      </c>
      <c r="M25" s="20">
        <v>-0.69871012217542061</v>
      </c>
      <c r="N25" s="20">
        <v>1.4394829806613996</v>
      </c>
    </row>
    <row r="26" spans="1:14" ht="15.15" thickBot="1">
      <c r="A26" s="69">
        <v>139</v>
      </c>
      <c r="B26" s="69">
        <v>82</v>
      </c>
      <c r="C26" s="69">
        <v>238</v>
      </c>
      <c r="F26" s="21" t="s">
        <v>200</v>
      </c>
      <c r="G26" s="21">
        <v>-7.9336894273438457E-2</v>
      </c>
      <c r="H26" s="21">
        <v>0.10568047912583321</v>
      </c>
      <c r="I26" s="21">
        <v>-0.75072421065552153</v>
      </c>
      <c r="J26" s="39">
        <v>0.46043082146159209</v>
      </c>
      <c r="K26" s="21">
        <v>-0.29795362168982475</v>
      </c>
      <c r="L26" s="21">
        <v>0.13927983314294787</v>
      </c>
      <c r="M26" s="21">
        <v>-0.29795362168982475</v>
      </c>
      <c r="N26" s="21">
        <v>0.13927983314294787</v>
      </c>
    </row>
    <row r="27" spans="1:14">
      <c r="A27" s="69">
        <v>125</v>
      </c>
      <c r="B27" s="69">
        <v>84</v>
      </c>
      <c r="C27" s="69">
        <v>203</v>
      </c>
    </row>
    <row r="28" spans="1:14">
      <c r="A28" s="69">
        <v>140</v>
      </c>
      <c r="B28" s="69">
        <v>82</v>
      </c>
      <c r="C28" s="69">
        <v>270</v>
      </c>
    </row>
    <row r="29" spans="1:14">
      <c r="A29" s="69">
        <v>140</v>
      </c>
      <c r="B29" s="69">
        <v>82</v>
      </c>
      <c r="C29" s="69">
        <v>270</v>
      </c>
      <c r="F29" t="s">
        <v>205</v>
      </c>
    </row>
    <row r="30" spans="1:14">
      <c r="A30" s="69">
        <v>140</v>
      </c>
      <c r="B30" s="69">
        <v>78</v>
      </c>
      <c r="C30" s="69">
        <v>218</v>
      </c>
      <c r="F30" t="s">
        <v>206</v>
      </c>
    </row>
    <row r="31" spans="1:14">
      <c r="A31" s="69">
        <v>135</v>
      </c>
      <c r="B31" s="69">
        <v>87</v>
      </c>
      <c r="C31" s="69">
        <v>270</v>
      </c>
    </row>
    <row r="32" spans="1:14">
      <c r="A32" s="69">
        <v>140</v>
      </c>
      <c r="B32" s="69">
        <v>70</v>
      </c>
      <c r="C32" s="69">
        <v>241</v>
      </c>
    </row>
    <row r="33" spans="1:3">
      <c r="A33" s="69">
        <v>100</v>
      </c>
      <c r="B33" s="69">
        <v>56</v>
      </c>
      <c r="C33" s="69">
        <v>102</v>
      </c>
    </row>
    <row r="34" spans="1:3">
      <c r="A34" s="69">
        <v>105</v>
      </c>
      <c r="B34" s="69">
        <v>81</v>
      </c>
      <c r="C34" s="69">
        <v>271</v>
      </c>
    </row>
  </sheetData>
  <sortState ref="L33:L58">
    <sortCondition ref="L33"/>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0" sqref="A20:XFD20"/>
    </sheetView>
  </sheetViews>
  <sheetFormatPr defaultRowHeight="14.4"/>
  <sheetData>
    <row r="1" spans="1:1" ht="18">
      <c r="A1" s="24" t="s">
        <v>162</v>
      </c>
    </row>
    <row r="20" spans="1:1">
      <c r="A20" t="s">
        <v>215</v>
      </c>
    </row>
    <row r="21" spans="1:1">
      <c r="A21" t="s">
        <v>216</v>
      </c>
    </row>
    <row r="22" spans="1:1">
      <c r="A22" t="s">
        <v>217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A12" sqref="A12"/>
    </sheetView>
  </sheetViews>
  <sheetFormatPr defaultRowHeight="14.4"/>
  <sheetData>
    <row r="1" spans="1:2" ht="18">
      <c r="A1" s="24" t="s">
        <v>55</v>
      </c>
    </row>
    <row r="2" spans="1:2" ht="18">
      <c r="A2" s="25" t="s">
        <v>56</v>
      </c>
    </row>
    <row r="3" spans="1:2" ht="18">
      <c r="A3" s="26" t="s">
        <v>57</v>
      </c>
    </row>
    <row r="5" spans="1:2">
      <c r="A5" t="s">
        <v>47</v>
      </c>
      <c r="B5">
        <v>137</v>
      </c>
    </row>
    <row r="6" spans="1:2">
      <c r="A6" t="s">
        <v>52</v>
      </c>
      <c r="B6">
        <v>5.3</v>
      </c>
    </row>
    <row r="8" spans="1:2">
      <c r="A8" s="18">
        <f>(134.4-B5)/B6</f>
        <v>-0.490566037735848</v>
      </c>
      <c r="B8" s="23">
        <f>NORMSDIST(A8)</f>
        <v>0.31186670604585598</v>
      </c>
    </row>
    <row r="9" spans="1:2">
      <c r="A9" s="18">
        <f>(140.1-B5)/B6</f>
        <v>0.58490566037735747</v>
      </c>
      <c r="B9" s="23">
        <f>NORMSDIST(A9)</f>
        <v>0.72069442382435533</v>
      </c>
    </row>
    <row r="10" spans="1:2">
      <c r="B10" s="23">
        <f>B9-B8</f>
        <v>0.40882771777849936</v>
      </c>
    </row>
    <row r="12" spans="1:2">
      <c r="A12" t="s">
        <v>53</v>
      </c>
    </row>
    <row r="13" spans="1:2">
      <c r="A13" t="s">
        <v>54</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B13" sqref="B13"/>
    </sheetView>
  </sheetViews>
  <sheetFormatPr defaultRowHeight="14.4"/>
  <cols>
    <col min="2" max="2" width="13.140625" customWidth="1"/>
  </cols>
  <sheetData>
    <row r="1" spans="1:3" ht="18">
      <c r="A1" s="24" t="s">
        <v>82</v>
      </c>
    </row>
    <row r="2" spans="1:3" ht="18">
      <c r="A2" s="25" t="s">
        <v>83</v>
      </c>
    </row>
    <row r="3" spans="1:3" ht="18">
      <c r="A3" s="25" t="s">
        <v>84</v>
      </c>
    </row>
    <row r="4" spans="1:3" ht="18">
      <c r="A4" s="25" t="s">
        <v>85</v>
      </c>
    </row>
    <row r="6" spans="1:3" ht="18">
      <c r="A6" s="30" t="s">
        <v>41</v>
      </c>
      <c r="B6" t="s">
        <v>47</v>
      </c>
      <c r="C6">
        <v>430</v>
      </c>
    </row>
    <row r="7" spans="1:3" ht="18">
      <c r="A7" s="31"/>
      <c r="B7" t="s">
        <v>52</v>
      </c>
      <c r="C7">
        <v>120</v>
      </c>
    </row>
    <row r="9" spans="1:3">
      <c r="B9">
        <f>(500-C6)/C7</f>
        <v>0.58333333333333337</v>
      </c>
      <c r="C9" s="6" t="str">
        <f ca="1">_xlfn.FORMULATEXT(B9)</f>
        <v>=(500-C6)/C7</v>
      </c>
    </row>
    <row r="10" spans="1:3">
      <c r="B10">
        <f>NORMSDIST(B9)</f>
        <v>0.72016553640029435</v>
      </c>
      <c r="C10" s="6" t="str">
        <f t="shared" ref="C10:C11" ca="1" si="0">_xlfn.FORMULATEXT(B10)</f>
        <v>=NORMSDIST(B9)</v>
      </c>
    </row>
    <row r="11" spans="1:3">
      <c r="B11">
        <f>1-B10</f>
        <v>0.27983446359970565</v>
      </c>
      <c r="C11" s="6" t="str">
        <f t="shared" ca="1" si="0"/>
        <v>=1-B10</v>
      </c>
    </row>
    <row r="13" spans="1:3" ht="20.9">
      <c r="A13" s="30" t="s">
        <v>44</v>
      </c>
      <c r="B13" s="32" t="s">
        <v>89</v>
      </c>
    </row>
    <row r="14" spans="1:3" ht="20.9">
      <c r="B14" s="32" t="s">
        <v>86</v>
      </c>
    </row>
    <row r="15" spans="1:3" ht="20.9">
      <c r="B15" s="32" t="s">
        <v>87</v>
      </c>
    </row>
    <row r="16" spans="1:3" ht="20.9">
      <c r="B16" s="32" t="s">
        <v>88</v>
      </c>
    </row>
    <row r="18" spans="2:4">
      <c r="B18" t="s">
        <v>90</v>
      </c>
      <c r="C18">
        <v>35</v>
      </c>
      <c r="D18" s="6"/>
    </row>
    <row r="19" spans="2:4">
      <c r="C19">
        <f>C7/SQRT(C18)</f>
        <v>20.283702113484399</v>
      </c>
      <c r="D19" s="6" t="str">
        <f t="shared" ref="D19:D22" ca="1" si="1">_xlfn.FORMULATEXT(C19)</f>
        <v>=C7/SQRT(C18)</v>
      </c>
    </row>
    <row r="20" spans="2:4">
      <c r="C20">
        <f>(500-C6)/C19</f>
        <v>3.4510465401414425</v>
      </c>
      <c r="D20" s="6" t="str">
        <f t="shared" ca="1" si="1"/>
        <v>=(500-C6)/C19</v>
      </c>
    </row>
    <row r="21" spans="2:4">
      <c r="C21">
        <f>NORMSDIST(C20)</f>
        <v>0.99972079136677405</v>
      </c>
      <c r="D21" s="6" t="str">
        <f t="shared" ca="1" si="1"/>
        <v>=NORMSDIST(C20)</v>
      </c>
    </row>
    <row r="22" spans="2:4">
      <c r="C22" s="16">
        <f>1-C21</f>
        <v>2.7920863322594691E-4</v>
      </c>
      <c r="D22" s="6" t="str">
        <f t="shared" ca="1" si="1"/>
        <v>=1-C21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3" sqref="A13"/>
    </sheetView>
  </sheetViews>
  <sheetFormatPr defaultRowHeight="14.4"/>
  <sheetData>
    <row r="1" spans="1:1" ht="18">
      <c r="A1" s="24" t="s">
        <v>168</v>
      </c>
    </row>
    <row r="8" spans="1:1">
      <c r="A8" t="s">
        <v>229</v>
      </c>
    </row>
    <row r="9" spans="1:1">
      <c r="A9" t="s">
        <v>231</v>
      </c>
    </row>
    <row r="10" spans="1:1">
      <c r="A10" t="s">
        <v>230</v>
      </c>
    </row>
    <row r="12" spans="1:1">
      <c r="A12" t="s">
        <v>232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sheetData>
    <row r="1" spans="1:1" ht="18">
      <c r="A1" s="24" t="s">
        <v>169</v>
      </c>
    </row>
    <row r="3" spans="1:1">
      <c r="A3" s="47" t="s">
        <v>233</v>
      </c>
    </row>
    <row r="4" spans="1:1">
      <c r="A4" t="s">
        <v>234</v>
      </c>
    </row>
    <row r="5" spans="1:1">
      <c r="A5" s="47" t="s">
        <v>235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3"/>
  <sheetViews>
    <sheetView workbookViewId="0">
      <selection activeCell="H35" sqref="H35"/>
    </sheetView>
  </sheetViews>
  <sheetFormatPr defaultRowHeight="14.4"/>
  <sheetData>
    <row r="13" spans="1:1">
      <c r="A13" s="27" t="s">
        <v>134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3"/>
  <sheetViews>
    <sheetView topLeftCell="B25" workbookViewId="0">
      <selection activeCell="T14" sqref="T14"/>
    </sheetView>
  </sheetViews>
  <sheetFormatPr defaultRowHeight="14.4"/>
  <cols>
    <col min="2" max="2" width="20.28515625" customWidth="1"/>
    <col min="11" max="11" width="16.7109375" customWidth="1"/>
    <col min="14" max="14" width="8.7109375" customWidth="1"/>
  </cols>
  <sheetData>
    <row r="1" spans="13:16">
      <c r="N1" t="s">
        <v>58</v>
      </c>
      <c r="O1" t="s">
        <v>59</v>
      </c>
      <c r="P1" t="s">
        <v>60</v>
      </c>
    </row>
    <row r="2" spans="13:16">
      <c r="N2">
        <v>12</v>
      </c>
      <c r="O2" s="57">
        <v>616</v>
      </c>
      <c r="P2" s="57">
        <v>24</v>
      </c>
    </row>
    <row r="3" spans="13:16">
      <c r="N3">
        <v>13</v>
      </c>
      <c r="O3">
        <v>18</v>
      </c>
      <c r="P3">
        <v>516</v>
      </c>
    </row>
    <row r="4" spans="13:16">
      <c r="N4" s="57">
        <v>515</v>
      </c>
      <c r="O4">
        <v>17</v>
      </c>
      <c r="P4">
        <v>23</v>
      </c>
    </row>
    <row r="5" spans="13:16">
      <c r="N5">
        <v>17</v>
      </c>
      <c r="O5">
        <v>26</v>
      </c>
      <c r="P5">
        <v>25</v>
      </c>
    </row>
    <row r="6" spans="13:16">
      <c r="N6">
        <v>15</v>
      </c>
      <c r="O6">
        <v>23</v>
      </c>
      <c r="P6">
        <v>21</v>
      </c>
    </row>
    <row r="7" spans="13:16">
      <c r="N7">
        <v>18</v>
      </c>
      <c r="O7">
        <v>16</v>
      </c>
      <c r="P7">
        <v>19</v>
      </c>
    </row>
    <row r="8" spans="13:16">
      <c r="N8">
        <v>20</v>
      </c>
      <c r="O8">
        <v>15</v>
      </c>
      <c r="P8">
        <v>22</v>
      </c>
    </row>
    <row r="9" spans="13:16">
      <c r="N9">
        <v>17</v>
      </c>
      <c r="O9">
        <v>19</v>
      </c>
      <c r="P9">
        <v>17</v>
      </c>
    </row>
    <row r="10" spans="13:16">
      <c r="N10">
        <v>24</v>
      </c>
      <c r="O10">
        <v>18</v>
      </c>
      <c r="P10">
        <v>31</v>
      </c>
    </row>
    <row r="13" spans="13:16">
      <c r="M13" s="75" t="s">
        <v>159</v>
      </c>
    </row>
    <row r="14" spans="13:16">
      <c r="N14" t="s">
        <v>58</v>
      </c>
      <c r="O14" t="s">
        <v>59</v>
      </c>
      <c r="P14" t="s">
        <v>60</v>
      </c>
    </row>
    <row r="15" spans="13:16">
      <c r="N15">
        <v>12</v>
      </c>
      <c r="O15">
        <v>18</v>
      </c>
      <c r="P15">
        <v>24</v>
      </c>
    </row>
    <row r="16" spans="13:16">
      <c r="N16">
        <v>13</v>
      </c>
      <c r="O16">
        <v>17</v>
      </c>
      <c r="P16">
        <v>23</v>
      </c>
    </row>
    <row r="17" spans="1:27">
      <c r="N17">
        <v>17</v>
      </c>
      <c r="O17">
        <v>26</v>
      </c>
      <c r="P17">
        <v>25</v>
      </c>
    </row>
    <row r="18" spans="1:27">
      <c r="N18">
        <v>15</v>
      </c>
      <c r="O18">
        <v>23</v>
      </c>
      <c r="P18">
        <v>21</v>
      </c>
    </row>
    <row r="19" spans="1:27">
      <c r="N19">
        <v>18</v>
      </c>
      <c r="O19">
        <v>16</v>
      </c>
      <c r="P19">
        <v>19</v>
      </c>
    </row>
    <row r="20" spans="1:27">
      <c r="N20">
        <v>20</v>
      </c>
      <c r="O20">
        <v>15</v>
      </c>
      <c r="P20">
        <v>22</v>
      </c>
    </row>
    <row r="21" spans="1:27">
      <c r="N21">
        <v>17</v>
      </c>
      <c r="O21">
        <v>19</v>
      </c>
      <c r="P21">
        <v>27</v>
      </c>
    </row>
    <row r="22" spans="1:27">
      <c r="N22">
        <v>24</v>
      </c>
      <c r="O22">
        <v>18</v>
      </c>
      <c r="P22">
        <v>31</v>
      </c>
    </row>
    <row r="23" spans="1:27" ht="15.15" thickBot="1"/>
    <row r="24" spans="1:27">
      <c r="A24" s="76" t="s">
        <v>239</v>
      </c>
      <c r="B24" s="87"/>
      <c r="C24" s="77"/>
      <c r="D24" s="77"/>
      <c r="E24" s="77"/>
      <c r="F24" s="77"/>
      <c r="G24" s="77"/>
      <c r="H24" s="77"/>
      <c r="I24" s="77"/>
      <c r="J24" s="77"/>
      <c r="K24" s="78"/>
      <c r="P24" s="76" t="s">
        <v>159</v>
      </c>
      <c r="Q24" s="87"/>
      <c r="R24" s="77"/>
      <c r="S24" s="77"/>
      <c r="T24" s="77"/>
      <c r="U24" s="77"/>
      <c r="V24" s="77"/>
      <c r="W24" s="77"/>
      <c r="X24" s="77"/>
      <c r="Y24" s="77"/>
      <c r="Z24" s="77"/>
      <c r="AA24" s="78"/>
    </row>
    <row r="25" spans="1:27">
      <c r="A25" s="79" t="s">
        <v>41</v>
      </c>
      <c r="B25" s="80" t="s">
        <v>42</v>
      </c>
      <c r="C25" s="81" t="s">
        <v>61</v>
      </c>
      <c r="D25" s="81"/>
      <c r="E25" s="81"/>
      <c r="F25" s="81"/>
      <c r="G25" s="81"/>
      <c r="H25" s="81"/>
      <c r="I25" s="81"/>
      <c r="J25" s="81"/>
      <c r="K25" s="82"/>
      <c r="P25" s="79" t="s">
        <v>41</v>
      </c>
      <c r="Q25" s="80" t="s">
        <v>42</v>
      </c>
      <c r="R25" s="81" t="s">
        <v>61</v>
      </c>
      <c r="S25" s="81"/>
      <c r="T25" s="81"/>
      <c r="U25" s="81"/>
      <c r="V25" s="81"/>
      <c r="W25" s="81"/>
      <c r="X25" s="81"/>
      <c r="Y25" s="81"/>
      <c r="Z25" s="81"/>
      <c r="AA25" s="82"/>
    </row>
    <row r="26" spans="1:27">
      <c r="A26" s="79"/>
      <c r="B26" s="80" t="s">
        <v>43</v>
      </c>
      <c r="C26" s="81" t="s">
        <v>62</v>
      </c>
      <c r="D26" s="81"/>
      <c r="E26" s="81"/>
      <c r="F26" s="81"/>
      <c r="G26" s="81"/>
      <c r="H26" s="81"/>
      <c r="I26" s="81"/>
      <c r="J26" s="81"/>
      <c r="K26" s="82"/>
      <c r="P26" s="79"/>
      <c r="Q26" s="80" t="s">
        <v>43</v>
      </c>
      <c r="R26" s="81" t="s">
        <v>62</v>
      </c>
      <c r="S26" s="81"/>
      <c r="T26" s="81"/>
      <c r="U26" s="81"/>
      <c r="V26" s="81"/>
      <c r="W26" s="81"/>
      <c r="X26" s="81"/>
      <c r="Y26" s="81"/>
      <c r="Z26" s="81"/>
      <c r="AA26" s="82"/>
    </row>
    <row r="27" spans="1:27">
      <c r="A27" s="83"/>
      <c r="B27" s="81"/>
      <c r="C27" s="81"/>
      <c r="D27" s="81"/>
      <c r="E27" s="81"/>
      <c r="F27" s="81"/>
      <c r="G27" s="81"/>
      <c r="H27" s="81"/>
      <c r="I27" s="81"/>
      <c r="J27" s="81"/>
      <c r="K27" s="82"/>
      <c r="P27" s="83"/>
      <c r="Q27" s="81"/>
      <c r="R27" s="81"/>
      <c r="S27" s="81"/>
      <c r="T27" s="81"/>
      <c r="U27" s="81"/>
      <c r="V27" s="81"/>
      <c r="W27" s="81"/>
      <c r="X27" s="81"/>
      <c r="Y27" s="81"/>
      <c r="Z27" s="81"/>
      <c r="AA27" s="82"/>
    </row>
    <row r="28" spans="1:27">
      <c r="A28" s="79" t="s">
        <v>44</v>
      </c>
      <c r="B28" s="81" t="s">
        <v>237</v>
      </c>
      <c r="C28" s="81"/>
      <c r="D28" s="81"/>
      <c r="E28" s="81"/>
      <c r="F28" s="81"/>
      <c r="G28" s="81"/>
      <c r="H28" s="81"/>
      <c r="I28" s="81"/>
      <c r="J28" s="81"/>
      <c r="K28" s="82"/>
      <c r="P28" s="79" t="s">
        <v>44</v>
      </c>
      <c r="Q28" s="81" t="s">
        <v>237</v>
      </c>
      <c r="R28" s="81"/>
      <c r="S28" s="81"/>
      <c r="T28" s="81"/>
      <c r="U28" s="81"/>
      <c r="V28" s="81"/>
      <c r="W28" s="81"/>
      <c r="X28" s="81"/>
      <c r="Y28" s="81"/>
      <c r="Z28" s="81"/>
      <c r="AA28" s="82"/>
    </row>
    <row r="29" spans="1:27">
      <c r="A29" s="83"/>
      <c r="B29" s="81" t="s">
        <v>238</v>
      </c>
      <c r="C29" s="81"/>
      <c r="D29" s="81"/>
      <c r="E29" s="81"/>
      <c r="F29" s="81"/>
      <c r="G29" s="81"/>
      <c r="H29" s="81"/>
      <c r="I29" s="81"/>
      <c r="J29" s="81"/>
      <c r="K29" s="82"/>
      <c r="P29" s="83"/>
      <c r="X29" s="81"/>
      <c r="Y29" s="81"/>
      <c r="Z29" s="81"/>
      <c r="AA29" s="82"/>
    </row>
    <row r="30" spans="1:27">
      <c r="A30" s="83"/>
      <c r="B30" s="81"/>
      <c r="C30" s="81"/>
      <c r="D30" s="81"/>
      <c r="E30" s="81"/>
      <c r="F30" s="81"/>
      <c r="G30" s="81"/>
      <c r="H30" s="81"/>
      <c r="I30" s="81"/>
      <c r="J30" s="81"/>
      <c r="K30" s="82"/>
      <c r="P30" s="79" t="s">
        <v>46</v>
      </c>
      <c r="Q30" t="s">
        <v>63</v>
      </c>
      <c r="X30" s="81"/>
      <c r="Y30" s="81"/>
      <c r="Z30" s="81"/>
      <c r="AA30" s="82"/>
    </row>
    <row r="31" spans="1:27">
      <c r="A31" s="79" t="s">
        <v>46</v>
      </c>
      <c r="B31" t="s">
        <v>63</v>
      </c>
      <c r="I31" s="81"/>
      <c r="J31" s="81"/>
      <c r="K31" s="82"/>
      <c r="P31" s="83"/>
      <c r="X31" s="81"/>
      <c r="Y31" s="81"/>
      <c r="Z31" s="81"/>
      <c r="AA31" s="82"/>
    </row>
    <row r="32" spans="1:27" ht="15.15" thickBot="1">
      <c r="A32" s="83"/>
      <c r="I32" s="81"/>
      <c r="J32" s="81"/>
      <c r="K32" s="82"/>
      <c r="P32" s="83"/>
      <c r="Q32" t="s">
        <v>64</v>
      </c>
      <c r="X32" s="81"/>
      <c r="Y32" s="81"/>
      <c r="Z32" s="81"/>
      <c r="AA32" s="82"/>
    </row>
    <row r="33" spans="1:27" ht="15.15" thickBot="1">
      <c r="A33" s="83"/>
      <c r="B33" t="s">
        <v>64</v>
      </c>
      <c r="I33" s="81"/>
      <c r="J33" s="81"/>
      <c r="K33" s="82"/>
      <c r="P33" s="83"/>
      <c r="Q33" s="19" t="s">
        <v>65</v>
      </c>
      <c r="R33" s="19" t="s">
        <v>66</v>
      </c>
      <c r="S33" s="19" t="s">
        <v>67</v>
      </c>
      <c r="T33" s="19" t="s">
        <v>68</v>
      </c>
      <c r="U33" s="19" t="s">
        <v>69</v>
      </c>
      <c r="X33" s="81"/>
      <c r="Y33" s="81"/>
      <c r="Z33" s="81"/>
      <c r="AA33" s="82"/>
    </row>
    <row r="34" spans="1:27">
      <c r="A34" s="83"/>
      <c r="B34" s="19" t="s">
        <v>65</v>
      </c>
      <c r="C34" s="19" t="s">
        <v>66</v>
      </c>
      <c r="D34" s="19" t="s">
        <v>67</v>
      </c>
      <c r="E34" s="19" t="s">
        <v>68</v>
      </c>
      <c r="F34" s="19" t="s">
        <v>69</v>
      </c>
      <c r="I34" s="81"/>
      <c r="J34" s="81"/>
      <c r="K34" s="82"/>
      <c r="P34" s="83"/>
      <c r="Q34" s="20" t="s">
        <v>58</v>
      </c>
      <c r="R34" s="20">
        <v>8</v>
      </c>
      <c r="S34" s="20">
        <v>136</v>
      </c>
      <c r="T34" s="20">
        <v>17</v>
      </c>
      <c r="U34" s="20">
        <v>14.857142857142858</v>
      </c>
      <c r="X34" s="81"/>
      <c r="Y34" s="81"/>
      <c r="Z34" s="81"/>
      <c r="AA34" s="82"/>
    </row>
    <row r="35" spans="1:27">
      <c r="A35" s="83"/>
      <c r="B35" s="20" t="s">
        <v>58</v>
      </c>
      <c r="C35" s="20">
        <v>9</v>
      </c>
      <c r="D35" s="20">
        <v>651</v>
      </c>
      <c r="E35" s="20">
        <v>72.333333333333329</v>
      </c>
      <c r="F35" s="20">
        <v>27569</v>
      </c>
      <c r="I35" s="81"/>
      <c r="J35" s="81"/>
      <c r="K35" s="82"/>
      <c r="P35" s="83"/>
      <c r="Q35" s="20" t="s">
        <v>59</v>
      </c>
      <c r="R35" s="20">
        <v>8</v>
      </c>
      <c r="S35" s="20">
        <v>152</v>
      </c>
      <c r="T35" s="20">
        <v>19</v>
      </c>
      <c r="U35" s="20">
        <v>13.714285714285714</v>
      </c>
      <c r="X35" s="81"/>
      <c r="Y35" s="81"/>
      <c r="Z35" s="81"/>
      <c r="AA35" s="82"/>
    </row>
    <row r="36" spans="1:27" ht="15.15" thickBot="1">
      <c r="A36" s="83"/>
      <c r="B36" s="20" t="s">
        <v>59</v>
      </c>
      <c r="C36" s="20">
        <v>9</v>
      </c>
      <c r="D36" s="20">
        <v>768</v>
      </c>
      <c r="E36" s="20">
        <v>85.333333333333329</v>
      </c>
      <c r="F36" s="20">
        <v>39613</v>
      </c>
      <c r="I36" s="81"/>
      <c r="J36" s="81"/>
      <c r="K36" s="82"/>
      <c r="P36" s="83"/>
      <c r="Q36" s="21" t="s">
        <v>60</v>
      </c>
      <c r="R36" s="21">
        <v>8</v>
      </c>
      <c r="S36" s="21">
        <v>192</v>
      </c>
      <c r="T36" s="21">
        <v>24</v>
      </c>
      <c r="U36" s="21">
        <v>14</v>
      </c>
      <c r="X36" s="81"/>
      <c r="Y36" s="81"/>
      <c r="Z36" s="81"/>
      <c r="AA36" s="82"/>
    </row>
    <row r="37" spans="1:27" ht="15.15" thickBot="1">
      <c r="A37" s="83"/>
      <c r="B37" s="21" t="s">
        <v>60</v>
      </c>
      <c r="C37" s="21">
        <v>9</v>
      </c>
      <c r="D37" s="21">
        <v>698</v>
      </c>
      <c r="E37" s="21">
        <v>77.555555555555557</v>
      </c>
      <c r="F37" s="21">
        <v>27048.527777777777</v>
      </c>
      <c r="I37" s="81"/>
      <c r="J37" s="81"/>
      <c r="K37" s="82"/>
      <c r="P37" s="83"/>
      <c r="X37" s="81"/>
      <c r="Y37" s="81"/>
      <c r="Z37" s="81"/>
      <c r="AA37" s="82"/>
    </row>
    <row r="38" spans="1:27">
      <c r="A38" s="83"/>
      <c r="I38" s="81"/>
      <c r="J38" s="81"/>
      <c r="K38" s="82"/>
      <c r="P38" s="83"/>
      <c r="X38" s="81"/>
      <c r="Y38" s="81"/>
      <c r="Z38" s="81"/>
      <c r="AA38" s="82"/>
    </row>
    <row r="39" spans="1:27" ht="15.15" thickBot="1">
      <c r="A39" s="83"/>
      <c r="I39" s="81"/>
      <c r="J39" s="81"/>
      <c r="K39" s="82"/>
      <c r="P39" s="83"/>
      <c r="Q39" t="s">
        <v>70</v>
      </c>
      <c r="X39" s="81"/>
      <c r="Y39" s="81"/>
      <c r="Z39" s="81"/>
      <c r="AA39" s="82"/>
    </row>
    <row r="40" spans="1:27" ht="15.15" thickBot="1">
      <c r="A40" s="83"/>
      <c r="B40" t="s">
        <v>70</v>
      </c>
      <c r="I40" s="81"/>
      <c r="J40" s="81"/>
      <c r="K40" s="82"/>
      <c r="P40" s="83"/>
      <c r="Q40" s="19" t="s">
        <v>71</v>
      </c>
      <c r="R40" s="19" t="s">
        <v>72</v>
      </c>
      <c r="S40" s="19" t="s">
        <v>73</v>
      </c>
      <c r="T40" s="19" t="s">
        <v>74</v>
      </c>
      <c r="U40" s="19" t="s">
        <v>75</v>
      </c>
      <c r="V40" s="19" t="s">
        <v>76</v>
      </c>
      <c r="W40" s="19" t="s">
        <v>77</v>
      </c>
      <c r="X40" s="81"/>
      <c r="Y40" s="81"/>
      <c r="Z40" s="81"/>
      <c r="AA40" s="82"/>
    </row>
    <row r="41" spans="1:27">
      <c r="A41" s="83"/>
      <c r="B41" s="19" t="s">
        <v>71</v>
      </c>
      <c r="C41" s="19" t="s">
        <v>72</v>
      </c>
      <c r="D41" s="19" t="s">
        <v>73</v>
      </c>
      <c r="E41" s="19" t="s">
        <v>74</v>
      </c>
      <c r="F41" s="19" t="s">
        <v>75</v>
      </c>
      <c r="G41" s="19" t="s">
        <v>76</v>
      </c>
      <c r="H41" s="19" t="s">
        <v>77</v>
      </c>
      <c r="I41" s="81"/>
      <c r="J41" s="81"/>
      <c r="K41" s="82"/>
      <c r="P41" s="83"/>
      <c r="Q41" s="20" t="s">
        <v>78</v>
      </c>
      <c r="R41" s="20">
        <v>208</v>
      </c>
      <c r="S41" s="20">
        <v>2</v>
      </c>
      <c r="T41" s="20">
        <v>104</v>
      </c>
      <c r="U41" s="20">
        <v>7.3288590604026851</v>
      </c>
      <c r="V41" s="29">
        <v>3.8520360773638823E-3</v>
      </c>
      <c r="W41" s="20">
        <v>3.4668001115424172</v>
      </c>
      <c r="X41" s="81"/>
      <c r="Y41" s="81"/>
      <c r="Z41" s="81"/>
      <c r="AA41" s="82"/>
    </row>
    <row r="42" spans="1:27">
      <c r="A42" s="83"/>
      <c r="B42" s="20" t="s">
        <v>78</v>
      </c>
      <c r="C42" s="20">
        <v>770.2962962964084</v>
      </c>
      <c r="D42" s="20">
        <v>2</v>
      </c>
      <c r="E42" s="20">
        <v>385.1481481482042</v>
      </c>
      <c r="F42" s="20">
        <v>1.2261890829790078E-2</v>
      </c>
      <c r="G42" s="29">
        <v>0.98781916402948466</v>
      </c>
      <c r="H42" s="20">
        <v>3.4028261053501945</v>
      </c>
      <c r="I42" s="81"/>
      <c r="J42" s="81"/>
      <c r="K42" s="82"/>
      <c r="P42" s="83"/>
      <c r="Q42" s="20" t="s">
        <v>79</v>
      </c>
      <c r="R42" s="20">
        <v>298</v>
      </c>
      <c r="S42" s="20">
        <v>21</v>
      </c>
      <c r="T42" s="20">
        <v>14.19047619047619</v>
      </c>
      <c r="U42" s="20"/>
      <c r="V42" s="20"/>
      <c r="W42" s="20"/>
      <c r="X42" s="81"/>
      <c r="Y42" s="81"/>
      <c r="Z42" s="81"/>
      <c r="AA42" s="82"/>
    </row>
    <row r="43" spans="1:27">
      <c r="A43" s="83"/>
      <c r="B43" s="20" t="s">
        <v>79</v>
      </c>
      <c r="C43" s="20">
        <v>753844.22222222225</v>
      </c>
      <c r="D43" s="20">
        <v>24</v>
      </c>
      <c r="E43" s="20">
        <v>31410.175925925927</v>
      </c>
      <c r="F43" s="20"/>
      <c r="G43" s="20"/>
      <c r="H43" s="20"/>
      <c r="I43" s="81"/>
      <c r="J43" s="81"/>
      <c r="K43" s="82"/>
      <c r="P43" s="83"/>
      <c r="Q43" s="20"/>
      <c r="R43" s="20"/>
      <c r="S43" s="20"/>
      <c r="T43" s="20"/>
      <c r="U43" s="20"/>
      <c r="V43" s="20"/>
      <c r="W43" s="20"/>
      <c r="X43" s="81"/>
      <c r="Y43" s="81"/>
      <c r="Z43" s="81"/>
      <c r="AA43" s="82"/>
    </row>
    <row r="44" spans="1:27" ht="15.15" thickBot="1">
      <c r="A44" s="83"/>
      <c r="B44" s="20"/>
      <c r="C44" s="20"/>
      <c r="D44" s="20"/>
      <c r="E44" s="20"/>
      <c r="F44" s="20"/>
      <c r="G44" s="20"/>
      <c r="H44" s="20"/>
      <c r="I44" s="81"/>
      <c r="J44" s="81"/>
      <c r="K44" s="82"/>
      <c r="P44" s="83"/>
      <c r="Q44" s="21" t="s">
        <v>80</v>
      </c>
      <c r="R44" s="21">
        <v>506</v>
      </c>
      <c r="S44" s="21">
        <v>23</v>
      </c>
      <c r="T44" s="21"/>
      <c r="U44" s="21"/>
      <c r="V44" s="21"/>
      <c r="W44" s="21"/>
      <c r="X44" s="81"/>
      <c r="Y44" s="81"/>
      <c r="Z44" s="81"/>
      <c r="AA44" s="82"/>
    </row>
    <row r="45" spans="1:27" ht="15.15" thickBot="1">
      <c r="A45" s="83"/>
      <c r="B45" s="21" t="s">
        <v>80</v>
      </c>
      <c r="C45" s="21">
        <v>754614.51851851866</v>
      </c>
      <c r="D45" s="21">
        <v>26</v>
      </c>
      <c r="E45" s="21"/>
      <c r="F45" s="21"/>
      <c r="G45" s="21"/>
      <c r="H45" s="21"/>
      <c r="I45" s="81"/>
      <c r="J45" s="81"/>
      <c r="K45" s="82"/>
      <c r="P45" s="83"/>
      <c r="Q45" s="81"/>
      <c r="R45" s="81"/>
      <c r="S45" s="81"/>
      <c r="T45" s="81"/>
      <c r="U45" s="81"/>
      <c r="V45" s="81"/>
      <c r="W45" s="81"/>
      <c r="X45" s="81"/>
      <c r="Y45" s="81"/>
      <c r="Z45" s="81"/>
      <c r="AA45" s="82"/>
    </row>
    <row r="46" spans="1:27">
      <c r="A46" s="83"/>
      <c r="B46" s="81"/>
      <c r="C46" s="81"/>
      <c r="D46" s="81"/>
      <c r="E46" s="81"/>
      <c r="F46" s="81"/>
      <c r="G46" s="81"/>
      <c r="H46" s="81"/>
      <c r="I46" s="81"/>
      <c r="J46" s="81"/>
      <c r="K46" s="82"/>
      <c r="P46" s="83"/>
      <c r="Q46" s="81"/>
      <c r="R46" s="81"/>
      <c r="S46" s="81"/>
      <c r="T46" s="81"/>
      <c r="U46" s="81"/>
      <c r="V46" s="81"/>
      <c r="W46" s="81"/>
      <c r="X46" s="81"/>
      <c r="Y46" s="81"/>
      <c r="Z46" s="81"/>
      <c r="AA46" s="82"/>
    </row>
    <row r="47" spans="1:27">
      <c r="A47" s="79" t="s">
        <v>50</v>
      </c>
      <c r="B47" s="81"/>
      <c r="C47" s="81"/>
      <c r="D47" s="81"/>
      <c r="E47" s="81"/>
      <c r="F47" s="81"/>
      <c r="G47" s="81"/>
      <c r="H47" s="81"/>
      <c r="I47" s="81"/>
      <c r="J47" s="81"/>
      <c r="K47" s="82"/>
      <c r="P47" s="79" t="s">
        <v>50</v>
      </c>
      <c r="Q47" s="81"/>
      <c r="R47" s="81"/>
      <c r="S47" s="81"/>
      <c r="T47" s="81"/>
      <c r="U47" s="81"/>
      <c r="V47" s="81"/>
      <c r="W47" s="81"/>
      <c r="X47" s="81"/>
      <c r="Y47" s="81"/>
      <c r="Z47" s="81"/>
      <c r="AA47" s="82"/>
    </row>
    <row r="48" spans="1:27">
      <c r="A48" s="83"/>
      <c r="B48" s="81"/>
      <c r="C48" s="81"/>
      <c r="D48" s="81"/>
      <c r="E48" s="81"/>
      <c r="F48" s="81"/>
      <c r="G48" s="81"/>
      <c r="H48" s="81"/>
      <c r="I48" s="81"/>
      <c r="J48" s="81"/>
      <c r="K48" s="82"/>
      <c r="P48" s="83"/>
      <c r="Q48" s="81"/>
      <c r="R48" s="81"/>
      <c r="S48" s="81"/>
      <c r="T48" s="81"/>
      <c r="U48" s="81"/>
      <c r="V48" s="81"/>
      <c r="W48" s="81"/>
      <c r="X48" s="81"/>
      <c r="Y48" s="81"/>
      <c r="Z48" s="81"/>
      <c r="AA48" s="82"/>
    </row>
    <row r="49" spans="1:27">
      <c r="A49" s="83"/>
      <c r="B49" s="81"/>
      <c r="C49" s="81"/>
      <c r="D49" s="81"/>
      <c r="E49" s="81"/>
      <c r="F49" s="81"/>
      <c r="G49" s="81"/>
      <c r="H49" s="81"/>
      <c r="I49" s="81"/>
      <c r="J49" s="81"/>
      <c r="K49" s="82"/>
      <c r="P49" s="83"/>
      <c r="Q49" s="81"/>
      <c r="R49" s="81"/>
      <c r="S49" s="81"/>
      <c r="T49" s="81"/>
      <c r="U49" s="81"/>
      <c r="V49" s="81"/>
      <c r="W49" s="81"/>
      <c r="X49" s="81"/>
      <c r="Y49" s="81"/>
      <c r="Z49" s="81"/>
      <c r="AA49" s="82"/>
    </row>
    <row r="50" spans="1:27">
      <c r="A50" s="83"/>
      <c r="B50" s="81"/>
      <c r="C50" s="81"/>
      <c r="D50" s="81"/>
      <c r="E50" s="81"/>
      <c r="F50" s="81"/>
      <c r="G50" s="81"/>
      <c r="H50" s="81"/>
      <c r="I50" s="81"/>
      <c r="J50" s="81"/>
      <c r="K50" s="82"/>
      <c r="P50" s="83"/>
      <c r="Q50" s="81"/>
      <c r="R50" s="81"/>
      <c r="S50" s="81"/>
      <c r="T50" s="81"/>
      <c r="U50" s="81"/>
      <c r="V50" s="81"/>
      <c r="W50" s="81"/>
      <c r="X50" s="81"/>
      <c r="Y50" s="81"/>
      <c r="Z50" s="81"/>
      <c r="AA50" s="82"/>
    </row>
    <row r="51" spans="1:27">
      <c r="A51" s="83"/>
      <c r="B51" s="81"/>
      <c r="C51" s="81"/>
      <c r="D51" s="81"/>
      <c r="E51" s="81"/>
      <c r="F51" s="81"/>
      <c r="G51" s="81"/>
      <c r="H51" s="81"/>
      <c r="I51" s="81"/>
      <c r="J51" s="81"/>
      <c r="K51" s="82"/>
      <c r="P51" s="83"/>
      <c r="Q51" s="81"/>
      <c r="R51" s="81"/>
      <c r="S51" s="81"/>
      <c r="T51" s="81"/>
      <c r="U51" s="81"/>
      <c r="V51" s="81"/>
      <c r="W51" s="81"/>
      <c r="X51" s="81"/>
      <c r="Y51" s="81"/>
      <c r="Z51" s="81"/>
      <c r="AA51" s="82"/>
    </row>
    <row r="52" spans="1:27">
      <c r="A52" s="83"/>
      <c r="B52" s="81"/>
      <c r="C52" s="81"/>
      <c r="D52" s="81"/>
      <c r="E52" s="81"/>
      <c r="F52" s="81"/>
      <c r="G52" s="81"/>
      <c r="H52" s="81"/>
      <c r="I52" s="81"/>
      <c r="J52" s="81"/>
      <c r="K52" s="82"/>
      <c r="P52" s="83"/>
      <c r="Q52" s="81"/>
      <c r="R52" s="81"/>
      <c r="S52" s="81"/>
      <c r="T52" s="81"/>
      <c r="U52" s="81"/>
      <c r="V52" s="81"/>
      <c r="W52" s="81"/>
      <c r="X52" s="81"/>
      <c r="Y52" s="81"/>
      <c r="Z52" s="81"/>
      <c r="AA52" s="82"/>
    </row>
    <row r="53" spans="1:27">
      <c r="A53" s="83"/>
      <c r="B53" s="81"/>
      <c r="C53" s="81"/>
      <c r="D53" s="81"/>
      <c r="E53" s="81"/>
      <c r="F53" s="81"/>
      <c r="G53" s="81"/>
      <c r="H53" s="81"/>
      <c r="I53" s="81"/>
      <c r="J53" s="81"/>
      <c r="K53" s="82"/>
      <c r="P53" s="83"/>
      <c r="Q53" s="81"/>
      <c r="R53" s="81"/>
      <c r="S53" s="81"/>
      <c r="T53" s="81"/>
      <c r="U53" s="81"/>
      <c r="V53" s="81"/>
      <c r="W53" s="81"/>
      <c r="X53" s="81"/>
      <c r="Y53" s="81"/>
      <c r="Z53" s="81"/>
      <c r="AA53" s="82"/>
    </row>
    <row r="54" spans="1:27">
      <c r="A54" s="83" t="s">
        <v>51</v>
      </c>
      <c r="B54" s="81" t="s">
        <v>81</v>
      </c>
      <c r="C54" s="81"/>
      <c r="D54" s="81"/>
      <c r="E54" s="81"/>
      <c r="F54" s="81"/>
      <c r="G54" s="81"/>
      <c r="H54" s="81"/>
      <c r="I54" s="81"/>
      <c r="J54" s="81"/>
      <c r="K54" s="82"/>
      <c r="P54" s="79" t="s">
        <v>51</v>
      </c>
      <c r="Q54" s="81" t="s">
        <v>255</v>
      </c>
      <c r="R54" s="81"/>
      <c r="S54" s="81"/>
      <c r="T54" s="81"/>
      <c r="U54" s="81"/>
      <c r="V54" s="81"/>
      <c r="W54" s="81"/>
      <c r="X54" s="81"/>
      <c r="Y54" s="81"/>
      <c r="Z54" s="81"/>
      <c r="AA54" s="82"/>
    </row>
    <row r="55" spans="1:27" ht="15.15" thickBot="1">
      <c r="A55" s="86"/>
      <c r="B55" s="84" t="s">
        <v>240</v>
      </c>
      <c r="C55" s="84"/>
      <c r="D55" s="84"/>
      <c r="E55" s="84"/>
      <c r="F55" s="84"/>
      <c r="G55" s="84"/>
      <c r="H55" s="84"/>
      <c r="I55" s="84"/>
      <c r="J55" s="84"/>
      <c r="K55" s="85"/>
      <c r="P55" s="86"/>
      <c r="Q55" s="84" t="s">
        <v>241</v>
      </c>
      <c r="R55" s="84"/>
      <c r="S55" s="84"/>
      <c r="T55" s="84"/>
      <c r="U55" s="84"/>
      <c r="V55" s="84"/>
      <c r="W55" s="84"/>
      <c r="X55" s="84"/>
      <c r="Y55" s="84"/>
      <c r="Z55" s="84"/>
      <c r="AA55" s="85"/>
    </row>
    <row r="57" spans="1:27">
      <c r="A57" s="27"/>
    </row>
    <row r="58" spans="1:27">
      <c r="A58" s="27"/>
    </row>
    <row r="59" spans="1:27">
      <c r="A59" s="27"/>
    </row>
    <row r="60" spans="1:27">
      <c r="A60" s="27"/>
    </row>
    <row r="61" spans="1:27">
      <c r="A61" s="27"/>
    </row>
    <row r="63" spans="1:27">
      <c r="A63" s="27"/>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Index</vt:lpstr>
      <vt:lpstr>s1</vt:lpstr>
      <vt:lpstr>s8</vt:lpstr>
      <vt:lpstr>s9</vt:lpstr>
      <vt:lpstr>s10</vt:lpstr>
      <vt:lpstr>s11</vt:lpstr>
      <vt:lpstr>s12</vt:lpstr>
      <vt:lpstr>s14</vt:lpstr>
      <vt:lpstr>s15</vt:lpstr>
      <vt:lpstr>s16</vt:lpstr>
      <vt:lpstr>s17</vt:lpstr>
      <vt:lpstr>s18</vt:lpstr>
      <vt:lpstr>s19</vt:lpstr>
      <vt:lpstr>s20</vt:lpstr>
      <vt:lpstr>s21</vt:lpstr>
      <vt:lpstr>bonus1</vt:lpstr>
      <vt:lpstr>bonus2</vt:lpstr>
      <vt:lpstr>bonus3</vt:lpstr>
      <vt:lpstr>bonus4</vt:lpstr>
      <vt:lpstr>bonus5</vt:lpstr>
      <vt:lpstr>'s8'!_Hlk504154593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2018-01-20T16:06:20Z</dcterms:modified>
</cp:coreProperties>
</file>