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a\BFH\Semester_5\Software Engineering\"/>
    </mc:Choice>
  </mc:AlternateContent>
  <bookViews>
    <workbookView xWindow="0" yWindow="0" windowWidth="23040" windowHeight="9396" firstSheet="5" activeTab="5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11" i="8"/>
  <c r="B11" i="7"/>
  <c r="B8" i="7"/>
  <c r="B9" i="7"/>
  <c r="B10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E85" i="7"/>
  <c r="B9" i="8"/>
  <c r="B9" i="10"/>
  <c r="A3" i="6"/>
  <c r="A10" i="1" l="1"/>
  <c r="A9" i="1"/>
  <c r="A7" i="1"/>
  <c r="A6" i="1"/>
  <c r="A5" i="1"/>
  <c r="A3" i="10"/>
  <c r="A11" i="1" s="1"/>
  <c r="A3" i="9"/>
  <c r="A3" i="8"/>
  <c r="A3" i="7"/>
  <c r="A8" i="1" s="1"/>
  <c r="A3" i="5"/>
  <c r="A3" i="4"/>
  <c r="E91" i="10"/>
  <c r="B3" i="10" s="1"/>
  <c r="B11" i="1" s="1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8" i="10"/>
  <c r="E92" i="9"/>
  <c r="B3" i="9" s="1"/>
  <c r="B10" i="1" s="1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E91" i="8"/>
  <c r="B3" i="8" s="1"/>
  <c r="B9" i="1" s="1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0" i="8"/>
  <c r="B8" i="8"/>
  <c r="B3" i="7"/>
  <c r="B8" i="1" s="1"/>
  <c r="E92" i="6"/>
  <c r="B3" i="6" s="1"/>
  <c r="B7" i="1" s="1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92" i="5"/>
  <c r="B3" i="5" s="1"/>
  <c r="B6" i="1" s="1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90" i="4"/>
  <c r="B3" i="4" s="1"/>
  <c r="B5" i="1" s="1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8" i="4"/>
  <c r="B12" i="1" l="1"/>
</calcChain>
</file>

<file path=xl/sharedStrings.xml><?xml version="1.0" encoding="utf-8"?>
<sst xmlns="http://schemas.openxmlformats.org/spreadsheetml/2006/main" count="116" uniqueCount="39">
  <si>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</si>
  <si>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</si>
  <si>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</si>
  <si>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</si>
  <si>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</si>
  <si>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</si>
  <si>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</si>
  <si>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</si>
  <si>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</si>
  <si>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</si>
  <si>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</si>
  <si>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</si>
  <si>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</si>
  <si>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</si>
  <si>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</si>
  <si>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</si>
  <si>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</si>
  <si>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</si>
  <si>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</si>
  <si>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</si>
  <si>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</si>
  <si>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</si>
  <si>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</si>
  <si>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</si>
  <si>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</si>
  <si>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 xml:space="preserve"> 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</si>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</sst>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36">
  <autoFilter ref="B7:E90"/>
  <sortState ref="B9:E91">
    <sortCondition descending="1" ref="C11:C94"/>
  </sortState>
  <tableColumns count="4">
    <tableColumn id="5" name="KW" dataDxfId="35" totalsRowDxfId="2">
      <calculatedColumnFormula>WEEKNUM(C8,2)</calculatedColumnFormula>
    </tableColumn>
    <tableColumn id="1" name="Datum" totalsRowLabel="Ergebnis" dataDxfId="34" totalsRowDxfId="1"/>
    <tableColumn id="2" name="Tätigkeit" dataDxfId="33" totalsRowDxfId="0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32">
      <calculatedColumnFormula>B6</calculatedColumnFormula>
    </tableColumn>
    <tableColumn id="2" name="Aufwand Total" dataDxfId="31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30">
  <autoFilter ref="B7:E91"/>
  <sortState ref="B9:E91">
    <sortCondition descending="1" ref="C11:C94"/>
  </sortState>
  <tableColumns count="4">
    <tableColumn id="5" name="KW" dataDxfId="29" totalsRowDxfId="14">
      <calculatedColumnFormula>WEEKNUM(C8,2)</calculatedColumnFormula>
    </tableColumn>
    <tableColumn id="1" name="Datum" totalsRowLabel="Ergebnis" dataDxfId="28" totalsRowDxfId="13"/>
    <tableColumn id="2" name="Tätigkeit" dataDxfId="27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1" totalsRowCount="1" headerRowDxfId="24">
  <autoFilter ref="B7:E90"/>
  <sortState ref="B9:E91">
    <sortCondition descending="1" ref="C11:C94"/>
  </sortState>
  <tableColumns count="4">
    <tableColumn id="5" name="KW" dataDxfId="23" totalsRowDxfId="5">
      <calculatedColumnFormula>WEEKNUM(C8,2)</calculatedColumnFormula>
    </tableColumn>
    <tableColumn id="1" name="Datum" totalsRowLabel="Ergebnis" dataDxfId="22" totalsRowDxfId="4"/>
    <tableColumn id="2" name="Tätigkeit" dataDxfId="21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20">
      <calculatedColumnFormula>WEEKNUM(C8,2)</calculatedColumnFormula>
    </tableColumn>
    <tableColumn id="1" name="Datum" totalsRowLabel="Ergebnis" dataDxfId="58" totalsRowDxfId="19"/>
    <tableColumn id="2" name="Tätigkeit" dataDxfId="57" totalsRowDxfId="18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6">
      <calculatedColumnFormula>B6</calculatedColumnFormula>
    </tableColumn>
    <tableColumn id="2" name="Aufwand Total" dataDxfId="55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4">
  <autoFilter ref="B7:E91"/>
  <sortState ref="B9:E91">
    <sortCondition descending="1" ref="C11:C94"/>
  </sortState>
  <tableColumns count="4">
    <tableColumn id="5" name="KW" dataDxfId="53" totalsRowDxfId="17">
      <calculatedColumnFormula>WEEKNUM(C8,2)</calculatedColumnFormula>
    </tableColumn>
    <tableColumn id="1" name="Datum" totalsRowLabel="Ergebnis" dataDxfId="52" totalsRowDxfId="16"/>
    <tableColumn id="2" name="Tätigkeit" dataDxfId="51" totalsRowDxfId="1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50">
      <calculatedColumnFormula>B6</calculatedColumnFormula>
    </tableColumn>
    <tableColumn id="2" name="Aufwand Total" dataDxfId="49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8">
  <autoFilter ref="B7:E91"/>
  <sortState ref="B9:E91">
    <sortCondition descending="1" ref="C11:C94"/>
  </sortState>
  <tableColumns count="4">
    <tableColumn id="5" name="KW" dataDxfId="47" totalsRowDxfId="11">
      <calculatedColumnFormula>WEEKNUM(C8,2)</calculatedColumnFormula>
    </tableColumn>
    <tableColumn id="1" name="Datum" totalsRowLabel="Ergebnis" dataDxfId="46" totalsRowDxfId="10"/>
    <tableColumn id="2" name="Tätigkeit" dataDxfId="45" totalsRowDxfId="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42">
  <autoFilter ref="B7:E84"/>
  <sortState ref="B9:E91">
    <sortCondition descending="1" ref="C11:C94"/>
  </sortState>
  <tableColumns count="4">
    <tableColumn id="5" name="KW" dataDxfId="41" totalsRowDxfId="8">
      <calculatedColumnFormula>WEEKNUM(C8,2)</calculatedColumnFormula>
    </tableColumn>
    <tableColumn id="1" name="Datum" totalsRowLabel="Ergebnis" dataDxfId="40" totalsRowDxfId="7"/>
    <tableColumn id="2" name="Tätigkeit" dataDxfId="39" totalsRowDxfId="6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workbookViewId="0">
      <selection activeCell="A15" sqref="A15"/>
    </sheetView>
  </sheetViews>
  <sheetFormatPr baseColWidth="10" defaultColWidth="11.44140625" defaultRowHeight="14.4" x14ac:dyDescent="0.3"/>
  <cols>
    <col min="1" max="1" width="29.109375" style="1" bestFit="1" customWidth="1"/>
    <col min="2" max="2" width="15.88671875" style="1" customWidth="1"/>
    <col min="3" max="3" width="14.6640625" style="6" customWidth="1"/>
    <col min="4" max="4" width="30.6640625" style="3" customWidth="1"/>
    <col min="5" max="5" width="8.88671875" customWidth="1"/>
    <col min="6" max="6" width="11.109375" customWidth="1"/>
    <col min="7" max="7" width="14.6640625" style="6" customWidth="1"/>
    <col min="8" max="8" width="30.6640625" style="3" customWidth="1"/>
    <col min="9" max="9" width="22.777343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77734375" customWidth="1"/>
    <col min="15" max="15" width="9.33203125" customWidth="1"/>
    <col min="17" max="17" width="14.6640625" style="6" customWidth="1"/>
    <col min="18" max="18" width="30.6640625" style="3" customWidth="1"/>
    <col min="19" max="19" width="22.77734375" customWidth="1"/>
    <col min="20" max="20" width="9.33203125" customWidth="1"/>
    <col min="22" max="22" width="14.6640625" style="6" customWidth="1"/>
    <col min="23" max="23" width="30.6640625" style="3" customWidth="1"/>
    <col min="24" max="24" width="22.77734375" customWidth="1"/>
    <col min="25" max="25" width="9.33203125" customWidth="1"/>
    <col min="27" max="27" width="14.6640625" style="6" customWidth="1"/>
    <col min="28" max="28" width="30.6640625" style="3" customWidth="1"/>
    <col min="29" max="29" width="22.77734375" customWidth="1"/>
    <col min="30" max="30" width="9.33203125" customWidth="1"/>
    <col min="32" max="32" width="14.6640625" style="6" customWidth="1"/>
    <col min="33" max="33" width="30.6640625" style="3" customWidth="1"/>
    <col min="34" max="34" width="22.777343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4" customHeight="1" x14ac:dyDescent="0.5">
      <c r="A2" s="2"/>
      <c r="B2" s="2"/>
      <c r="D2" s="11"/>
    </row>
    <row r="3" spans="1:4" ht="14.4" customHeight="1" x14ac:dyDescent="0.5">
      <c r="A3" s="10" t="s">
        <v>8</v>
      </c>
      <c r="B3" s="2"/>
      <c r="D3" s="11"/>
    </row>
    <row r="4" spans="1:4" ht="14.4" customHeight="1" x14ac:dyDescent="0.3">
      <c r="A4" t="s">
        <v>6</v>
      </c>
      <c r="B4" t="s">
        <v>7</v>
      </c>
    </row>
    <row r="5" spans="1:4" ht="14.4" customHeight="1" x14ac:dyDescent="0.3">
      <c r="A5" t="str">
        <f>Tabelle697[Person]</f>
        <v>Burcu Sevinc</v>
      </c>
      <c r="B5">
        <f>Tabelle697[Aufwand Total]</f>
        <v>6.5</v>
      </c>
      <c r="D5" s="6"/>
    </row>
    <row r="6" spans="1:4" ht="14.4" customHeight="1" x14ac:dyDescent="0.3">
      <c r="A6" t="str">
        <f>Tabelle69712[Person]</f>
        <v>Fabian Kammermann</v>
      </c>
      <c r="B6">
        <f>Tabelle69712[Aufwand Total]</f>
        <v>6</v>
      </c>
    </row>
    <row r="7" spans="1:4" ht="14.4" customHeight="1" x14ac:dyDescent="0.3">
      <c r="A7" s="1" t="str">
        <f>Tabelle69714[Person]</f>
        <v>Niveadha Kanagarasa</v>
      </c>
      <c r="B7" s="14">
        <f>Tabelle69714[Aufwand Total]</f>
        <v>6</v>
      </c>
    </row>
    <row r="8" spans="1:4" x14ac:dyDescent="0.3">
      <c r="A8" s="1" t="str">
        <f>Tabelle69716[Person]</f>
        <v>Pascal Dittli</v>
      </c>
      <c r="B8" s="14">
        <f>Tabelle69716[Aufwand Total]</f>
        <v>9</v>
      </c>
    </row>
    <row r="9" spans="1:4" x14ac:dyDescent="0.3">
      <c r="A9" s="1" t="str">
        <f>Tabelle69718[Person]</f>
        <v>Patrick Jolo</v>
      </c>
      <c r="B9" s="14">
        <f>Tabelle69718[Aufwand Total]</f>
        <v>10.25</v>
      </c>
    </row>
    <row r="10" spans="1:4" x14ac:dyDescent="0.3">
      <c r="A10" s="1" t="str">
        <f>Tabelle69720[Person]</f>
        <v>Remy Lam</v>
      </c>
      <c r="B10" s="14">
        <f>Tabelle69720[Aufwand Total]</f>
        <v>6.25</v>
      </c>
    </row>
    <row r="11" spans="1:4" x14ac:dyDescent="0.3">
      <c r="A11" s="1" t="str">
        <f>Tabelle69722[Person]</f>
        <v>Claudia Telesca</v>
      </c>
      <c r="B11" s="14">
        <f>Tabelle69722[Aufwand Total]</f>
        <v>10.25</v>
      </c>
    </row>
    <row r="12" spans="1:4" x14ac:dyDescent="0.3">
      <c r="A12" t="s">
        <v>1</v>
      </c>
      <c r="B12">
        <f>SUBTOTAL(109,Tabelle69[Aufwand Total])</f>
        <v>54.25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D13" sqref="D13"/>
    </sheetView>
  </sheetViews>
  <sheetFormatPr baseColWidth="10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6.5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25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28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x14ac:dyDescent="0.3">
      <c r="B13" s="12">
        <f t="shared" si="0"/>
        <v>42</v>
      </c>
      <c r="C13" s="6">
        <v>42653</v>
      </c>
      <c r="D13" s="3" t="s">
        <v>31</v>
      </c>
      <c r="E13">
        <v>0.75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6.5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C13" sqref="C13"/>
    </sheetView>
  </sheetViews>
  <sheetFormatPr baseColWidth="10" defaultRowHeight="14.4" x14ac:dyDescent="0.3"/>
  <cols>
    <col min="1" max="1" width="18.21875" style="1" bestFit="1" customWidth="1"/>
    <col min="2" max="2" width="19.109375" style="1" bestFit="1" customWidth="1"/>
    <col min="3" max="3" width="14.6640625" style="6" customWidth="1"/>
    <col min="4" max="4" width="36.6640625" style="3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6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28.8" x14ac:dyDescent="0.3">
      <c r="B8" s="15">
        <f>WEEKNUM(C8,2)</f>
        <v>40</v>
      </c>
      <c r="C8" s="7">
        <v>42640</v>
      </c>
      <c r="D8" s="5" t="s">
        <v>21</v>
      </c>
      <c r="E8" s="5">
        <v>1.5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x14ac:dyDescent="0.3">
      <c r="B13" s="12">
        <f t="shared" si="0"/>
        <v>1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SUBTOTAL(109,Tabelle3510813[Aufwand
(in h)])</f>
        <v>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RowHeight="14.4" x14ac:dyDescent="0.3"/>
  <cols>
    <col min="1" max="1" width="18.5546875" style="1" bestFit="1" customWidth="1"/>
    <col min="2" max="2" width="19.21875" style="1" bestFit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35</v>
      </c>
      <c r="E13">
        <v>0.5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C16" sqref="C16"/>
    </sheetView>
  </sheetViews>
  <sheetFormatPr baseColWidth="10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9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8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31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36</v>
      </c>
      <c r="E15">
        <v>0.75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workbookViewId="0">
      <selection activeCell="D15" sqref="D15"/>
    </sheetView>
  </sheetViews>
  <sheetFormatPr baseColWidth="10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10.25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1:B71" si="0">WEEKNUM(C12,2)</f>
        <v>41</v>
      </c>
      <c r="C12" s="6">
        <v>42646</v>
      </c>
      <c r="D12" s="3" t="s">
        <v>28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32</v>
      </c>
      <c r="E15">
        <v>1.5</v>
      </c>
    </row>
    <row r="16" spans="1:5" x14ac:dyDescent="0.3">
      <c r="B16" s="12">
        <f t="shared" si="0"/>
        <v>42</v>
      </c>
      <c r="C16" s="6">
        <v>42655</v>
      </c>
      <c r="D16" s="3" t="s">
        <v>33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37</v>
      </c>
      <c r="E17">
        <v>0.5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6.25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26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x14ac:dyDescent="0.3">
      <c r="B13" s="12">
        <f t="shared" si="0"/>
        <v>1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1"/>
  <sheetViews>
    <sheetView workbookViewId="0">
      <selection activeCell="E16" sqref="E16"/>
    </sheetView>
  </sheetViews>
  <sheetFormatPr baseColWidth="10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10.25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1" si="0">WEEKNUM(C11,2)</f>
        <v>41</v>
      </c>
      <c r="C11" s="7">
        <v>42646</v>
      </c>
      <c r="D11" s="5" t="s">
        <v>28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32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34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38</v>
      </c>
      <c r="E15">
        <v>2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SUBTOTAL(109,Tabelle3510823[Aufwand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2016-10-15T14:07:41Z</dcterms:modified>
</cp:coreProperties>
</file>