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30" windowWidth="15390" windowHeight="6890" activeTab="2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45621" concurrentCalc="0"/>
  <oleSize ref="A20:H32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<sst xmlns="http://schemas.openxmlformats.org/spreadsheetml/2006/main" count="211" uniqueCount="107">
  <si>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</si>
  <si>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</si>
  <si>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</si>
  <si>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</si>
  <si>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</si>
  <si>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</si>
  <si>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</si>
  <si>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</si>
  <si>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</si>
  <si>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</si>
  <si>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</si>
  <si>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</si>
  <si>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</si>
  <si>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</si>
  <si>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</si>
  <si>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</si>
  <si>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</si>
  <si>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</si>
  <si>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</si>
  <si>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</si>
  <si>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</si>
  <si>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</si>
  <si>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</si>
  <si>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</si>
  <si>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</si>
  <si>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</si>
  <si>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</si>
  <si>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</si>
  <si>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</si>
  <si>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</si>
  <si>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</si>
  <si>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</si>
  <si>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</si>
  <si>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</si>
  <si>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</si>
  <si>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</si>
  <si>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</si>
  <si>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</si>
  <si>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</si>
  <si>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</si>
  <si>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</si>
  <si>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</si>
  <si>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</si>
  <si>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</si>
  <si>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</si>
  <si>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</si>
  <si>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</si>
  <si>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</si>
  <si>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</si>
  <si>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</si>
  <si>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</si>
  <si>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</si>
  <si>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</si>
  <si>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</si>
  <si>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</si>
  <si>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</si>
  <si>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</si>
  <si>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</si>
  <si>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</si>
  <si>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</si>
  <si>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</si>
  <si>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</si>
  <si>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</si>
  <si>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</si>
  <si>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</si>
  <si>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</si>
  <si>
    <t>Teambesprechung, Bearbeitung Design_Thinking, Präsentation CS1_Task3</t>
  </si>
  <si>
    <t>Teambesprechung, Bearbeitung 
Design_Thinking, Präsentation CS1_Task3</t>
  </si>
  <si>
    <t>Validation des Prototypen</t>
  </si>
  <si>
    <t>Interviewfragen und Ergänzung Use Case</t>
  </si>
  <si>
    <t>Ergänzungen zur Prototyp</t>
  </si>
  <si>
    <t>Erstellung Prototyp, Teambesprechung</t>
  </si>
  <si>
    <t>Präsention CS1 Task 3</t>
  </si>
  <si>
    <t>CS1 Task 3 Prototyp</t>
  </si>
  <si>
    <t>Bearbeitung CS1 Task 3 Storyboard</t>
  </si>
  <si>
    <t>CS1 Task 3 Design Thinking durchgelesen</t>
  </si>
  <si>
    <t>Erstelllung Storyboards CS1 Task 3</t>
  </si>
  <si>
    <t>CS1 Task 3 Präsentation erstellt</t>
  </si>
  <si>
    <t>Prototyp Anpassung in allen Dokumenten</t>
  </si>
  <si>
    <t>Teambesprechnung und Fertigstellung der Tasks</t>
  </si>
  <si>
    <t>CS1_Task 3 Design_Thinking</t>
  </si>
  <si>
    <t>CS1_Task 3 Design_Thinking Dokumentation</t>
  </si>
  <si>
    <t>CS1_Tas3_Design_Thinking</t>
  </si>
  <si>
    <t>CS1_Tas3_Design_Thinking Dokumentation</t>
  </si>
  <si>
    <t xml:space="preserve">Dokumentation </t>
  </si>
  <si>
    <t>UML Class Diagram</t>
  </si>
  <si>
    <t>Teambesprechung CS1 Task 7</t>
  </si>
  <si>
    <t>Bearbeitung CS1 Task 7</t>
  </si>
  <si>
    <t>Klassendiagramm,  Domain-Model</t>
  </si>
  <si>
    <t>Todesfall in Familie darum  nicht am Meeting teilgenommen</t>
  </si>
  <si>
    <t>Präsentation und Helfen den Teammitglieder</t>
  </si>
  <si>
    <t>Rechechieren über CS1_Task7</t>
  </si>
  <si>
    <t>Präsention CS1 Task 3 präsentiert</t>
  </si>
  <si>
    <t>Präsention CS1 Task 7 präsentiert</t>
  </si>
  <si>
    <t>Gruppensitzung zu CS1 Task 7</t>
  </si>
  <si>
    <t>Domain und Klassendiagramm bearbeitet</t>
  </si>
  <si>
    <t>Package Diagram erstellen</t>
  </si>
  <si>
    <t>Block Diagram und Vaadin</t>
  </si>
  <si>
    <t>Teambesprechung, Setup angeschaut</t>
  </si>
  <si>
    <t>versucht Vaadin zum laufen zu bringen + mit Hr. Vogel besprochen</t>
  </si>
  <si>
    <t>Besprechung Tasks, Backlog erarbeitet</t>
  </si>
  <si>
    <t>Vaadin zum laufen gebracht</t>
  </si>
  <si>
    <t>Präsention CS1 Task 7 vorbereitet</t>
  </si>
  <si>
    <t>Präsention CS1 Task 9 vorbereitet</t>
  </si>
  <si>
    <t>Präsention CS1 Task 9 präsentiert</t>
  </si>
  <si>
    <t>Gruppensitzung CS1 Task 12</t>
  </si>
  <si>
    <t>Klassendiagramm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</si>
</sst>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  <xf numFmtId="0" fontId="4" fillId="0" borderId="0" xfId="0" applyFont="1" applyAlignment="1">
      <alignment wrapText="1"/>
    </xf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2">
      <calculatedColumnFormula>WEEKNUM(C8,2)</calculatedColumnFormula>
    </tableColumn>
    <tableColumn id="1" name="Datum" totalsRowLabel="Ergebnis" dataDxfId="21" totalsRowDxfId="20"/>
    <tableColumn id="2" name="Tätigkeit" dataDxfId="19" totalsRowDxfId="18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17">
      <calculatedColumnFormula>B6</calculatedColumnFormula>
    </tableColumn>
    <tableColumn id="2" name="Aufwand Total" dataDxfId="16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5">
  <autoFilter ref="B7:E91"/>
  <sortState ref="B9:E91">
    <sortCondition descending="1" ref="C11:C94"/>
  </sortState>
  <tableColumns count="4">
    <tableColumn id="5" name="KW" dataDxfId="14" totalsRowDxfId="13">
      <calculatedColumnFormula>WEEKNUM(C8,2)</calculatedColumnFormula>
    </tableColumn>
    <tableColumn id="1" name="Datum" totalsRowLabel="Ergebnis" dataDxfId="12" totalsRowDxfId="11"/>
    <tableColumn id="2" name="Tätigkeit" dataDxfId="10" totalsRowDxfId="9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8">
      <calculatedColumnFormula>B6</calculatedColumnFormula>
    </tableColumn>
    <tableColumn id="2" name="Aufwand Total" dataDxfId="7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6">
  <autoFilter ref="B7:E89"/>
  <sortState ref="B9:E91">
    <sortCondition descending="1" ref="C11:C94"/>
  </sortState>
  <tableColumns count="4">
    <tableColumn id="5" name="KW" dataDxfId="5" totalsRowDxfId="4">
      <calculatedColumnFormula>WEEKNUM(C8,2)</calculatedColumnFormula>
    </tableColumn>
    <tableColumn id="1" name="Datum" totalsRowLabel="Ergebnis" dataDxfId="3" totalsRowDxfId="2"/>
    <tableColumn id="2" name="Tätigkeit" dataDxfId="1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1" totalsRowCount="1" headerRowDxfId="60">
  <autoFilter ref="B7:E90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3" totalsRowCount="1" headerRowDxfId="42">
  <autoFilter ref="B7:E92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D12"/>
  <sheetViews>
    <sheetView zoomScaleNormal="85" zoomScalePageLayoutView="85" workbookViewId="0">
      <selection activeCell="C7" sqref="C7"/>
    </sheetView>
  </sheetViews>
  <sheetFormatPr baseColWidth="10" defaultColWidth="11.453125" defaultRowHeight="14.5" x14ac:dyDescent="0.35"/>
  <cols>
    <col min="1" max="1" width="29.08984375" style="1" bestFit="1" customWidth="1"/>
    <col min="2" max="2" width="15.81640625" style="1" customWidth="1"/>
    <col min="3" max="3" width="14.453125" style="6" customWidth="1"/>
    <col min="4" max="4" width="30.453125" style="3" customWidth="1"/>
    <col min="5" max="5" width="8.81640625" customWidth="1"/>
    <col min="6" max="6" width="11.08984375" customWidth="1"/>
    <col min="7" max="7" width="14.453125" customWidth="1"/>
    <col min="8" max="8" width="30.453125" customWidth="1"/>
    <col min="9" max="9" width="22.81640625" customWidth="1"/>
    <col min="10" max="11" width="9.453125" customWidth="1"/>
    <col min="12" max="12" width="14.453125" customWidth="1"/>
    <col min="13" max="13" width="30.453125" customWidth="1"/>
    <col min="14" max="14" width="22.81640625" customWidth="1"/>
    <col min="15" max="15" width="9.453125" customWidth="1"/>
    <col min="17" max="17" width="14.453125" customWidth="1"/>
    <col min="18" max="18" width="30.453125" customWidth="1"/>
    <col min="19" max="19" width="22.81640625" customWidth="1"/>
    <col min="20" max="20" width="9.453125" customWidth="1"/>
    <col min="22" max="22" width="14.453125" customWidth="1"/>
    <col min="23" max="23" width="30.453125" customWidth="1"/>
    <col min="24" max="24" width="22.81640625" customWidth="1"/>
    <col min="25" max="25" width="9.453125" customWidth="1"/>
    <col min="27" max="27" width="14.453125" customWidth="1"/>
    <col min="28" max="28" width="30.453125" customWidth="1"/>
    <col min="29" max="29" width="22.81640625" customWidth="1"/>
    <col min="30" max="30" width="9.453125" customWidth="1"/>
    <col min="32" max="32" width="14.453125" customWidth="1"/>
    <col min="33" max="33" width="30.453125" customWidth="1"/>
    <col min="34" max="34" width="22.81640625" customWidth="1"/>
    <col min="35" max="35" width="9.453125" customWidth="1"/>
  </cols>
  <sheetData>
    <row r="1" spans="1:4" ht="26" x14ac:dyDescent="0.6">
      <c r="A1" s="2" t="s">
        <v>2</v>
      </c>
      <c r="B1" s="2"/>
    </row>
    <row r="2" spans="1:4" ht="14.75" customHeight="1" x14ac:dyDescent="0.6">
      <c r="A2" s="2"/>
      <c r="B2" s="2"/>
      <c r="D2" s="11"/>
    </row>
    <row r="3" spans="1:4" ht="14.75" customHeight="1" x14ac:dyDescent="0.6">
      <c r="A3" s="10" t="s">
        <v>8</v>
      </c>
      <c r="B3" s="2"/>
      <c r="D3" s="11"/>
    </row>
    <row r="4" spans="1:4" ht="14.75" customHeight="1" x14ac:dyDescent="0.35">
      <c r="A4" t="s">
        <v>6</v>
      </c>
      <c r="B4" t="s">
        <v>7</v>
      </c>
    </row>
    <row r="5" spans="1:4" ht="14.75" customHeight="1" x14ac:dyDescent="0.35">
      <c r="A5" t="str">
        <f>Tabelle697[Person]</f>
        <v>Burcu Sevinc</v>
      </c>
      <c r="B5">
        <f>Tabelle697[Aufwand Total]</f>
        <v>27</v>
      </c>
      <c r="D5" s="6"/>
    </row>
    <row r="6" spans="1:4" ht="14.75" customHeight="1" x14ac:dyDescent="0.35">
      <c r="A6" t="str">
        <f>Tabelle69712[Person]</f>
        <v>Fabian Kammermann</v>
      </c>
      <c r="B6">
        <f>Tabelle69712[Aufwand Total]</f>
        <v>34.5</v>
      </c>
    </row>
    <row r="7" spans="1:4" ht="14.75" customHeight="1" x14ac:dyDescent="0.35">
      <c r="A7" s="1" t="str">
        <f>Tabelle69714[Person]</f>
        <v>Niveadha Kanagarasa</v>
      </c>
      <c r="B7" s="14">
        <f>Tabelle69714[Aufwand Total]</f>
        <v>22.25</v>
      </c>
    </row>
    <row r="8" spans="1:4" x14ac:dyDescent="0.35">
      <c r="A8" s="1" t="str">
        <f>Tabelle69716[Person]</f>
        <v>Pascal Dittli</v>
      </c>
      <c r="B8" s="14">
        <f>Tabelle69716[Aufwand Total]</f>
        <v>35.25</v>
      </c>
    </row>
    <row r="9" spans="1:4" x14ac:dyDescent="0.35">
      <c r="A9" s="1" t="str">
        <f>Tabelle69718[Person]</f>
        <v>Patrick Jolo</v>
      </c>
      <c r="B9" s="14">
        <f>Tabelle69718[Aufwand Total]</f>
        <v>48.25</v>
      </c>
    </row>
    <row r="10" spans="1:4" x14ac:dyDescent="0.35">
      <c r="A10" s="1" t="str">
        <f>Tabelle69720[Person]</f>
        <v>Remy Lam</v>
      </c>
      <c r="B10" s="14">
        <f>Tabelle69720[Aufwand Total]</f>
        <v>21.5</v>
      </c>
    </row>
    <row r="11" spans="1:4" x14ac:dyDescent="0.35">
      <c r="A11" s="1" t="str">
        <f>Tabelle69722[Person]</f>
        <v>Claudia Telesca</v>
      </c>
      <c r="B11" s="14">
        <f>Tabelle69722[Aufwand Total]</f>
        <v>47</v>
      </c>
    </row>
    <row r="12" spans="1:4" x14ac:dyDescent="0.35">
      <c r="A12" t="s">
        <v>1</v>
      </c>
      <c r="B12">
        <f>SUBTOTAL(109,Tabelle69[Aufwand Total])</f>
        <v>235.75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1"/>
  <sheetViews>
    <sheetView workbookViewId="0">
      <selection activeCell="D26" sqref="D26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27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1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 t="shared" ref="B14:B18" si="1">WEEKNUM(C14,2)</f>
        <v>42</v>
      </c>
      <c r="C14" s="6">
        <v>42659</v>
      </c>
      <c r="D14" s="3" t="s">
        <v>69</v>
      </c>
      <c r="E14">
        <v>1</v>
      </c>
    </row>
    <row r="15" spans="1:5" x14ac:dyDescent="0.35">
      <c r="B15" s="12">
        <f t="shared" si="1"/>
        <v>43</v>
      </c>
      <c r="C15" s="6">
        <v>42661</v>
      </c>
      <c r="D15" s="3" t="s">
        <v>42</v>
      </c>
      <c r="E15">
        <v>2</v>
      </c>
    </row>
    <row r="16" spans="1:5" x14ac:dyDescent="0.35">
      <c r="B16" s="12">
        <f t="shared" si="1"/>
        <v>43</v>
      </c>
      <c r="C16" s="6">
        <v>42664</v>
      </c>
      <c r="D16" s="3" t="s">
        <v>51</v>
      </c>
      <c r="E16">
        <v>2</v>
      </c>
    </row>
    <row r="17" spans="2:5" x14ac:dyDescent="0.35">
      <c r="B17" s="12">
        <f t="shared" si="1"/>
        <v>44</v>
      </c>
      <c r="C17" s="6">
        <v>42667</v>
      </c>
      <c r="D17" s="3" t="s">
        <v>71</v>
      </c>
      <c r="E17">
        <v>2.5</v>
      </c>
    </row>
    <row r="18" spans="2:5" x14ac:dyDescent="0.35">
      <c r="B18" s="12">
        <f t="shared" si="1"/>
        <v>44</v>
      </c>
      <c r="C18" s="6">
        <v>42669</v>
      </c>
      <c r="D18" s="3" t="s">
        <v>65</v>
      </c>
      <c r="E18">
        <v>1</v>
      </c>
    </row>
    <row r="19" spans="2:5" x14ac:dyDescent="0.35">
      <c r="B19" s="12">
        <f>WEEKNUM(C19,2)</f>
        <v>44</v>
      </c>
      <c r="C19" s="6">
        <v>42670</v>
      </c>
      <c r="D19" s="3" t="s">
        <v>68</v>
      </c>
      <c r="E19">
        <v>0.5</v>
      </c>
    </row>
    <row r="20" spans="2:5" x14ac:dyDescent="0.35">
      <c r="B20" s="12">
        <f>WEEKNUM(C20,2)</f>
        <v>44</v>
      </c>
      <c r="C20" s="6">
        <v>42670</v>
      </c>
      <c r="D20" s="3" t="s">
        <v>70</v>
      </c>
      <c r="E20">
        <v>0.5</v>
      </c>
    </row>
    <row r="21" spans="2:5" x14ac:dyDescent="0.35">
      <c r="B21" s="12">
        <f>WEEKNUM(C21,2)</f>
        <v>46</v>
      </c>
      <c r="C21" s="6">
        <v>42685</v>
      </c>
      <c r="D21" s="3" t="s">
        <v>91</v>
      </c>
      <c r="E21">
        <v>2</v>
      </c>
    </row>
    <row r="22" spans="2:5" ht="29" x14ac:dyDescent="0.35">
      <c r="B22" s="12">
        <f t="shared" si="0"/>
        <v>47</v>
      </c>
      <c r="C22" s="6">
        <v>42688</v>
      </c>
      <c r="D22" s="26" t="s">
        <v>89</v>
      </c>
    </row>
    <row r="23" spans="2:5" ht="28.75" x14ac:dyDescent="0.3">
      <c r="B23" s="12">
        <f t="shared" si="0"/>
        <v>47</v>
      </c>
      <c r="C23" s="6">
        <v>42691</v>
      </c>
      <c r="D23" s="3" t="s">
        <v>90</v>
      </c>
      <c r="E23">
        <v>2</v>
      </c>
    </row>
    <row r="24" spans="2:5" ht="14.4" x14ac:dyDescent="0.3">
      <c r="B24" s="12">
        <f t="shared" si="0"/>
        <v>49</v>
      </c>
      <c r="C24" s="6">
        <v>42703</v>
      </c>
      <c r="D24" s="3" t="s">
        <v>96</v>
      </c>
      <c r="E24">
        <v>4</v>
      </c>
    </row>
    <row r="25" spans="2:5" ht="14.4" x14ac:dyDescent="0.3">
      <c r="B25" s="12">
        <f t="shared" si="0"/>
        <v>49</v>
      </c>
      <c r="C25" s="6">
        <v>42704</v>
      </c>
      <c r="D25" s="3" t="s">
        <v>97</v>
      </c>
      <c r="E25">
        <v>3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4"/>
      <c r="C91" s="8" t="s">
        <v>1</v>
      </c>
      <c r="E91">
        <f>SUBTOTAL(109,Tabelle35108[Aufwand
(in h)])</f>
        <v>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abSelected="1" topLeftCell="A17" workbookViewId="0">
      <selection activeCell="D22" sqref="D22"/>
    </sheetView>
  </sheetViews>
  <sheetFormatPr baseColWidth="10" defaultColWidth="11.453125" defaultRowHeight="14.5" x14ac:dyDescent="0.35"/>
  <cols>
    <col min="1" max="1" width="18.08984375" style="1" bestFit="1" customWidth="1"/>
    <col min="2" max="2" width="19.08984375" style="1" bestFit="1" customWidth="1"/>
    <col min="3" max="3" width="14.453125" style="6" customWidth="1"/>
    <col min="4" max="4" width="36.453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34.5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 t="shared" si="0"/>
        <v>42</v>
      </c>
      <c r="C15" s="6">
        <v>42658</v>
      </c>
      <c r="D15" s="3" t="s">
        <v>41</v>
      </c>
      <c r="E15">
        <v>0.25</v>
      </c>
    </row>
    <row r="16" spans="1:5" x14ac:dyDescent="0.35">
      <c r="B16" s="12">
        <f t="shared" si="0"/>
        <v>43</v>
      </c>
      <c r="C16" s="6">
        <v>42660</v>
      </c>
      <c r="D16" s="3" t="s">
        <v>40</v>
      </c>
      <c r="E16">
        <v>0.75</v>
      </c>
    </row>
    <row r="17" spans="2:5" x14ac:dyDescent="0.35">
      <c r="B17" s="12">
        <f t="shared" si="0"/>
        <v>43</v>
      </c>
      <c r="C17" s="6">
        <v>42661</v>
      </c>
      <c r="D17" s="3" t="s">
        <v>43</v>
      </c>
      <c r="E17">
        <v>2.5</v>
      </c>
    </row>
    <row r="18" spans="2:5" x14ac:dyDescent="0.35">
      <c r="B18" s="12">
        <f t="shared" si="0"/>
        <v>43</v>
      </c>
      <c r="C18" s="6">
        <v>42663</v>
      </c>
      <c r="D18" s="3" t="s">
        <v>40</v>
      </c>
      <c r="E18">
        <v>1.5</v>
      </c>
    </row>
    <row r="19" spans="2:5" x14ac:dyDescent="0.35">
      <c r="B19" s="12">
        <f t="shared" si="0"/>
        <v>43</v>
      </c>
      <c r="C19" s="6">
        <v>42664</v>
      </c>
      <c r="D19" s="3" t="s">
        <v>76</v>
      </c>
      <c r="E19">
        <v>3.5</v>
      </c>
    </row>
    <row r="20" spans="2:5" x14ac:dyDescent="0.35">
      <c r="B20" s="12">
        <f t="shared" si="0"/>
        <v>43</v>
      </c>
      <c r="C20" s="6">
        <v>42664</v>
      </c>
      <c r="D20" s="3" t="s">
        <v>77</v>
      </c>
      <c r="E20">
        <v>0.5</v>
      </c>
    </row>
    <row r="21" spans="2:5" ht="29" x14ac:dyDescent="0.35">
      <c r="B21" s="12">
        <f t="shared" si="0"/>
        <v>43</v>
      </c>
      <c r="C21" s="6">
        <v>42665</v>
      </c>
      <c r="D21" s="3" t="s">
        <v>53</v>
      </c>
      <c r="E21">
        <v>0.5</v>
      </c>
    </row>
    <row r="22" spans="2:5" x14ac:dyDescent="0.35">
      <c r="B22" s="12">
        <f t="shared" si="0"/>
        <v>44</v>
      </c>
      <c r="C22" s="6">
        <v>42667</v>
      </c>
      <c r="D22" s="3" t="s">
        <v>17</v>
      </c>
      <c r="E22">
        <v>1</v>
      </c>
    </row>
    <row r="23" spans="2:5" x14ac:dyDescent="0.35">
      <c r="B23" s="12">
        <f t="shared" si="0"/>
        <v>44</v>
      </c>
      <c r="C23" s="6">
        <v>42669</v>
      </c>
      <c r="D23" s="3" t="s">
        <v>73</v>
      </c>
      <c r="E23">
        <v>1.5</v>
      </c>
    </row>
    <row r="24" spans="2:5" x14ac:dyDescent="0.35">
      <c r="B24" s="12">
        <f t="shared" si="0"/>
        <v>44</v>
      </c>
      <c r="C24" s="6">
        <v>42670</v>
      </c>
      <c r="D24" s="3" t="s">
        <v>74</v>
      </c>
      <c r="E24">
        <v>1</v>
      </c>
    </row>
    <row r="25" spans="2:5" x14ac:dyDescent="0.35">
      <c r="B25" s="12">
        <f t="shared" si="0"/>
        <v>44</v>
      </c>
      <c r="C25" s="6">
        <v>42670</v>
      </c>
      <c r="D25" s="3" t="s">
        <v>72</v>
      </c>
      <c r="E25">
        <v>3</v>
      </c>
    </row>
    <row r="26" spans="2:5" x14ac:dyDescent="0.35">
      <c r="B26" s="12">
        <f t="shared" si="0"/>
        <v>44</v>
      </c>
      <c r="C26" s="6">
        <v>42670</v>
      </c>
      <c r="D26" s="3" t="s">
        <v>75</v>
      </c>
      <c r="E26">
        <v>0.25</v>
      </c>
    </row>
    <row r="27" spans="2:5" x14ac:dyDescent="0.35">
      <c r="B27" s="12">
        <f t="shared" si="0"/>
        <v>44</v>
      </c>
      <c r="C27" s="6">
        <v>42671</v>
      </c>
      <c r="D27" s="3" t="s">
        <v>92</v>
      </c>
      <c r="E27">
        <v>0.5</v>
      </c>
    </row>
    <row r="28" spans="2:5" x14ac:dyDescent="0.35">
      <c r="B28" s="12">
        <f t="shared" si="0"/>
        <v>46</v>
      </c>
      <c r="C28" s="6">
        <v>42686</v>
      </c>
      <c r="D28" s="3" t="s">
        <v>95</v>
      </c>
      <c r="E28">
        <v>2</v>
      </c>
    </row>
    <row r="29" spans="2:5" x14ac:dyDescent="0.35">
      <c r="B29" s="12">
        <f t="shared" si="0"/>
        <v>47</v>
      </c>
      <c r="C29" s="6">
        <v>42688</v>
      </c>
      <c r="D29" s="3" t="s">
        <v>94</v>
      </c>
      <c r="E29">
        <v>1.25</v>
      </c>
    </row>
    <row r="30" spans="2:5" x14ac:dyDescent="0.35">
      <c r="B30" s="12">
        <f t="shared" si="0"/>
        <v>47</v>
      </c>
      <c r="C30" s="6">
        <v>42691</v>
      </c>
      <c r="D30" s="3" t="s">
        <v>102</v>
      </c>
      <c r="E30">
        <v>3</v>
      </c>
    </row>
    <row r="31" spans="2:5" x14ac:dyDescent="0.35">
      <c r="B31" s="12">
        <f t="shared" si="0"/>
        <v>47</v>
      </c>
      <c r="C31" s="6">
        <v>42692</v>
      </c>
      <c r="D31" s="3" t="s">
        <v>93</v>
      </c>
      <c r="E31">
        <v>0.5</v>
      </c>
    </row>
    <row r="32" spans="2:5" x14ac:dyDescent="0.35">
      <c r="B32" s="12">
        <f t="shared" si="0"/>
        <v>49</v>
      </c>
      <c r="C32" s="6">
        <v>42705</v>
      </c>
      <c r="D32" s="3" t="s">
        <v>103</v>
      </c>
      <c r="E32">
        <v>2</v>
      </c>
    </row>
    <row r="33" spans="2:5" x14ac:dyDescent="0.35">
      <c r="B33" s="12">
        <f t="shared" si="0"/>
        <v>49</v>
      </c>
      <c r="C33" s="6">
        <v>42706</v>
      </c>
      <c r="D33" s="3" t="s">
        <v>104</v>
      </c>
      <c r="E33">
        <v>0.5</v>
      </c>
    </row>
    <row r="34" spans="2:5" x14ac:dyDescent="0.35">
      <c r="B34" s="12">
        <f t="shared" si="0"/>
        <v>50</v>
      </c>
      <c r="C34" s="6">
        <v>42712</v>
      </c>
      <c r="D34" s="3" t="s">
        <v>106</v>
      </c>
      <c r="E34">
        <v>1.5</v>
      </c>
    </row>
    <row r="35" spans="2:5" x14ac:dyDescent="0.35">
      <c r="B35" s="12">
        <f t="shared" si="0"/>
        <v>51</v>
      </c>
      <c r="C35" s="6">
        <v>42716</v>
      </c>
      <c r="D35" s="3" t="s">
        <v>105</v>
      </c>
      <c r="E35">
        <v>0.25</v>
      </c>
    </row>
    <row r="36" spans="2:5" x14ac:dyDescent="0.35">
      <c r="B36" s="12">
        <f t="shared" si="0"/>
        <v>1</v>
      </c>
    </row>
    <row r="37" spans="2:5" x14ac:dyDescent="0.35">
      <c r="B37" s="12">
        <f t="shared" si="0"/>
        <v>1</v>
      </c>
    </row>
    <row r="38" spans="2:5" x14ac:dyDescent="0.35">
      <c r="B38" s="12">
        <f t="shared" si="0"/>
        <v>1</v>
      </c>
    </row>
    <row r="39" spans="2:5" x14ac:dyDescent="0.35">
      <c r="B39" s="12">
        <f t="shared" si="0"/>
        <v>1</v>
      </c>
    </row>
    <row r="40" spans="2:5" x14ac:dyDescent="0.35">
      <c r="B40" s="12">
        <f t="shared" ref="B40:B71" si="1">WEEKNUM(C40,2)</f>
        <v>1</v>
      </c>
    </row>
    <row r="41" spans="2:5" x14ac:dyDescent="0.35">
      <c r="B41" s="12">
        <f t="shared" si="1"/>
        <v>1</v>
      </c>
    </row>
    <row r="42" spans="2:5" x14ac:dyDescent="0.35">
      <c r="B42" s="12">
        <f t="shared" si="1"/>
        <v>1</v>
      </c>
    </row>
    <row r="43" spans="2:5" x14ac:dyDescent="0.35">
      <c r="B43" s="12">
        <f t="shared" si="1"/>
        <v>1</v>
      </c>
    </row>
    <row r="44" spans="2:5" x14ac:dyDescent="0.35">
      <c r="B44" s="12">
        <f t="shared" si="1"/>
        <v>1</v>
      </c>
    </row>
    <row r="45" spans="2:5" x14ac:dyDescent="0.35">
      <c r="B45" s="12">
        <f t="shared" si="1"/>
        <v>1</v>
      </c>
    </row>
    <row r="46" spans="2:5" x14ac:dyDescent="0.35">
      <c r="B46" s="12">
        <f t="shared" si="1"/>
        <v>1</v>
      </c>
    </row>
    <row r="47" spans="2:5" x14ac:dyDescent="0.35">
      <c r="B47" s="12">
        <f t="shared" si="1"/>
        <v>1</v>
      </c>
    </row>
    <row r="48" spans="2:5" x14ac:dyDescent="0.35">
      <c r="B48" s="12">
        <f t="shared" si="1"/>
        <v>1</v>
      </c>
    </row>
    <row r="49" spans="2:5" x14ac:dyDescent="0.35">
      <c r="B49" s="12">
        <f t="shared" si="1"/>
        <v>1</v>
      </c>
    </row>
    <row r="50" spans="2:5" x14ac:dyDescent="0.35">
      <c r="B50" s="12">
        <f t="shared" si="1"/>
        <v>1</v>
      </c>
    </row>
    <row r="51" spans="2:5" x14ac:dyDescent="0.35">
      <c r="B51" s="12">
        <f t="shared" si="1"/>
        <v>1</v>
      </c>
    </row>
    <row r="52" spans="2:5" x14ac:dyDescent="0.35">
      <c r="B52" s="12">
        <f t="shared" si="1"/>
        <v>1</v>
      </c>
    </row>
    <row r="53" spans="2:5" x14ac:dyDescent="0.35">
      <c r="B53" s="12">
        <f t="shared" si="1"/>
        <v>1</v>
      </c>
    </row>
    <row r="54" spans="2:5" x14ac:dyDescent="0.35">
      <c r="B54" s="12">
        <f t="shared" si="1"/>
        <v>1</v>
      </c>
    </row>
    <row r="55" spans="2:5" x14ac:dyDescent="0.35">
      <c r="B55" s="12">
        <f t="shared" si="1"/>
        <v>1</v>
      </c>
    </row>
    <row r="56" spans="2:5" x14ac:dyDescent="0.35">
      <c r="B56" s="12">
        <f t="shared" si="1"/>
        <v>1</v>
      </c>
    </row>
    <row r="57" spans="2:5" x14ac:dyDescent="0.35">
      <c r="B57" s="12">
        <f t="shared" si="1"/>
        <v>1</v>
      </c>
    </row>
    <row r="58" spans="2:5" x14ac:dyDescent="0.35">
      <c r="B58" s="12">
        <f t="shared" si="1"/>
        <v>1</v>
      </c>
    </row>
    <row r="59" spans="2:5" x14ac:dyDescent="0.35">
      <c r="B59" s="12">
        <f t="shared" si="1"/>
        <v>1</v>
      </c>
    </row>
    <row r="60" spans="2:5" x14ac:dyDescent="0.35">
      <c r="B60" s="12">
        <f t="shared" si="1"/>
        <v>1</v>
      </c>
    </row>
    <row r="61" spans="2:5" x14ac:dyDescent="0.35">
      <c r="B61" s="12">
        <f t="shared" si="1"/>
        <v>1</v>
      </c>
    </row>
    <row r="62" spans="2:5" x14ac:dyDescent="0.35">
      <c r="B62" s="12">
        <f t="shared" si="1"/>
        <v>1</v>
      </c>
    </row>
    <row r="63" spans="2:5" x14ac:dyDescent="0.35">
      <c r="B63" s="12">
        <f t="shared" si="1"/>
        <v>1</v>
      </c>
    </row>
    <row r="64" spans="2:5" x14ac:dyDescent="0.35">
      <c r="B64" s="12">
        <f t="shared" si="1"/>
        <v>1</v>
      </c>
    </row>
    <row r="65" spans="2:5" x14ac:dyDescent="0.35">
      <c r="B65" s="12">
        <f t="shared" si="1"/>
        <v>1</v>
      </c>
    </row>
    <row r="66" spans="2:5" x14ac:dyDescent="0.35">
      <c r="B66" s="12">
        <f t="shared" si="1"/>
        <v>1</v>
      </c>
    </row>
    <row r="67" spans="2:5" x14ac:dyDescent="0.35">
      <c r="B67" s="12">
        <f t="shared" si="1"/>
        <v>1</v>
      </c>
    </row>
    <row r="68" spans="2:5" x14ac:dyDescent="0.35">
      <c r="B68" s="12">
        <f t="shared" si="1"/>
        <v>1</v>
      </c>
    </row>
    <row r="69" spans="2:5" x14ac:dyDescent="0.35">
      <c r="B69" s="12">
        <f t="shared" si="1"/>
        <v>1</v>
      </c>
    </row>
    <row r="70" spans="2:5" x14ac:dyDescent="0.35">
      <c r="B70" s="12">
        <f t="shared" si="1"/>
        <v>1</v>
      </c>
    </row>
    <row r="71" spans="2:5" x14ac:dyDescent="0.35">
      <c r="B71" s="12">
        <f t="shared" si="1"/>
        <v>1</v>
      </c>
    </row>
    <row r="72" spans="2:5" x14ac:dyDescent="0.35">
      <c r="B72" s="12">
        <f t="shared" ref="B72:B103" si="2">WEEKNUM(C72,2)</f>
        <v>1</v>
      </c>
    </row>
    <row r="73" spans="2:5" x14ac:dyDescent="0.35">
      <c r="B73" s="12">
        <f t="shared" si="2"/>
        <v>1</v>
      </c>
    </row>
    <row r="74" spans="2:5" x14ac:dyDescent="0.35">
      <c r="B74" s="12">
        <f t="shared" si="2"/>
        <v>1</v>
      </c>
    </row>
    <row r="75" spans="2:5" x14ac:dyDescent="0.35">
      <c r="B75" s="12">
        <f t="shared" si="2"/>
        <v>1</v>
      </c>
    </row>
    <row r="76" spans="2:5" x14ac:dyDescent="0.35">
      <c r="B76" s="12">
        <f t="shared" si="2"/>
        <v>1</v>
      </c>
    </row>
    <row r="77" spans="2:5" x14ac:dyDescent="0.35">
      <c r="B77" s="12">
        <f t="shared" si="2"/>
        <v>1</v>
      </c>
    </row>
    <row r="78" spans="2:5" x14ac:dyDescent="0.35">
      <c r="B78" s="12">
        <f t="shared" si="2"/>
        <v>1</v>
      </c>
    </row>
    <row r="79" spans="2:5" x14ac:dyDescent="0.35">
      <c r="B79" s="12">
        <f t="shared" si="2"/>
        <v>1</v>
      </c>
    </row>
    <row r="80" spans="2:5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2">
        <f t="shared" si="2"/>
        <v>1</v>
      </c>
    </row>
    <row r="91" spans="2:5" x14ac:dyDescent="0.35">
      <c r="B91" s="12">
        <f t="shared" si="2"/>
        <v>1</v>
      </c>
    </row>
    <row r="92" spans="2:5" x14ac:dyDescent="0.35">
      <c r="B92" s="14"/>
      <c r="C92" s="8" t="s">
        <v>1</v>
      </c>
      <c r="E92">
        <f>SUBTOTAL(109,Tabelle3510813[Aufwand
(in h)])</f>
        <v>34.5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3"/>
  <sheetViews>
    <sheetView topLeftCell="A19" workbookViewId="0">
      <selection activeCell="E26" sqref="E26"/>
    </sheetView>
  </sheetViews>
  <sheetFormatPr baseColWidth="10" defaultColWidth="11.453125" defaultRowHeight="14.5" x14ac:dyDescent="0.35"/>
  <cols>
    <col min="1" max="1" width="18.453125" style="1" bestFit="1" customWidth="1"/>
    <col min="2" max="2" width="19.08984375" style="1" bestFit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22.25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3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43</v>
      </c>
      <c r="C14" s="6">
        <v>42661</v>
      </c>
      <c r="D14" s="3" t="s">
        <v>58</v>
      </c>
      <c r="E14">
        <v>0.75</v>
      </c>
    </row>
    <row r="15" spans="1:5" x14ac:dyDescent="0.35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5">
      <c r="B16" s="12">
        <f t="shared" si="0"/>
        <v>43</v>
      </c>
      <c r="C16" s="6">
        <v>42664</v>
      </c>
      <c r="D16" s="3" t="s">
        <v>56</v>
      </c>
      <c r="E16">
        <v>2.75</v>
      </c>
    </row>
    <row r="17" spans="2:5" x14ac:dyDescent="0.35">
      <c r="B17" s="12">
        <f t="shared" si="0"/>
        <v>44</v>
      </c>
      <c r="C17" s="6">
        <v>42667</v>
      </c>
      <c r="D17" s="3" t="s">
        <v>57</v>
      </c>
      <c r="E17">
        <v>1</v>
      </c>
    </row>
    <row r="18" spans="2:5" x14ac:dyDescent="0.35">
      <c r="B18" s="12">
        <f t="shared" si="0"/>
        <v>44</v>
      </c>
      <c r="C18" s="6">
        <v>42668</v>
      </c>
      <c r="D18" s="3" t="s">
        <v>59</v>
      </c>
      <c r="E18">
        <v>1.5</v>
      </c>
    </row>
    <row r="19" spans="2:5" x14ac:dyDescent="0.35">
      <c r="B19" s="12">
        <f t="shared" si="0"/>
        <v>44</v>
      </c>
      <c r="C19" s="6">
        <v>42669</v>
      </c>
      <c r="D19" s="3" t="s">
        <v>60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59</v>
      </c>
      <c r="E20">
        <v>1.25</v>
      </c>
    </row>
    <row r="21" spans="2:5" ht="29" x14ac:dyDescent="0.35">
      <c r="B21" s="12">
        <f t="shared" si="0"/>
        <v>44</v>
      </c>
      <c r="C21" s="6">
        <v>42670</v>
      </c>
      <c r="D21" s="3" t="s">
        <v>79</v>
      </c>
      <c r="E21">
        <v>1.5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42671</v>
      </c>
      <c r="D23" s="3" t="s">
        <v>84</v>
      </c>
      <c r="E23">
        <v>1</v>
      </c>
    </row>
    <row r="24" spans="2:5" x14ac:dyDescent="0.35">
      <c r="B24" s="12">
        <f t="shared" si="0"/>
        <v>46</v>
      </c>
      <c r="C24" s="6">
        <v>42686</v>
      </c>
      <c r="D24" s="3" t="s">
        <v>85</v>
      </c>
      <c r="E24">
        <v>2</v>
      </c>
    </row>
    <row r="25" spans="2:5" x14ac:dyDescent="0.35">
      <c r="B25" s="12">
        <f t="shared" si="0"/>
        <v>46</v>
      </c>
      <c r="C25" s="6">
        <v>42687</v>
      </c>
      <c r="D25" s="3" t="s">
        <v>85</v>
      </c>
      <c r="E25">
        <v>2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si="0"/>
        <v>1</v>
      </c>
    </row>
    <row r="73" spans="2:2" ht="14.4" x14ac:dyDescent="0.3">
      <c r="B73" s="12">
        <f t="shared" si="0"/>
        <v>1</v>
      </c>
    </row>
    <row r="74" spans="2:2" ht="14.4" x14ac:dyDescent="0.3">
      <c r="B74" s="12">
        <f t="shared" ref="B74:B92" si="1">WEEKNUM(C74,2)</f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2">
        <f t="shared" si="1"/>
        <v>1</v>
      </c>
    </row>
    <row r="92" spans="2:5" ht="14.4" x14ac:dyDescent="0.3">
      <c r="B92" s="12">
        <f t="shared" si="1"/>
        <v>1</v>
      </c>
    </row>
    <row r="93" spans="2:5" ht="14.4" x14ac:dyDescent="0.3">
      <c r="B93" s="14"/>
      <c r="C93" s="8" t="s">
        <v>1</v>
      </c>
      <c r="E93">
        <f>SUBTOTAL(109,Tabelle3510815[Aufwand
(in h)])</f>
        <v>22.25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opLeftCell="A9" workbookViewId="0">
      <selection activeCell="G21" sqref="G21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35.25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43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45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61</v>
      </c>
      <c r="E18">
        <v>1.5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62</v>
      </c>
      <c r="E20">
        <v>2.75</v>
      </c>
    </row>
    <row r="21" spans="2:5" x14ac:dyDescent="0.35">
      <c r="B21" s="12">
        <f t="shared" si="0"/>
        <v>44</v>
      </c>
      <c r="C21" s="6">
        <v>42667</v>
      </c>
      <c r="D21" s="3" t="s">
        <v>63</v>
      </c>
      <c r="E21">
        <v>2</v>
      </c>
    </row>
    <row r="22" spans="2:5" x14ac:dyDescent="0.35">
      <c r="B22" s="12">
        <f t="shared" si="0"/>
        <v>44</v>
      </c>
      <c r="C22" s="6">
        <v>42667</v>
      </c>
      <c r="D22" s="3" t="s">
        <v>64</v>
      </c>
      <c r="E22">
        <v>2</v>
      </c>
    </row>
    <row r="23" spans="2:5" x14ac:dyDescent="0.35">
      <c r="B23" s="12">
        <f t="shared" si="0"/>
        <v>44</v>
      </c>
      <c r="C23" s="6">
        <v>42669</v>
      </c>
      <c r="D23" s="3" t="s">
        <v>65</v>
      </c>
      <c r="E23">
        <v>2.5</v>
      </c>
    </row>
    <row r="24" spans="2:5" ht="29" x14ac:dyDescent="0.35">
      <c r="B24" s="12">
        <f t="shared" si="0"/>
        <v>44</v>
      </c>
      <c r="C24" s="6">
        <v>42670</v>
      </c>
      <c r="D24" s="3" t="s">
        <v>78</v>
      </c>
      <c r="E24">
        <v>6</v>
      </c>
    </row>
    <row r="25" spans="2:5" x14ac:dyDescent="0.35">
      <c r="B25" s="12">
        <f t="shared" si="0"/>
        <v>46</v>
      </c>
      <c r="C25" s="6">
        <v>42685</v>
      </c>
      <c r="D25" s="3" t="s">
        <v>87</v>
      </c>
      <c r="E25">
        <v>1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47</v>
      </c>
      <c r="C27" s="6">
        <v>42691</v>
      </c>
      <c r="D27" s="3" t="s">
        <v>87</v>
      </c>
      <c r="E27">
        <v>2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ref="B66:B84" si="1">WEEKNUM(C66,2)</f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si="1"/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4"/>
      <c r="C85" s="8" t="s">
        <v>1</v>
      </c>
      <c r="E85">
        <f>SUBTOTAL(109,Tabelle3510817[Aufwand
(in h)])</f>
        <v>35.25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opLeftCell="A19" workbookViewId="0">
      <selection activeCell="D29" sqref="D29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48.25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43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50</v>
      </c>
      <c r="E20">
        <v>7.5</v>
      </c>
    </row>
    <row r="21" spans="2:5" ht="43.5" x14ac:dyDescent="0.35">
      <c r="B21" s="12">
        <f t="shared" si="0"/>
        <v>44</v>
      </c>
      <c r="C21" s="6">
        <v>42667</v>
      </c>
      <c r="D21" s="3" t="s">
        <v>66</v>
      </c>
      <c r="E21">
        <v>3.5</v>
      </c>
    </row>
    <row r="22" spans="2:5" x14ac:dyDescent="0.35">
      <c r="B22" s="12">
        <f t="shared" si="0"/>
        <v>44</v>
      </c>
      <c r="C22" s="6">
        <v>42670</v>
      </c>
      <c r="D22" s="3" t="s">
        <v>68</v>
      </c>
      <c r="E22">
        <v>0.5</v>
      </c>
    </row>
    <row r="23" spans="2:5" x14ac:dyDescent="0.35">
      <c r="B23" s="12">
        <f t="shared" si="0"/>
        <v>44</v>
      </c>
      <c r="C23" s="6">
        <v>42670</v>
      </c>
      <c r="D23" s="3" t="s">
        <v>80</v>
      </c>
      <c r="E23">
        <v>3</v>
      </c>
    </row>
    <row r="24" spans="2:5" ht="29" x14ac:dyDescent="0.35">
      <c r="B24" s="12">
        <f t="shared" si="0"/>
        <v>44</v>
      </c>
      <c r="C24" s="6">
        <v>42671</v>
      </c>
      <c r="D24" s="3" t="s">
        <v>81</v>
      </c>
      <c r="E24">
        <v>1.5</v>
      </c>
    </row>
    <row r="25" spans="2:5" x14ac:dyDescent="0.35">
      <c r="B25" s="12">
        <f t="shared" si="0"/>
        <v>46</v>
      </c>
      <c r="C25" s="6">
        <v>42686</v>
      </c>
      <c r="D25" s="3" t="s">
        <v>87</v>
      </c>
      <c r="E25">
        <v>2</v>
      </c>
    </row>
    <row r="26" spans="2:5" x14ac:dyDescent="0.35">
      <c r="B26" s="12">
        <f t="shared" si="0"/>
        <v>47</v>
      </c>
      <c r="C26" s="6">
        <v>42688</v>
      </c>
      <c r="D26" s="3" t="s">
        <v>86</v>
      </c>
      <c r="E26">
        <v>1</v>
      </c>
    </row>
    <row r="27" spans="2:5" x14ac:dyDescent="0.35">
      <c r="B27" s="12">
        <f t="shared" si="0"/>
        <v>49</v>
      </c>
      <c r="C27" s="6">
        <v>42702</v>
      </c>
      <c r="D27" s="3" t="s">
        <v>98</v>
      </c>
      <c r="E27">
        <v>1.5</v>
      </c>
    </row>
    <row r="28" spans="2:5" ht="29" x14ac:dyDescent="0.35">
      <c r="B28" s="12">
        <f t="shared" si="0"/>
        <v>49</v>
      </c>
      <c r="C28" s="6">
        <v>42704</v>
      </c>
      <c r="D28" s="3" t="s">
        <v>99</v>
      </c>
      <c r="E28">
        <v>8</v>
      </c>
    </row>
    <row r="29" spans="2:5" x14ac:dyDescent="0.35">
      <c r="B29" s="12">
        <f t="shared" si="0"/>
        <v>49</v>
      </c>
      <c r="C29" s="6">
        <v>42705</v>
      </c>
      <c r="D29" s="3" t="s">
        <v>100</v>
      </c>
      <c r="E29">
        <v>6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si="0"/>
        <v>1</v>
      </c>
    </row>
    <row r="72" spans="2:2" ht="14.4" x14ac:dyDescent="0.3">
      <c r="B72" s="12">
        <f t="shared" ref="B72:B90" si="1">WEEKNUM(C72,2)</f>
        <v>1</v>
      </c>
    </row>
    <row r="73" spans="2:2" ht="14.4" x14ac:dyDescent="0.3">
      <c r="B73" s="12">
        <f t="shared" si="1"/>
        <v>1</v>
      </c>
    </row>
    <row r="74" spans="2:2" ht="14.4" x14ac:dyDescent="0.3">
      <c r="B74" s="12">
        <f t="shared" si="1"/>
        <v>1</v>
      </c>
    </row>
    <row r="75" spans="2:2" ht="14.4" x14ac:dyDescent="0.3">
      <c r="B75" s="12">
        <f t="shared" si="1"/>
        <v>1</v>
      </c>
    </row>
    <row r="76" spans="2:2" ht="14.4" x14ac:dyDescent="0.3">
      <c r="B76" s="12">
        <f t="shared" si="1"/>
        <v>1</v>
      </c>
    </row>
    <row r="77" spans="2:2" ht="14.4" x14ac:dyDescent="0.3">
      <c r="B77" s="12">
        <f t="shared" si="1"/>
        <v>1</v>
      </c>
    </row>
    <row r="78" spans="2:2" ht="14.4" x14ac:dyDescent="0.3">
      <c r="B78" s="12">
        <f t="shared" si="1"/>
        <v>1</v>
      </c>
    </row>
    <row r="79" spans="2:2" ht="14.4" x14ac:dyDescent="0.3">
      <c r="B79" s="12">
        <f t="shared" si="1"/>
        <v>1</v>
      </c>
    </row>
    <row r="80" spans="2:2" ht="14.4" x14ac:dyDescent="0.3">
      <c r="B80" s="12">
        <f t="shared" si="1"/>
        <v>1</v>
      </c>
    </row>
    <row r="81" spans="2:5" ht="14.4" x14ac:dyDescent="0.3">
      <c r="B81" s="12">
        <f t="shared" si="1"/>
        <v>1</v>
      </c>
    </row>
    <row r="82" spans="2:5" ht="14.4" x14ac:dyDescent="0.3">
      <c r="B82" s="12">
        <f t="shared" si="1"/>
        <v>1</v>
      </c>
    </row>
    <row r="83" spans="2:5" ht="14.4" x14ac:dyDescent="0.3">
      <c r="B83" s="12">
        <f t="shared" si="1"/>
        <v>1</v>
      </c>
    </row>
    <row r="84" spans="2:5" ht="14.4" x14ac:dyDescent="0.3">
      <c r="B84" s="12">
        <f t="shared" si="1"/>
        <v>1</v>
      </c>
    </row>
    <row r="85" spans="2:5" ht="14.4" x14ac:dyDescent="0.3">
      <c r="B85" s="12">
        <f t="shared" si="1"/>
        <v>1</v>
      </c>
    </row>
    <row r="86" spans="2:5" ht="14.4" x14ac:dyDescent="0.3">
      <c r="B86" s="12">
        <f t="shared" si="1"/>
        <v>1</v>
      </c>
    </row>
    <row r="87" spans="2:5" ht="14.4" x14ac:dyDescent="0.3">
      <c r="B87" s="12">
        <f t="shared" si="1"/>
        <v>1</v>
      </c>
    </row>
    <row r="88" spans="2:5" ht="14.4" x14ac:dyDescent="0.3">
      <c r="B88" s="12">
        <f t="shared" si="1"/>
        <v>1</v>
      </c>
    </row>
    <row r="89" spans="2:5" ht="14.4" x14ac:dyDescent="0.3">
      <c r="B89" s="12">
        <f t="shared" si="1"/>
        <v>1</v>
      </c>
    </row>
    <row r="90" spans="2:5" ht="14.4" x14ac:dyDescent="0.3">
      <c r="B90" s="12">
        <f t="shared" si="1"/>
        <v>1</v>
      </c>
    </row>
    <row r="91" spans="2:5" ht="14.4" x14ac:dyDescent="0.3">
      <c r="B91" s="14"/>
      <c r="C91" s="8" t="s">
        <v>1</v>
      </c>
      <c r="E91">
        <f>SUBTOTAL(109,Tabelle3510819[Aufwand
(in h)])</f>
        <v>48.25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topLeftCell="A19" workbookViewId="0">
      <selection activeCell="I12" sqref="I12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21.5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46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47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52</v>
      </c>
      <c r="E17">
        <v>5</v>
      </c>
    </row>
    <row r="18" spans="2:5" x14ac:dyDescent="0.35">
      <c r="B18" s="12">
        <f>WEEKNUM(C18,2)</f>
        <v>44</v>
      </c>
      <c r="C18" s="6">
        <v>42667</v>
      </c>
      <c r="D18" s="3" t="s">
        <v>54</v>
      </c>
      <c r="E18">
        <v>2</v>
      </c>
    </row>
    <row r="19" spans="2:5" x14ac:dyDescent="0.35">
      <c r="B19" s="12">
        <f t="shared" si="0"/>
        <v>44</v>
      </c>
      <c r="C19" s="6">
        <v>42669</v>
      </c>
      <c r="D19" s="3" t="s">
        <v>55</v>
      </c>
      <c r="E19">
        <v>0.5</v>
      </c>
    </row>
    <row r="20" spans="2:5" x14ac:dyDescent="0.35">
      <c r="B20" s="12">
        <f t="shared" si="0"/>
        <v>44</v>
      </c>
      <c r="C20" s="6">
        <v>42670</v>
      </c>
      <c r="D20" s="3" t="s">
        <v>68</v>
      </c>
      <c r="E20">
        <v>0.5</v>
      </c>
    </row>
    <row r="21" spans="2:5" x14ac:dyDescent="0.35">
      <c r="B21" s="12">
        <f t="shared" si="0"/>
        <v>46</v>
      </c>
      <c r="C21" s="6">
        <v>42686</v>
      </c>
      <c r="D21" s="3" t="s">
        <v>87</v>
      </c>
      <c r="E21">
        <v>3</v>
      </c>
    </row>
    <row r="22" spans="2:5" x14ac:dyDescent="0.35">
      <c r="B22" s="12">
        <f t="shared" si="0"/>
        <v>47</v>
      </c>
      <c r="C22" s="6">
        <v>42688</v>
      </c>
      <c r="D22" s="3" t="s">
        <v>86</v>
      </c>
      <c r="E22"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21.5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workbookViewId="0">
      <selection activeCell="E90" sqref="E90"/>
    </sheetView>
  </sheetViews>
  <sheetFormatPr baseColWidth="10" defaultColWidth="11.453125" defaultRowHeight="14.5" x14ac:dyDescent="0.35"/>
  <cols>
    <col min="1" max="1" width="15.453125" style="1" customWidth="1"/>
    <col min="2" max="2" width="15.81640625" style="1" customWidth="1"/>
    <col min="3" max="3" width="14.453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47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46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47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44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48</v>
      </c>
      <c r="E19">
        <v>1.5</v>
      </c>
    </row>
    <row r="20" spans="2:5" ht="14.4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75" x14ac:dyDescent="0.3">
      <c r="B21" s="12">
        <f t="shared" si="0"/>
        <v>43</v>
      </c>
      <c r="C21" s="6">
        <v>42664</v>
      </c>
      <c r="D21" s="3" t="s">
        <v>49</v>
      </c>
      <c r="E21">
        <v>6.5</v>
      </c>
    </row>
    <row r="22" spans="2:5" ht="28.75" x14ac:dyDescent="0.3">
      <c r="B22" s="12">
        <f t="shared" si="0"/>
        <v>44</v>
      </c>
      <c r="C22" s="6">
        <v>42667</v>
      </c>
      <c r="D22" s="3" t="s">
        <v>67</v>
      </c>
      <c r="E22">
        <v>3.5</v>
      </c>
    </row>
    <row r="23" spans="2:5" ht="14.4" x14ac:dyDescent="0.3">
      <c r="B23" s="12">
        <f t="shared" si="0"/>
        <v>44</v>
      </c>
      <c r="C23" s="6">
        <v>42670</v>
      </c>
      <c r="D23" s="3" t="s">
        <v>68</v>
      </c>
      <c r="E23">
        <v>0.5</v>
      </c>
    </row>
    <row r="24" spans="2:5" ht="14.4" x14ac:dyDescent="0.3">
      <c r="B24" s="12">
        <f t="shared" si="0"/>
        <v>44</v>
      </c>
      <c r="C24" s="6">
        <v>42670</v>
      </c>
      <c r="D24" s="3" t="s">
        <v>82</v>
      </c>
      <c r="E24">
        <v>3</v>
      </c>
    </row>
    <row r="25" spans="2:5" ht="28.75" x14ac:dyDescent="0.3">
      <c r="B25" s="12">
        <f t="shared" si="0"/>
        <v>44</v>
      </c>
      <c r="C25" s="6">
        <v>42671</v>
      </c>
      <c r="D25" s="3" t="s">
        <v>83</v>
      </c>
      <c r="E25">
        <v>1.5</v>
      </c>
    </row>
    <row r="26" spans="2:5" ht="14.4" x14ac:dyDescent="0.3">
      <c r="B26" s="12">
        <f t="shared" si="0"/>
        <v>46</v>
      </c>
      <c r="C26" s="6">
        <v>42687</v>
      </c>
      <c r="D26" s="3" t="s">
        <v>88</v>
      </c>
      <c r="E26">
        <v>1.5</v>
      </c>
    </row>
    <row r="27" spans="2:5" ht="14.4" x14ac:dyDescent="0.3">
      <c r="B27" s="12">
        <f t="shared" si="0"/>
        <v>47</v>
      </c>
      <c r="C27" s="6">
        <v>42688</v>
      </c>
      <c r="D27" s="3" t="s">
        <v>86</v>
      </c>
      <c r="E27">
        <v>1</v>
      </c>
    </row>
    <row r="28" spans="2:5" ht="14.4" x14ac:dyDescent="0.3">
      <c r="B28" s="12">
        <f t="shared" si="0"/>
        <v>49</v>
      </c>
      <c r="C28" s="6">
        <v>42704</v>
      </c>
      <c r="D28" s="3" t="s">
        <v>101</v>
      </c>
      <c r="E28">
        <v>7</v>
      </c>
    </row>
    <row r="29" spans="2:5" ht="14.4" x14ac:dyDescent="0.3">
      <c r="B29" s="12">
        <f t="shared" si="0"/>
        <v>49</v>
      </c>
      <c r="C29" s="6">
        <v>42705</v>
      </c>
      <c r="D29" s="3" t="s">
        <v>100</v>
      </c>
      <c r="E29">
        <v>6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4.4" x14ac:dyDescent="0.3">
      <c r="B56" s="12">
        <f t="shared" si="0"/>
        <v>1</v>
      </c>
    </row>
    <row r="57" spans="2:2" ht="14.4" x14ac:dyDescent="0.3">
      <c r="B57" s="12">
        <f t="shared" si="0"/>
        <v>1</v>
      </c>
    </row>
    <row r="58" spans="2:2" ht="14.4" x14ac:dyDescent="0.3">
      <c r="B58" s="12">
        <f t="shared" si="0"/>
        <v>1</v>
      </c>
    </row>
    <row r="59" spans="2:2" ht="14.4" x14ac:dyDescent="0.3">
      <c r="B59" s="12">
        <f t="shared" si="0"/>
        <v>1</v>
      </c>
    </row>
    <row r="60" spans="2:2" ht="14.4" x14ac:dyDescent="0.3">
      <c r="B60" s="12">
        <f t="shared" si="0"/>
        <v>1</v>
      </c>
    </row>
    <row r="61" spans="2:2" ht="14.4" x14ac:dyDescent="0.3">
      <c r="B61" s="12">
        <f t="shared" si="0"/>
        <v>1</v>
      </c>
    </row>
    <row r="62" spans="2:2" ht="14.4" x14ac:dyDescent="0.3">
      <c r="B62" s="12">
        <f t="shared" si="0"/>
        <v>1</v>
      </c>
    </row>
    <row r="63" spans="2:2" ht="14.4" x14ac:dyDescent="0.3">
      <c r="B63" s="12">
        <f t="shared" si="0"/>
        <v>1</v>
      </c>
    </row>
    <row r="64" spans="2:2" ht="14.4" x14ac:dyDescent="0.3">
      <c r="B64" s="12">
        <f t="shared" si="0"/>
        <v>1</v>
      </c>
    </row>
    <row r="65" spans="2:2" ht="14.4" x14ac:dyDescent="0.3">
      <c r="B65" s="12">
        <f t="shared" si="0"/>
        <v>1</v>
      </c>
    </row>
    <row r="66" spans="2:2" ht="14.4" x14ac:dyDescent="0.3">
      <c r="B66" s="12">
        <f t="shared" si="0"/>
        <v>1</v>
      </c>
    </row>
    <row r="67" spans="2:2" ht="14.4" x14ac:dyDescent="0.3">
      <c r="B67" s="12">
        <f t="shared" si="0"/>
        <v>1</v>
      </c>
    </row>
    <row r="68" spans="2:2" ht="14.4" x14ac:dyDescent="0.3">
      <c r="B68" s="12">
        <f t="shared" si="0"/>
        <v>1</v>
      </c>
    </row>
    <row r="69" spans="2:2" ht="14.4" x14ac:dyDescent="0.3">
      <c r="B69" s="12">
        <f t="shared" si="0"/>
        <v>1</v>
      </c>
    </row>
    <row r="70" spans="2:2" ht="14.4" x14ac:dyDescent="0.3">
      <c r="B70" s="12">
        <f t="shared" si="0"/>
        <v>1</v>
      </c>
    </row>
    <row r="71" spans="2:2" ht="14.4" x14ac:dyDescent="0.3">
      <c r="B71" s="12">
        <f t="shared" ref="B71:B89" si="2">WEEKNUM(C71,2)</f>
        <v>1</v>
      </c>
    </row>
    <row r="72" spans="2:2" ht="14.4" x14ac:dyDescent="0.3">
      <c r="B72" s="12">
        <f t="shared" si="2"/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4"/>
      <c r="C90" s="8" t="s">
        <v>1</v>
      </c>
      <c r="E90">
        <f>SUBTOTAL(109,Tabelle3510823[Aufwand
(in h)])</f>
        <v>47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Patrick Jolo</cp:lastModifiedBy>
  <dcterms:created xsi:type="dcterms:W3CDTF">2016-02-28T12:59:46Z</dcterms:created>
  <dcterms:modified xsi:type="dcterms:W3CDTF">2017-01-13T10:02:26Z</dcterms:modified>
</cp:coreProperties>
</file>