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laudia\workspace\ch.bfh.btx8081.w2016.blue\trunk\doc\"/>
    </mc:Choice>
  </mc:AlternateContent>
  <bookViews>
    <workbookView xWindow="0" yWindow="2436" windowWidth="13788" windowHeight="6888" firstSheet="3" activeTab="5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0" l="1"/>
  <c r="B3" i="10" s="1"/>
  <c r="B11" i="1" s="1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A10" i="1" s="1"/>
  <c r="E91" i="8"/>
  <c r="B3" i="8" s="1"/>
  <c r="B9" i="1" s="1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A3" i="8"/>
  <c r="E85" i="7"/>
  <c r="B3" i="7" s="1"/>
  <c r="B8" i="1" s="1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A3" i="7"/>
  <c r="E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B7" i="1" s="1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A6" i="1" s="1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5" i="4"/>
  <c r="B14" i="4"/>
  <c r="B13" i="4"/>
  <c r="B12" i="4"/>
  <c r="B11" i="4"/>
  <c r="B10" i="4"/>
  <c r="B9" i="4"/>
  <c r="B8" i="4"/>
  <c r="B3" i="4"/>
  <c r="B5" i="1" s="1"/>
  <c r="A3" i="4"/>
  <c r="A5" i="1" s="1"/>
  <c r="A11" i="1"/>
  <c r="B10" i="1"/>
  <c r="A9" i="1"/>
  <c r="A8" i="1"/>
  <c r="A7" i="1"/>
  <c r="B6" i="1"/>
  <c r="B12" i="1" l="1"/>
</calcChain>
</file>

<file path=xl/sharedStrings.xml><?xml version="1.0" encoding="utf-8"?>
<sst xmlns="http://schemas.openxmlformats.org/spreadsheetml/2006/main" count="161" uniqueCount="70">
  <si>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</si>
  <si>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</si>
  <si>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</si>
  <si>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</si>
  <si>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</si>
  <si>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</si>
  <si>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</si>
  <si>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</si>
  <si>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</si>
  <si>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</si>
  <si>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</si>
  <si>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</si>
  <si>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</si>
  <si>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</si>
  <si>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</si>
  <si>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</si>
  <si>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</si>
  <si>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</si>
  <si>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</si>
  <si>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</si>
  <si>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</si>
  <si>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</si>
  <si>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</si>
  <si>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</si>
  <si>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</si>
  <si>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</si>
  <si>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</si>
  <si>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</si>
  <si>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</si>
  <si>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</si>
  <si>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</si>
  <si>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</si>
  <si>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</si>
  <si>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</si>
  <si>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</si>
  <si>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</si>
  <si>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</si>
  <si>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</si>
  <si>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</si>
  <si>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</si>
  <si>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</si>
  <si>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</si>
  <si>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</si>
  <si>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</si>
  <si>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</si>
  <si>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</si>
  <si>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</si>
  <si>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</si>
  <si>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</si>
  <si>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</si>
  <si>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</si>
  <si>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</si>
  <si>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</si>
  <si>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</si>
  <si>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Erstelllung Storyboards CS2 Task 3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</si>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</sst>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5">
      <calculatedColumnFormula>WEEKNUM(C8,2)</calculatedColumnFormula>
    </tableColumn>
    <tableColumn id="1" name="Datum" totalsRowLabel="Ergebnis" dataDxfId="22" totalsRowDxfId="4"/>
    <tableColumn id="2" name="Tätigkeit" dataDxfId="21" totalsRowDxfId="3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2">
      <calculatedColumnFormula>WEEKNUM(C8,2)</calculatedColumnFormula>
    </tableColumn>
    <tableColumn id="1" name="Datum" totalsRowLabel="Ergebnis" dataDxfId="7" totalsRowDxfId="1"/>
    <tableColumn id="2" name="Tätigkeit" dataDxfId="6" totalsRowDxfId="0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A5" sqref="A5"/>
    </sheetView>
  </sheetViews>
  <sheetFormatPr baseColWidth="10" defaultColWidth="11.44140625" defaultRowHeight="14.4" x14ac:dyDescent="0.3"/>
  <cols>
    <col min="1" max="1" width="29.109375" style="1" bestFit="1" customWidth="1"/>
    <col min="2" max="2" width="15.88671875" style="1" customWidth="1"/>
    <col min="3" max="3" width="14.6640625" style="6" customWidth="1"/>
    <col min="4" max="4" width="30.6640625" style="3" customWidth="1"/>
    <col min="5" max="5" width="8.88671875" customWidth="1"/>
    <col min="6" max="6" width="11.109375" customWidth="1"/>
    <col min="7" max="7" width="14.6640625" style="6" customWidth="1"/>
    <col min="8" max="8" width="30.6640625" style="3" customWidth="1"/>
    <col min="9" max="9" width="22.8867187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88671875" customWidth="1"/>
    <col min="15" max="15" width="9.33203125" customWidth="1"/>
    <col min="17" max="17" width="14.6640625" style="6" customWidth="1"/>
    <col min="18" max="18" width="30.6640625" style="3" customWidth="1"/>
    <col min="19" max="19" width="22.88671875" customWidth="1"/>
    <col min="20" max="20" width="9.33203125" customWidth="1"/>
    <col min="22" max="22" width="14.6640625" style="6" customWidth="1"/>
    <col min="23" max="23" width="30.6640625" style="3" customWidth="1"/>
    <col min="24" max="24" width="22.88671875" customWidth="1"/>
    <col min="25" max="25" width="9.33203125" customWidth="1"/>
    <col min="27" max="27" width="14.6640625" style="6" customWidth="1"/>
    <col min="28" max="28" width="30.6640625" style="3" customWidth="1"/>
    <col min="29" max="29" width="22.88671875" customWidth="1"/>
    <col min="30" max="30" width="9.33203125" customWidth="1"/>
    <col min="32" max="32" width="14.6640625" style="6" customWidth="1"/>
    <col min="33" max="33" width="30.6640625" style="3" customWidth="1"/>
    <col min="34" max="34" width="22.88671875" customWidth="1"/>
    <col min="35" max="35" width="9.33203125" customWidth="1"/>
  </cols>
  <sheetData>
    <row r="1" spans="1:4" ht="25.8" x14ac:dyDescent="0.5">
      <c r="A1" s="2" t="s">
        <v>2</v>
      </c>
      <c r="B1" s="2"/>
    </row>
    <row r="2" spans="1:4" ht="14.4" customHeight="1" x14ac:dyDescent="0.5">
      <c r="A2" s="2"/>
      <c r="B2" s="2"/>
      <c r="D2" s="11"/>
    </row>
    <row r="3" spans="1:4" ht="14.4" customHeight="1" x14ac:dyDescent="0.5">
      <c r="A3" s="10" t="s">
        <v>8</v>
      </c>
      <c r="B3" s="2"/>
      <c r="D3" s="11"/>
    </row>
    <row r="4" spans="1:4" ht="14.4" customHeight="1" x14ac:dyDescent="0.3">
      <c r="A4" t="s">
        <v>6</v>
      </c>
      <c r="B4" t="s">
        <v>7</v>
      </c>
    </row>
    <row r="5" spans="1:4" ht="14.4" customHeight="1" x14ac:dyDescent="0.3">
      <c r="A5" t="str">
        <f>Tabelle697[Person]</f>
        <v>Burcu Sevinc</v>
      </c>
      <c r="B5">
        <f>Tabelle697[Aufwand Total]</f>
        <v>11.5</v>
      </c>
      <c r="D5" s="6"/>
    </row>
    <row r="6" spans="1:4" ht="14.4" customHeight="1" x14ac:dyDescent="0.3">
      <c r="A6" t="str">
        <f>Tabelle69712[Person]</f>
        <v>Fabian Kammermann</v>
      </c>
      <c r="B6">
        <f>Tabelle69712[Aufwand Total]</f>
        <v>15.75</v>
      </c>
    </row>
    <row r="7" spans="1:4" ht="14.4" customHeight="1" x14ac:dyDescent="0.3">
      <c r="A7" s="1" t="str">
        <f>Tabelle69714[Person]</f>
        <v>Niveadha Kanagarasa</v>
      </c>
      <c r="B7" s="14">
        <f>Tabelle69714[Aufwand Total]</f>
        <v>15.25</v>
      </c>
    </row>
    <row r="8" spans="1:4" x14ac:dyDescent="0.3">
      <c r="A8" s="1" t="str">
        <f>Tabelle69716[Person]</f>
        <v>Pascal Dittli</v>
      </c>
      <c r="B8" s="14">
        <f>Tabelle69716[Aufwand Total]</f>
        <v>25.25</v>
      </c>
    </row>
    <row r="9" spans="1:4" x14ac:dyDescent="0.3">
      <c r="A9" s="1" t="str">
        <f>Tabelle69718[Person]</f>
        <v>Patrick Jolo</v>
      </c>
      <c r="B9" s="14">
        <f>Tabelle69718[Aufwand Total]</f>
        <v>24.75</v>
      </c>
    </row>
    <row r="10" spans="1:4" x14ac:dyDescent="0.3">
      <c r="A10" s="1" t="str">
        <f>Tabelle69720[Person]</f>
        <v>Remy Lam</v>
      </c>
      <c r="B10" s="14">
        <f>Tabelle69720[Aufwand Total]</f>
        <v>17</v>
      </c>
    </row>
    <row r="11" spans="1:4" x14ac:dyDescent="0.3">
      <c r="A11" s="1" t="str">
        <f>Tabelle69722[Person]</f>
        <v>Claudia Telesca</v>
      </c>
      <c r="B11" s="14">
        <f>Tabelle69722[Aufwand Total]</f>
        <v>26.5</v>
      </c>
    </row>
    <row r="12" spans="1:4" x14ac:dyDescent="0.3">
      <c r="A12" t="s">
        <v>1</v>
      </c>
      <c r="B12">
        <f>SUBTOTAL(109,Tabelle69[Aufwand Total])</f>
        <v>136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workbookViewId="0">
      <selection activeCell="H14" sqref="H14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2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Burcu Sevinc</v>
      </c>
      <c r="B3">
        <f>Tabelle35108[[#Totals],[Aufwand
(in h)]]</f>
        <v>11.5</v>
      </c>
      <c r="D3" s="6"/>
    </row>
    <row r="6" spans="1:5" x14ac:dyDescent="0.3">
      <c r="B6" s="9" t="s">
        <v>10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3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3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">
      <c r="B16" s="12">
        <v>43</v>
      </c>
      <c r="C16" s="6">
        <v>42664</v>
      </c>
      <c r="D16" s="3" t="s">
        <v>52</v>
      </c>
      <c r="E16">
        <v>2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1">WEEKNUM(C71,2)</f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4"/>
      <c r="C90" s="8" t="s">
        <v>1</v>
      </c>
      <c r="E90">
        <f>SUBTOTAL(109,Tabelle35108[Aufwand
(in h)])</f>
        <v>11.5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opLeftCell="A7" workbookViewId="0">
      <selection activeCell="G17" sqref="G17"/>
    </sheetView>
  </sheetViews>
  <sheetFormatPr baseColWidth="10" defaultColWidth="11.44140625" defaultRowHeight="14.4" x14ac:dyDescent="0.3"/>
  <cols>
    <col min="1" max="1" width="18.109375" style="1" bestFit="1" customWidth="1"/>
    <col min="2" max="2" width="19.109375" style="1" bestFit="1" customWidth="1"/>
    <col min="3" max="3" width="14.6640625" style="6" customWidth="1"/>
    <col min="4" max="4" width="36.6640625" style="3" customWidth="1"/>
    <col min="5" max="5" width="8.886718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Fabian Kammermann</v>
      </c>
      <c r="B3">
        <f>Tabelle3510813[[#Totals],[Aufwand
(in h)]]</f>
        <v>15.75</v>
      </c>
      <c r="D3" s="6"/>
    </row>
    <row r="6" spans="1:5" x14ac:dyDescent="0.3">
      <c r="B6" s="17" t="s">
        <v>11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8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3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3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">
      <c r="B18" s="12">
        <f t="shared" si="0"/>
        <v>43</v>
      </c>
      <c r="C18" s="6">
        <v>42663</v>
      </c>
      <c r="D18" s="3" t="s">
        <v>41</v>
      </c>
      <c r="E18">
        <v>1.5</v>
      </c>
    </row>
    <row r="19" spans="2:5" x14ac:dyDescent="0.3">
      <c r="B19" s="12">
        <f t="shared" si="0"/>
        <v>43</v>
      </c>
      <c r="C19" s="6">
        <v>42664</v>
      </c>
      <c r="D19" s="3" t="s">
        <v>54</v>
      </c>
      <c r="E19">
        <v>3.5</v>
      </c>
    </row>
    <row r="20" spans="2:5" ht="28.8" x14ac:dyDescent="0.3">
      <c r="B20" s="12">
        <f t="shared" si="0"/>
        <v>43</v>
      </c>
      <c r="C20" s="6">
        <v>42665</v>
      </c>
      <c r="D20" s="3" t="s">
        <v>55</v>
      </c>
      <c r="E20">
        <v>0.25</v>
      </c>
    </row>
    <row r="21" spans="2:5" x14ac:dyDescent="0.3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ref="B40:B71" si="1">WEEKNUM(C40,2)</f>
        <v>1</v>
      </c>
    </row>
    <row r="41" spans="2:2" x14ac:dyDescent="0.3">
      <c r="B41" s="12">
        <f t="shared" si="1"/>
        <v>1</v>
      </c>
    </row>
    <row r="42" spans="2:2" x14ac:dyDescent="0.3">
      <c r="B42" s="12">
        <f t="shared" si="1"/>
        <v>1</v>
      </c>
    </row>
    <row r="43" spans="2:2" x14ac:dyDescent="0.3">
      <c r="B43" s="12">
        <f t="shared" si="1"/>
        <v>1</v>
      </c>
    </row>
    <row r="44" spans="2:2" x14ac:dyDescent="0.3">
      <c r="B44" s="12">
        <f t="shared" si="1"/>
        <v>1</v>
      </c>
    </row>
    <row r="45" spans="2:2" x14ac:dyDescent="0.3">
      <c r="B45" s="12">
        <f t="shared" si="1"/>
        <v>1</v>
      </c>
    </row>
    <row r="46" spans="2:2" x14ac:dyDescent="0.3">
      <c r="B46" s="12">
        <f t="shared" si="1"/>
        <v>1</v>
      </c>
    </row>
    <row r="47" spans="2:2" x14ac:dyDescent="0.3">
      <c r="B47" s="12">
        <f t="shared" si="1"/>
        <v>1</v>
      </c>
    </row>
    <row r="48" spans="2:2" x14ac:dyDescent="0.3">
      <c r="B48" s="12">
        <f t="shared" si="1"/>
        <v>1</v>
      </c>
    </row>
    <row r="49" spans="2:2" x14ac:dyDescent="0.3">
      <c r="B49" s="12">
        <f t="shared" si="1"/>
        <v>1</v>
      </c>
    </row>
    <row r="50" spans="2:2" x14ac:dyDescent="0.3">
      <c r="B50" s="12">
        <f t="shared" si="1"/>
        <v>1</v>
      </c>
    </row>
    <row r="51" spans="2:2" x14ac:dyDescent="0.3">
      <c r="B51" s="12">
        <f t="shared" si="1"/>
        <v>1</v>
      </c>
    </row>
    <row r="52" spans="2:2" x14ac:dyDescent="0.3">
      <c r="B52" s="12">
        <f t="shared" si="1"/>
        <v>1</v>
      </c>
    </row>
    <row r="53" spans="2:2" x14ac:dyDescent="0.3">
      <c r="B53" s="12">
        <f t="shared" si="1"/>
        <v>1</v>
      </c>
    </row>
    <row r="54" spans="2:2" x14ac:dyDescent="0.3">
      <c r="B54" s="12">
        <f t="shared" si="1"/>
        <v>1</v>
      </c>
    </row>
    <row r="55" spans="2:2" x14ac:dyDescent="0.3">
      <c r="B55" s="12">
        <f t="shared" si="1"/>
        <v>1</v>
      </c>
    </row>
    <row r="56" spans="2:2" x14ac:dyDescent="0.3">
      <c r="B56" s="12">
        <f t="shared" si="1"/>
        <v>1</v>
      </c>
    </row>
    <row r="57" spans="2:2" x14ac:dyDescent="0.3">
      <c r="B57" s="12">
        <f t="shared" si="1"/>
        <v>1</v>
      </c>
    </row>
    <row r="58" spans="2:2" x14ac:dyDescent="0.3">
      <c r="B58" s="12">
        <f t="shared" si="1"/>
        <v>1</v>
      </c>
    </row>
    <row r="59" spans="2:2" x14ac:dyDescent="0.3">
      <c r="B59" s="12">
        <f t="shared" si="1"/>
        <v>1</v>
      </c>
    </row>
    <row r="60" spans="2:2" x14ac:dyDescent="0.3">
      <c r="B60" s="12">
        <f t="shared" si="1"/>
        <v>1</v>
      </c>
    </row>
    <row r="61" spans="2:2" x14ac:dyDescent="0.3">
      <c r="B61" s="12">
        <f t="shared" si="1"/>
        <v>1</v>
      </c>
    </row>
    <row r="62" spans="2:2" x14ac:dyDescent="0.3">
      <c r="B62" s="12">
        <f t="shared" si="1"/>
        <v>1</v>
      </c>
    </row>
    <row r="63" spans="2:2" x14ac:dyDescent="0.3">
      <c r="B63" s="12">
        <f t="shared" si="1"/>
        <v>1</v>
      </c>
    </row>
    <row r="64" spans="2:2" x14ac:dyDescent="0.3">
      <c r="B64" s="12">
        <f t="shared" si="1"/>
        <v>1</v>
      </c>
    </row>
    <row r="65" spans="2:2" x14ac:dyDescent="0.3">
      <c r="B65" s="12">
        <f t="shared" si="1"/>
        <v>1</v>
      </c>
    </row>
    <row r="66" spans="2:2" x14ac:dyDescent="0.3">
      <c r="B66" s="12">
        <f t="shared" si="1"/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ref="B72:B91" si="2">WEEKNUM(C72,2)</f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2">
        <f t="shared" si="2"/>
        <v>1</v>
      </c>
    </row>
    <row r="91" spans="2:5" x14ac:dyDescent="0.3">
      <c r="B91" s="12">
        <f t="shared" si="2"/>
        <v>1</v>
      </c>
    </row>
    <row r="92" spans="2:5" x14ac:dyDescent="0.3">
      <c r="B92" s="14"/>
      <c r="C92" s="8" t="s">
        <v>1</v>
      </c>
      <c r="E92">
        <f>SUBTOTAL(109,Tabelle3510813[Aufwand
(in h)])</f>
        <v>15.75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21" sqref="E21"/>
    </sheetView>
  </sheetViews>
  <sheetFormatPr baseColWidth="10" defaultColWidth="11.44140625" defaultRowHeight="14.4" x14ac:dyDescent="0.3"/>
  <cols>
    <col min="1" max="1" width="18.44140625" style="1" bestFit="1" customWidth="1"/>
    <col min="2" max="2" width="19.109375" style="1" bestFit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3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Niveadha Kanagarasa</v>
      </c>
      <c r="B3">
        <f>Tabelle3510815[[#Totals],[Aufwand
(in h)]]</f>
        <v>15.25</v>
      </c>
      <c r="D3" s="6"/>
    </row>
    <row r="6" spans="1:5" x14ac:dyDescent="0.3">
      <c r="B6" s="18" t="s">
        <v>16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43</v>
      </c>
      <c r="C14" s="6">
        <v>42661</v>
      </c>
      <c r="D14" s="3" t="s">
        <v>60</v>
      </c>
      <c r="E14">
        <v>0.75</v>
      </c>
    </row>
    <row r="15" spans="1:5" x14ac:dyDescent="0.3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">
      <c r="B16" s="12">
        <f t="shared" si="0"/>
        <v>43</v>
      </c>
      <c r="C16" s="6">
        <v>42664</v>
      </c>
      <c r="D16" s="3" t="s">
        <v>58</v>
      </c>
      <c r="E16">
        <v>2.75</v>
      </c>
    </row>
    <row r="17" spans="2:5" x14ac:dyDescent="0.3">
      <c r="B17" s="12">
        <f t="shared" si="0"/>
        <v>44</v>
      </c>
      <c r="C17" s="6">
        <v>42667</v>
      </c>
      <c r="D17" s="3" t="s">
        <v>59</v>
      </c>
      <c r="E17">
        <v>1</v>
      </c>
    </row>
    <row r="18" spans="2:5" x14ac:dyDescent="0.3">
      <c r="B18" s="12">
        <f t="shared" si="0"/>
        <v>44</v>
      </c>
      <c r="C18" s="6">
        <v>42668</v>
      </c>
      <c r="D18" s="3" t="s">
        <v>61</v>
      </c>
      <c r="E18">
        <v>1.5</v>
      </c>
    </row>
    <row r="19" spans="2:5" x14ac:dyDescent="0.3">
      <c r="B19" s="12">
        <f t="shared" si="0"/>
        <v>44</v>
      </c>
      <c r="C19" s="6">
        <v>42669</v>
      </c>
      <c r="D19" s="3" t="s">
        <v>62</v>
      </c>
      <c r="E19">
        <v>0.5</v>
      </c>
    </row>
    <row r="20" spans="2:5" x14ac:dyDescent="0.3">
      <c r="B20" s="12">
        <f t="shared" si="0"/>
        <v>44</v>
      </c>
      <c r="C20" s="6">
        <v>42670</v>
      </c>
      <c r="D20" s="3" t="s">
        <v>61</v>
      </c>
      <c r="E20">
        <v>1.25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SUBTOTAL(109,Tabelle3510815[Aufwand
(in h)])</f>
        <v>15.25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24" sqref="E24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4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Pascal Dittli</v>
      </c>
      <c r="B3">
        <f>Tabelle3510817[[#Totals],[Aufwand
(in h)]]</f>
        <v>25.25</v>
      </c>
      <c r="D3" s="6"/>
    </row>
    <row r="6" spans="1:5" x14ac:dyDescent="0.3">
      <c r="B6" s="19" t="s">
        <v>12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28.8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8.8" x14ac:dyDescent="0.3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8.8" x14ac:dyDescent="0.3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">
      <c r="B18" s="12">
        <f t="shared" si="0"/>
        <v>43</v>
      </c>
      <c r="C18" s="6">
        <v>42663</v>
      </c>
      <c r="D18" s="3" t="s">
        <v>63</v>
      </c>
      <c r="E18">
        <v>1.5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64</v>
      </c>
      <c r="E20">
        <v>2.75</v>
      </c>
    </row>
    <row r="21" spans="2:5" x14ac:dyDescent="0.3">
      <c r="B21" s="12">
        <f t="shared" si="0"/>
        <v>44</v>
      </c>
      <c r="C21" s="6">
        <v>42667</v>
      </c>
      <c r="D21" s="3" t="s">
        <v>65</v>
      </c>
      <c r="E21">
        <v>2</v>
      </c>
    </row>
    <row r="22" spans="2:5" x14ac:dyDescent="0.3">
      <c r="B22" s="12">
        <f t="shared" si="0"/>
        <v>44</v>
      </c>
      <c r="C22" s="6">
        <v>42667</v>
      </c>
      <c r="D22" s="3" t="s">
        <v>66</v>
      </c>
      <c r="E22">
        <v>2</v>
      </c>
    </row>
    <row r="23" spans="2:5" x14ac:dyDescent="0.3">
      <c r="B23" s="12">
        <f t="shared" si="0"/>
        <v>44</v>
      </c>
      <c r="C23" s="6">
        <v>42669</v>
      </c>
      <c r="D23" s="3" t="s">
        <v>67</v>
      </c>
      <c r="E23">
        <v>2.5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ref="B66:B84" si="1">WEEKNUM(C66,2)</f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4"/>
      <c r="C85" s="8" t="s">
        <v>1</v>
      </c>
      <c r="E85">
        <f>SUBTOTAL(109,Tabelle3510817[Aufwand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abSelected="1" topLeftCell="A7" workbookViewId="0">
      <selection activeCell="G24" sqref="G24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Patrick Jolo</v>
      </c>
      <c r="B3">
        <f>Tabelle3510819[[#Totals],[Aufwand
(in h)]]</f>
        <v>24.75</v>
      </c>
      <c r="D3" s="6"/>
    </row>
    <row r="6" spans="1:5" x14ac:dyDescent="0.3">
      <c r="B6" s="20" t="s">
        <v>13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8.8" x14ac:dyDescent="0.3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8.8" x14ac:dyDescent="0.3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ht="28.8" x14ac:dyDescent="0.3">
      <c r="B21" s="12">
        <f t="shared" si="0"/>
        <v>44</v>
      </c>
      <c r="C21" s="6">
        <v>42667</v>
      </c>
      <c r="D21" s="3" t="s">
        <v>68</v>
      </c>
      <c r="E21">
        <v>3.5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SUBTOTAL(109,Tabelle3510819[Aufwand
(in h)])</f>
        <v>24.75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9" sqref="C19:D19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Remy Lam</v>
      </c>
      <c r="B3">
        <f>Tabelle3510821[[#Totals],[Aufwand
(in h)]]</f>
        <v>17</v>
      </c>
      <c r="D3" s="6"/>
    </row>
    <row r="6" spans="1:5" x14ac:dyDescent="0.3">
      <c r="B6" s="16" t="s">
        <v>14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8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42</v>
      </c>
      <c r="C14" s="6">
        <v>42659</v>
      </c>
      <c r="D14" s="3" t="s">
        <v>47</v>
      </c>
      <c r="E14">
        <v>0.5</v>
      </c>
    </row>
    <row r="15" spans="1:5" x14ac:dyDescent="0.3">
      <c r="B15" s="12">
        <f t="shared" si="0"/>
        <v>43</v>
      </c>
      <c r="C15" s="6">
        <v>42660</v>
      </c>
      <c r="D15" s="3" t="s">
        <v>48</v>
      </c>
      <c r="E15">
        <v>0.75</v>
      </c>
    </row>
    <row r="16" spans="1:5" x14ac:dyDescent="0.3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8.8" x14ac:dyDescent="0.3">
      <c r="B17" s="12">
        <f t="shared" si="0"/>
        <v>43</v>
      </c>
      <c r="C17" s="6">
        <v>42664</v>
      </c>
      <c r="D17" s="3" t="s">
        <v>53</v>
      </c>
      <c r="E17">
        <v>5</v>
      </c>
    </row>
    <row r="18" spans="2:5" x14ac:dyDescent="0.3">
      <c r="B18" s="12">
        <f>WEEKNUM(C18,2)</f>
        <v>44</v>
      </c>
      <c r="C18" s="6">
        <v>42667</v>
      </c>
      <c r="D18" s="3" t="s">
        <v>56</v>
      </c>
      <c r="E18">
        <v>2</v>
      </c>
    </row>
    <row r="19" spans="2:5" x14ac:dyDescent="0.3">
      <c r="B19" s="12">
        <f t="shared" si="0"/>
        <v>44</v>
      </c>
      <c r="C19" s="6">
        <v>42669</v>
      </c>
      <c r="D19" s="3" t="s">
        <v>57</v>
      </c>
      <c r="E19">
        <v>0.5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SUBTOTAL(109,Tabelle3510821[Aufwand
(in h)])</f>
        <v>17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2" workbookViewId="0">
      <selection activeCell="H24" sqref="H24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Claudia Telesca</v>
      </c>
      <c r="B3">
        <f>Tabelle3510823[[#Totals],[Aufwand
(in h)]]</f>
        <v>26.5</v>
      </c>
      <c r="D3" s="6"/>
    </row>
    <row r="6" spans="1:5" x14ac:dyDescent="0.3">
      <c r="B6" s="21" t="s">
        <v>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8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8.8" x14ac:dyDescent="0.3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8.8" x14ac:dyDescent="0.3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8.8" x14ac:dyDescent="0.3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3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8.8" x14ac:dyDescent="0.3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ht="28.8" x14ac:dyDescent="0.3">
      <c r="B22" s="12">
        <f t="shared" si="0"/>
        <v>44</v>
      </c>
      <c r="C22" s="6">
        <v>42667</v>
      </c>
      <c r="D22" s="3" t="s">
        <v>69</v>
      </c>
      <c r="E22">
        <v>3.5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2">WEEKNUM(C71,2)</f>
        <v>1</v>
      </c>
    </row>
    <row r="72" spans="2:2" x14ac:dyDescent="0.3">
      <c r="B72" s="12">
        <f t="shared" si="2"/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4"/>
      <c r="C90" s="8" t="s">
        <v>1</v>
      </c>
      <c r="E90">
        <f>SUBTOTAL(109,Tabelle3510823[Aufwand
(in h)])</f>
        <v>26.5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2016-02-28T12:59:46Z</dcterms:created>
  <dcterms:modified xsi:type="dcterms:W3CDTF">2016-10-27T12:11:06Z</dcterms:modified>
</cp:coreProperties>
</file>