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 activeTab="2"/>
  </bookViews>
  <sheets>
    <sheet name="PARTIDOS" sheetId="3" r:id="rId1"/>
    <sheet name="PREMIOS" sheetId="4" r:id="rId2"/>
    <sheet name="QUINIELA" sheetId="1" r:id="rId3"/>
  </sheets>
  <calcPr calcId="152511"/>
</workbook>
</file>

<file path=xl/calcChain.xml><?xml version="1.0" encoding="utf-8"?>
<calcChain xmlns="http://schemas.openxmlformats.org/spreadsheetml/2006/main">
  <c r="I18" i="1" l="1"/>
  <c r="I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E15" i="4"/>
  <c r="E14" i="4"/>
  <c r="E13" i="4"/>
  <c r="E12" i="4"/>
  <c r="E10" i="4"/>
  <c r="E5" i="4"/>
  <c r="E6" i="4"/>
  <c r="E7" i="4"/>
  <c r="E8" i="4"/>
  <c r="E9" i="4"/>
  <c r="E4" i="4"/>
</calcChain>
</file>

<file path=xl/sharedStrings.xml><?xml version="1.0" encoding="utf-8"?>
<sst xmlns="http://schemas.openxmlformats.org/spreadsheetml/2006/main" count="81" uniqueCount="72">
  <si>
    <t>COMBINACIÓN GANADORA</t>
  </si>
  <si>
    <t>PARTIDO</t>
  </si>
  <si>
    <t>PREMIOS</t>
  </si>
  <si>
    <t>ACIERTOS</t>
  </si>
  <si>
    <t>PREMIO</t>
  </si>
  <si>
    <t>TIPO</t>
  </si>
  <si>
    <t>PLENO AL 15</t>
  </si>
  <si>
    <t>1ª CATEGORÍA</t>
  </si>
  <si>
    <t>2ª CATEGORÍA</t>
  </si>
  <si>
    <t>3ª CATEGORÍA</t>
  </si>
  <si>
    <t>4ª CATEGORÍA</t>
  </si>
  <si>
    <t>5ª CATEGORÍA</t>
  </si>
  <si>
    <t>TU COMBINACIÓN</t>
  </si>
  <si>
    <t>¿ACERTASTE EL RESULTADO?</t>
  </si>
  <si>
    <t>TOTAL ACIERTOS</t>
  </si>
  <si>
    <t>ACERTANTES</t>
  </si>
  <si>
    <t>TOTAL PREMIO</t>
  </si>
  <si>
    <t>TOTAL PAGO PREMIOS</t>
  </si>
  <si>
    <t>RESULTADO</t>
  </si>
  <si>
    <t>GOLES LOCAL</t>
  </si>
  <si>
    <t>GOLES VISITANTE</t>
  </si>
  <si>
    <t>Córdoba</t>
  </si>
  <si>
    <t>At. Madrid</t>
  </si>
  <si>
    <t>Villarreal</t>
  </si>
  <si>
    <t>R. Sociedad</t>
  </si>
  <si>
    <t>Deportivo</t>
  </si>
  <si>
    <t>Athletic Club</t>
  </si>
  <si>
    <t>Espanyol</t>
  </si>
  <si>
    <t>Valencia</t>
  </si>
  <si>
    <t>Zaragoza</t>
  </si>
  <si>
    <t>Alavés</t>
  </si>
  <si>
    <t>Llagostera</t>
  </si>
  <si>
    <t>Mallorca</t>
  </si>
  <si>
    <t>Lugo</t>
  </si>
  <si>
    <t>Racing</t>
  </si>
  <si>
    <t>Elche</t>
  </si>
  <si>
    <t>R. Madrid</t>
  </si>
  <si>
    <t>Rayo Vallecano</t>
  </si>
  <si>
    <t>Levante</t>
  </si>
  <si>
    <t>Eibar</t>
  </si>
  <si>
    <t>Granada</t>
  </si>
  <si>
    <t>Málaga</t>
  </si>
  <si>
    <t>Almería</t>
  </si>
  <si>
    <t>Sevilla</t>
  </si>
  <si>
    <t>Recreativo</t>
  </si>
  <si>
    <t>Leganés</t>
  </si>
  <si>
    <t>Las Palmas</t>
  </si>
  <si>
    <t>Valladolid</t>
  </si>
  <si>
    <t>Mirandés</t>
  </si>
  <si>
    <t>Girona</t>
  </si>
  <si>
    <t>Barcelona</t>
  </si>
  <si>
    <t>1-0</t>
  </si>
  <si>
    <t>3-0</t>
  </si>
  <si>
    <t>2-0</t>
  </si>
  <si>
    <t>0-0</t>
  </si>
  <si>
    <t>0-1</t>
  </si>
  <si>
    <t>0-6</t>
  </si>
  <si>
    <t>1-2</t>
  </si>
  <si>
    <t>3-1</t>
  </si>
  <si>
    <t>2-2</t>
  </si>
  <si>
    <t>1-1</t>
  </si>
  <si>
    <t>1-5</t>
  </si>
  <si>
    <t>TE HAN TOCADO……</t>
  </si>
  <si>
    <t>NÚMERO DE PREMIOS MAYORES DE 400.000€</t>
  </si>
  <si>
    <t>NÚMERO TOTAL DE ACERTANTES</t>
  </si>
  <si>
    <t>CANTIDAD TOTAL PREMIO MÁS GRANDE</t>
  </si>
  <si>
    <t>MEDIA DE LOS PREMIOS</t>
  </si>
  <si>
    <t>RESULTADO ESPERADO</t>
  </si>
  <si>
    <t>Nº</t>
  </si>
  <si>
    <t>EQUIPO LOCAL</t>
  </si>
  <si>
    <t>EQUIPO VISITANTE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</si>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</sst>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3" borderId="1" xfId="0" applyFill="1" applyBorder="1" applyAlignment="1">
      <alignment horizontal="center"/>
    </xf>
    <xf numFmtId="16" fontId="0" fillId="0" borderId="0" xfId="0" applyNumberFormat="1"/>
    <xf numFmtId="0" fontId="0" fillId="0" borderId="0" xfId="0" applyNumberFormat="1" applyAlignment="1">
      <alignment horizontal="left" vertical="center" indent="1"/>
    </xf>
    <xf numFmtId="16" fontId="3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0" xfId="0" applyNumberFormat="1"/>
    <xf numFmtId="164" fontId="4" fillId="3" borderId="1" xfId="0" applyNumberFormat="1" applyFont="1" applyFill="1" applyBorder="1" applyAlignment="1">
      <alignment horizontal="center" vertical="center"/>
    </xf>
    <xf numFmtId="0" fontId="0" fillId="6" borderId="2" xfId="0" applyFont="1" applyFill="1" applyBorder="1"/>
    <xf numFmtId="0" fontId="5" fillId="5" borderId="0" xfId="0" applyFont="1" applyFill="1" applyBorder="1"/>
    <xf numFmtId="0" fontId="5" fillId="5" borderId="3" xfId="0" applyFont="1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7" borderId="6" xfId="0" applyFont="1" applyFill="1" applyBorder="1"/>
    <xf numFmtId="0" fontId="0" fillId="7" borderId="2" xfId="0" applyFont="1" applyFill="1" applyBorder="1"/>
    <xf numFmtId="0" fontId="0" fillId="6" borderId="6" xfId="0" applyFont="1" applyFill="1" applyBorder="1"/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right" wrapText="1"/>
    </xf>
    <xf numFmtId="8" fontId="0" fillId="2" borderId="9" xfId="0" applyNumberFormat="1" applyFont="1" applyFill="1" applyBorder="1" applyAlignment="1">
      <alignment horizontal="right" wrapText="1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1" xfId="0" applyNumberFormat="1" applyFont="1" applyFill="1" applyBorder="1" applyAlignment="1">
      <alignment horizontal="right" wrapText="1"/>
    </xf>
    <xf numFmtId="8" fontId="0" fillId="2" borderId="12" xfId="0" applyNumberFormat="1" applyFont="1" applyFill="1" applyBorder="1" applyAlignment="1">
      <alignment horizontal="right" wrapText="1"/>
    </xf>
    <xf numFmtId="0" fontId="0" fillId="3" borderId="16" xfId="0" applyNumberFormat="1" applyFill="1" applyBorder="1"/>
    <xf numFmtId="8" fontId="0" fillId="3" borderId="18" xfId="0" applyNumberFormat="1" applyFill="1" applyBorder="1"/>
    <xf numFmtId="0" fontId="0" fillId="3" borderId="18" xfId="0" applyFill="1" applyBorder="1"/>
    <xf numFmtId="8" fontId="0" fillId="3" borderId="22" xfId="0" applyNumberFormat="1" applyFill="1" applyBorder="1"/>
    <xf numFmtId="8" fontId="0" fillId="3" borderId="23" xfId="0" applyNumberFormat="1" applyFill="1" applyBorder="1"/>
    <xf numFmtId="8" fontId="0" fillId="3" borderId="24" xfId="0" applyNumberFormat="1" applyFill="1" applyBorder="1"/>
    <xf numFmtId="0" fontId="0" fillId="10" borderId="4" xfId="0" applyFont="1" applyFill="1" applyBorder="1"/>
    <xf numFmtId="0" fontId="0" fillId="10" borderId="5" xfId="0" applyFont="1" applyFill="1" applyBorder="1"/>
    <xf numFmtId="0" fontId="0" fillId="11" borderId="6" xfId="0" applyFont="1" applyFill="1" applyBorder="1"/>
    <xf numFmtId="0" fontId="0" fillId="10" borderId="6" xfId="0" applyFont="1" applyFill="1" applyBorder="1"/>
    <xf numFmtId="0" fontId="0" fillId="11" borderId="2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6" fillId="8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4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21</xdr:row>
      <xdr:rowOff>57150</xdr:rowOff>
    </xdr:from>
    <xdr:to>
      <xdr:col>11</xdr:col>
      <xdr:colOff>423480</xdr:colOff>
      <xdr:row>40</xdr:row>
      <xdr:rowOff>132873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133850"/>
          <a:ext cx="10676190" cy="3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H7" sqref="H7"/>
    </sheetView>
  </sheetViews>
  <sheetFormatPr baseColWidth="10" defaultRowHeight="15" x14ac:dyDescent="0.25"/>
  <cols>
    <col min="1" max="1" width="4.7109375" customWidth="1"/>
    <col min="2" max="2" width="14" customWidth="1"/>
    <col min="3" max="3" width="17.5703125" bestFit="1" customWidth="1"/>
  </cols>
  <sheetData>
    <row r="1" spans="1:3" ht="15.75" thickBot="1" x14ac:dyDescent="0.3">
      <c r="A1" s="13" t="s">
        <v>68</v>
      </c>
      <c r="B1" s="14" t="s">
        <v>69</v>
      </c>
      <c r="C1" s="14" t="s">
        <v>70</v>
      </c>
    </row>
    <row r="2" spans="1:3" ht="15.75" thickTop="1" x14ac:dyDescent="0.25">
      <c r="A2" s="15">
        <v>1</v>
      </c>
      <c r="B2" s="16" t="s">
        <v>21</v>
      </c>
      <c r="C2" s="16" t="s">
        <v>36</v>
      </c>
    </row>
    <row r="3" spans="1:3" x14ac:dyDescent="0.25">
      <c r="A3" s="17">
        <v>2</v>
      </c>
      <c r="B3" s="18" t="s">
        <v>22</v>
      </c>
      <c r="C3" s="18" t="s">
        <v>37</v>
      </c>
    </row>
    <row r="4" spans="1:3" x14ac:dyDescent="0.25">
      <c r="A4" s="19">
        <v>3</v>
      </c>
      <c r="B4" s="12" t="s">
        <v>23</v>
      </c>
      <c r="C4" s="12" t="s">
        <v>38</v>
      </c>
    </row>
    <row r="5" spans="1:3" x14ac:dyDescent="0.25">
      <c r="A5" s="17">
        <v>4</v>
      </c>
      <c r="B5" s="18" t="s">
        <v>24</v>
      </c>
      <c r="C5" s="18" t="s">
        <v>39</v>
      </c>
    </row>
    <row r="6" spans="1:3" x14ac:dyDescent="0.25">
      <c r="A6" s="19">
        <v>5</v>
      </c>
      <c r="B6" s="12" t="s">
        <v>25</v>
      </c>
      <c r="C6" s="12" t="s">
        <v>40</v>
      </c>
    </row>
    <row r="7" spans="1:3" x14ac:dyDescent="0.25">
      <c r="A7" s="17">
        <v>6</v>
      </c>
      <c r="B7" s="18" t="s">
        <v>26</v>
      </c>
      <c r="C7" s="18" t="s">
        <v>41</v>
      </c>
    </row>
    <row r="8" spans="1:3" x14ac:dyDescent="0.25">
      <c r="A8" s="19">
        <v>7</v>
      </c>
      <c r="B8" s="12" t="s">
        <v>27</v>
      </c>
      <c r="C8" s="12" t="s">
        <v>42</v>
      </c>
    </row>
    <row r="9" spans="1:3" x14ac:dyDescent="0.25">
      <c r="A9" s="17">
        <v>8</v>
      </c>
      <c r="B9" s="18" t="s">
        <v>28</v>
      </c>
      <c r="C9" s="18" t="s">
        <v>43</v>
      </c>
    </row>
    <row r="10" spans="1:3" x14ac:dyDescent="0.25">
      <c r="A10" s="19">
        <v>9</v>
      </c>
      <c r="B10" s="12" t="s">
        <v>29</v>
      </c>
      <c r="C10" s="12" t="s">
        <v>44</v>
      </c>
    </row>
    <row r="11" spans="1:3" x14ac:dyDescent="0.25">
      <c r="A11" s="17">
        <v>10</v>
      </c>
      <c r="B11" s="18" t="s">
        <v>30</v>
      </c>
      <c r="C11" s="18" t="s">
        <v>45</v>
      </c>
    </row>
    <row r="12" spans="1:3" x14ac:dyDescent="0.25">
      <c r="A12" s="19">
        <v>11</v>
      </c>
      <c r="B12" s="12" t="s">
        <v>31</v>
      </c>
      <c r="C12" s="12" t="s">
        <v>46</v>
      </c>
    </row>
    <row r="13" spans="1:3" x14ac:dyDescent="0.25">
      <c r="A13" s="17">
        <v>12</v>
      </c>
      <c r="B13" s="18" t="s">
        <v>32</v>
      </c>
      <c r="C13" s="18" t="s">
        <v>47</v>
      </c>
    </row>
    <row r="14" spans="1:3" x14ac:dyDescent="0.25">
      <c r="A14" s="19">
        <v>13</v>
      </c>
      <c r="B14" s="12" t="s">
        <v>33</v>
      </c>
      <c r="C14" s="12" t="s">
        <v>48</v>
      </c>
    </row>
    <row r="15" spans="1:3" x14ac:dyDescent="0.25">
      <c r="A15" s="17">
        <v>14</v>
      </c>
      <c r="B15" s="18" t="s">
        <v>34</v>
      </c>
      <c r="C15" s="18" t="s">
        <v>49</v>
      </c>
    </row>
    <row r="16" spans="1:3" x14ac:dyDescent="0.25">
      <c r="A16" s="19">
        <v>15</v>
      </c>
      <c r="B16" s="12" t="s">
        <v>35</v>
      </c>
      <c r="C16" s="1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17" sqref="E17"/>
    </sheetView>
  </sheetViews>
  <sheetFormatPr baseColWidth="10" defaultRowHeight="15" x14ac:dyDescent="0.25"/>
  <cols>
    <col min="2" max="2" width="13.42578125" bestFit="1" customWidth="1"/>
    <col min="3" max="3" width="13.42578125" customWidth="1"/>
    <col min="5" max="5" width="14.140625" bestFit="1" customWidth="1"/>
  </cols>
  <sheetData>
    <row r="1" spans="1:10" ht="34.15" customHeight="1" x14ac:dyDescent="0.25">
      <c r="A1" s="56" t="s">
        <v>2</v>
      </c>
      <c r="B1" s="56"/>
      <c r="C1" s="56"/>
      <c r="D1" s="56"/>
      <c r="E1" s="56"/>
    </row>
    <row r="2" spans="1:10" x14ac:dyDescent="0.25">
      <c r="H2" s="1"/>
      <c r="I2" s="2"/>
      <c r="J2" s="3"/>
    </row>
    <row r="3" spans="1:10" s="1" customFormat="1" ht="28.35" customHeight="1" x14ac:dyDescent="0.25">
      <c r="A3" s="52" t="s">
        <v>3</v>
      </c>
      <c r="B3" s="52" t="s">
        <v>5</v>
      </c>
      <c r="C3" s="52" t="s">
        <v>15</v>
      </c>
      <c r="D3" s="52" t="s">
        <v>4</v>
      </c>
      <c r="E3" s="52" t="s">
        <v>16</v>
      </c>
    </row>
    <row r="4" spans="1:10" x14ac:dyDescent="0.25">
      <c r="A4" s="20">
        <v>15</v>
      </c>
      <c r="B4" s="21" t="s">
        <v>6</v>
      </c>
      <c r="C4" s="22">
        <v>362</v>
      </c>
      <c r="D4" s="23">
        <v>1498.26</v>
      </c>
      <c r="E4" s="32">
        <f>C4*D4</f>
        <v>542370.12</v>
      </c>
    </row>
    <row r="5" spans="1:10" x14ac:dyDescent="0.25">
      <c r="A5" s="24">
        <v>14</v>
      </c>
      <c r="B5" s="25" t="s">
        <v>7</v>
      </c>
      <c r="C5" s="26">
        <v>525</v>
      </c>
      <c r="D5" s="27">
        <v>1823.09</v>
      </c>
      <c r="E5" s="32">
        <f t="shared" ref="E5:E9" si="0">C5*D5</f>
        <v>957122.25</v>
      </c>
    </row>
    <row r="6" spans="1:10" x14ac:dyDescent="0.25">
      <c r="A6" s="24">
        <v>13</v>
      </c>
      <c r="B6" s="25" t="s">
        <v>8</v>
      </c>
      <c r="C6" s="26">
        <v>9802</v>
      </c>
      <c r="D6" s="27">
        <v>48.82</v>
      </c>
      <c r="E6" s="32">
        <f t="shared" si="0"/>
        <v>478533.64</v>
      </c>
    </row>
    <row r="7" spans="1:10" x14ac:dyDescent="0.25">
      <c r="A7" s="24">
        <v>12</v>
      </c>
      <c r="B7" s="25" t="s">
        <v>9</v>
      </c>
      <c r="C7" s="26">
        <v>80913</v>
      </c>
      <c r="D7" s="27">
        <v>5.91</v>
      </c>
      <c r="E7" s="32">
        <f t="shared" si="0"/>
        <v>478195.83</v>
      </c>
    </row>
    <row r="8" spans="1:10" x14ac:dyDescent="0.25">
      <c r="A8" s="24">
        <v>11</v>
      </c>
      <c r="B8" s="25" t="s">
        <v>10</v>
      </c>
      <c r="C8" s="26">
        <v>378094</v>
      </c>
      <c r="D8" s="27">
        <v>1.27</v>
      </c>
      <c r="E8" s="32">
        <f t="shared" si="0"/>
        <v>480179.38</v>
      </c>
    </row>
    <row r="9" spans="1:10" x14ac:dyDescent="0.25">
      <c r="A9" s="24">
        <v>10</v>
      </c>
      <c r="B9" s="25" t="s">
        <v>11</v>
      </c>
      <c r="C9" s="26">
        <v>1105550</v>
      </c>
      <c r="D9" s="27">
        <v>0.21</v>
      </c>
      <c r="E9" s="32">
        <f t="shared" si="0"/>
        <v>232165.5</v>
      </c>
      <c r="F9" s="1"/>
      <c r="G9" s="1"/>
      <c r="H9" s="2"/>
    </row>
    <row r="10" spans="1:10" x14ac:dyDescent="0.25">
      <c r="A10" s="57" t="s">
        <v>17</v>
      </c>
      <c r="B10" s="58"/>
      <c r="C10" s="58"/>
      <c r="D10" s="59"/>
      <c r="E10" s="33">
        <f>SUM(E4:E9)</f>
        <v>3168566.72</v>
      </c>
      <c r="F10" s="1"/>
      <c r="G10" s="1"/>
      <c r="H10" s="2"/>
    </row>
    <row r="11" spans="1:10" ht="15.75" thickBot="1" x14ac:dyDescent="0.3">
      <c r="H11" s="1"/>
      <c r="I11" s="2"/>
      <c r="J11" s="3"/>
    </row>
    <row r="12" spans="1:10" x14ac:dyDescent="0.25">
      <c r="A12" s="60" t="s">
        <v>63</v>
      </c>
      <c r="B12" s="61"/>
      <c r="C12" s="61"/>
      <c r="D12" s="62"/>
      <c r="E12" s="28">
        <f>COUNTIF(E4:E9,"&gt;400000")</f>
        <v>5</v>
      </c>
      <c r="F12" s="1"/>
      <c r="G12" s="4"/>
      <c r="H12" s="2"/>
    </row>
    <row r="13" spans="1:10" x14ac:dyDescent="0.25">
      <c r="A13" s="63" t="s">
        <v>65</v>
      </c>
      <c r="B13" s="58"/>
      <c r="C13" s="58"/>
      <c r="D13" s="59"/>
      <c r="E13" s="29">
        <f>MAX(E4:E9)</f>
        <v>957122.25</v>
      </c>
      <c r="F13" s="1"/>
      <c r="G13" s="4"/>
      <c r="H13" s="2"/>
    </row>
    <row r="14" spans="1:10" x14ac:dyDescent="0.25">
      <c r="A14" s="63" t="s">
        <v>64</v>
      </c>
      <c r="B14" s="58"/>
      <c r="C14" s="58"/>
      <c r="D14" s="59"/>
      <c r="E14" s="30">
        <f>SUM(C4:C9)</f>
        <v>1575246</v>
      </c>
      <c r="F14" s="1"/>
      <c r="G14" s="4"/>
      <c r="H14" s="2"/>
    </row>
    <row r="15" spans="1:10" ht="15.75" thickBot="1" x14ac:dyDescent="0.3">
      <c r="A15" s="53" t="s">
        <v>66</v>
      </c>
      <c r="B15" s="54"/>
      <c r="C15" s="54"/>
      <c r="D15" s="55"/>
      <c r="E15" s="31">
        <f>AVERAGE(E4:E9)</f>
        <v>528094.45333333337</v>
      </c>
      <c r="F15" s="1"/>
      <c r="G15" s="4"/>
      <c r="H15" s="2"/>
    </row>
    <row r="18" spans="8:11" x14ac:dyDescent="0.25">
      <c r="H18" s="1"/>
      <c r="I18" s="2"/>
      <c r="J18" s="3"/>
    </row>
    <row r="19" spans="8:11" x14ac:dyDescent="0.25">
      <c r="H19" s="1"/>
      <c r="I19" s="1"/>
      <c r="J19" s="2"/>
      <c r="K19" s="3"/>
    </row>
    <row r="20" spans="8:11" x14ac:dyDescent="0.25">
      <c r="H20" s="1"/>
      <c r="I20" s="4"/>
      <c r="J20" s="2"/>
      <c r="K20" s="1"/>
    </row>
    <row r="21" spans="8:11" x14ac:dyDescent="0.25">
      <c r="H21" s="1"/>
      <c r="I21" s="4"/>
      <c r="J21" s="2"/>
      <c r="K21" s="1"/>
    </row>
    <row r="22" spans="8:11" x14ac:dyDescent="0.25">
      <c r="H22" s="1"/>
      <c r="I22" s="4"/>
      <c r="J22" s="2"/>
      <c r="K22" s="1"/>
    </row>
    <row r="23" spans="8:11" x14ac:dyDescent="0.25">
      <c r="H23" s="1"/>
      <c r="I23" s="4"/>
    </row>
  </sheetData>
  <mergeCells count="6">
    <mergeCell ref="A15:D15"/>
    <mergeCell ref="A1:E1"/>
    <mergeCell ref="A10:D10"/>
    <mergeCell ref="A12:D12"/>
    <mergeCell ref="A13:D13"/>
    <mergeCell ref="A14:D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M2" sqref="M2"/>
    </sheetView>
  </sheetViews>
  <sheetFormatPr baseColWidth="10" defaultRowHeight="15" x14ac:dyDescent="0.25"/>
  <cols>
    <col min="1" max="1" width="9.42578125" customWidth="1"/>
    <col min="2" max="2" width="11.7109375" customWidth="1"/>
    <col min="3" max="3" width="8.28515625" customWidth="1"/>
    <col min="4" max="4" width="9.5703125" customWidth="1"/>
    <col min="5" max="5" width="14.7109375" customWidth="1"/>
    <col min="6" max="6" width="14" customWidth="1"/>
    <col min="8" max="8" width="25.140625" bestFit="1" customWidth="1"/>
    <col min="9" max="9" width="26.42578125" bestFit="1" customWidth="1"/>
  </cols>
  <sheetData>
    <row r="1" spans="1:9" s="41" customFormat="1" ht="29.45" customHeight="1" thickBot="1" x14ac:dyDescent="0.3">
      <c r="A1" s="39" t="s">
        <v>1</v>
      </c>
      <c r="B1" s="40" t="s">
        <v>18</v>
      </c>
      <c r="C1" s="40" t="s">
        <v>19</v>
      </c>
      <c r="D1" s="40" t="s">
        <v>20</v>
      </c>
      <c r="E1" s="40" t="s">
        <v>0</v>
      </c>
      <c r="F1" s="40" t="s">
        <v>12</v>
      </c>
      <c r="H1" s="47" t="s">
        <v>1</v>
      </c>
      <c r="I1" s="47" t="s">
        <v>13</v>
      </c>
    </row>
    <row r="2" spans="1:9" ht="16.5" thickTop="1" thickBot="1" x14ac:dyDescent="0.3">
      <c r="A2" s="34">
        <v>1</v>
      </c>
      <c r="B2" s="44" t="s">
        <v>57</v>
      </c>
      <c r="C2" s="35" t="str">
        <f>LEFT(B2)</f>
        <v>1</v>
      </c>
      <c r="D2" s="35" t="str">
        <f>RIGHT(B2)</f>
        <v>2</v>
      </c>
      <c r="E2" s="44">
        <f>IF(C2=D2,"X",IF(C2&gt;D2,1,2))</f>
        <v>2</v>
      </c>
      <c r="F2" s="42">
        <v>2</v>
      </c>
      <c r="H2" s="51" t="str">
        <f>CONCATENATE(VLOOKUP(A2,PARTIDOS!A2:C16,2,FALSE),"-",VLOOKUP(A2,PARTIDOS!A2:C16,3,FALSE))</f>
        <v>Córdoba-R. Madrid</v>
      </c>
      <c r="I2" s="50" t="str">
        <f>IF(E2=F2,"SI","NO")</f>
        <v>SI</v>
      </c>
    </row>
    <row r="3" spans="1:9" ht="16.5" thickTop="1" thickBot="1" x14ac:dyDescent="0.3">
      <c r="A3" s="36">
        <v>2</v>
      </c>
      <c r="B3" s="45" t="s">
        <v>58</v>
      </c>
      <c r="C3" s="35" t="str">
        <f t="shared" ref="C3:C16" si="0">LEFT(B3)</f>
        <v>3</v>
      </c>
      <c r="D3" s="35" t="str">
        <f t="shared" ref="D3:D16" si="1">RIGHT(B3)</f>
        <v>1</v>
      </c>
      <c r="E3" s="44">
        <f t="shared" ref="E3:E16" si="2">IF(C3=D3,"X",IF(C3&gt;D3,1,2))</f>
        <v>1</v>
      </c>
      <c r="F3" s="38">
        <v>1</v>
      </c>
      <c r="H3" s="51" t="str">
        <f>CONCATENATE(VLOOKUP(A3,PARTIDOS!A3:C17,2,FALSE),"-",VLOOKUP(A3,PARTIDOS!A3:C17,3,FALSE))</f>
        <v>At. Madrid-Rayo Vallecano</v>
      </c>
      <c r="I3" s="50" t="str">
        <f t="shared" ref="I3:I16" si="3">IF(E3=F3,"SI","NO")</f>
        <v>SI</v>
      </c>
    </row>
    <row r="4" spans="1:9" ht="16.5" thickTop="1" thickBot="1" x14ac:dyDescent="0.3">
      <c r="A4" s="37">
        <v>3</v>
      </c>
      <c r="B4" s="46" t="s">
        <v>51</v>
      </c>
      <c r="C4" s="35" t="str">
        <f t="shared" si="0"/>
        <v>1</v>
      </c>
      <c r="D4" s="35" t="str">
        <f t="shared" si="1"/>
        <v>0</v>
      </c>
      <c r="E4" s="44">
        <f t="shared" si="2"/>
        <v>1</v>
      </c>
      <c r="F4" s="43">
        <v>2</v>
      </c>
      <c r="H4" s="51" t="str">
        <f>CONCATENATE(VLOOKUP(A4,PARTIDOS!A4:C18,2,FALSE),"-",VLOOKUP(A4,PARTIDOS!A4:C18,3,FALSE))</f>
        <v>Villarreal-Levante</v>
      </c>
      <c r="I4" s="50" t="str">
        <f t="shared" si="3"/>
        <v>NO</v>
      </c>
    </row>
    <row r="5" spans="1:9" ht="16.5" thickTop="1" thickBot="1" x14ac:dyDescent="0.3">
      <c r="A5" s="36">
        <v>4</v>
      </c>
      <c r="B5" s="45" t="s">
        <v>51</v>
      </c>
      <c r="C5" s="35" t="str">
        <f t="shared" si="0"/>
        <v>1</v>
      </c>
      <c r="D5" s="35" t="str">
        <f t="shared" si="1"/>
        <v>0</v>
      </c>
      <c r="E5" s="44">
        <f t="shared" si="2"/>
        <v>1</v>
      </c>
      <c r="F5" s="38">
        <v>1</v>
      </c>
      <c r="H5" s="51" t="str">
        <f>CONCATENATE(VLOOKUP(A5,PARTIDOS!A5:C19,2,FALSE),"-",VLOOKUP(A5,PARTIDOS!A5:C19,3,FALSE))</f>
        <v>R. Sociedad-Eibar</v>
      </c>
      <c r="I5" s="50" t="str">
        <f t="shared" si="3"/>
        <v>SI</v>
      </c>
    </row>
    <row r="6" spans="1:9" ht="16.5" thickTop="1" thickBot="1" x14ac:dyDescent="0.3">
      <c r="A6" s="37">
        <v>5</v>
      </c>
      <c r="B6" s="46" t="s">
        <v>59</v>
      </c>
      <c r="C6" s="35" t="str">
        <f t="shared" si="0"/>
        <v>2</v>
      </c>
      <c r="D6" s="35" t="str">
        <f t="shared" si="1"/>
        <v>2</v>
      </c>
      <c r="E6" s="44" t="str">
        <f t="shared" si="2"/>
        <v>X</v>
      </c>
      <c r="F6" s="43" t="s">
        <v>71</v>
      </c>
      <c r="H6" s="51" t="str">
        <f>CONCATENATE(VLOOKUP(A6,PARTIDOS!A6:C20,2,FALSE),"-",VLOOKUP(A6,PARTIDOS!A6:C20,3,FALSE))</f>
        <v>Deportivo-Granada</v>
      </c>
      <c r="I6" s="50" t="str">
        <f t="shared" si="3"/>
        <v>SI</v>
      </c>
    </row>
    <row r="7" spans="1:9" ht="16.5" thickTop="1" thickBot="1" x14ac:dyDescent="0.3">
      <c r="A7" s="36">
        <v>6</v>
      </c>
      <c r="B7" s="45" t="s">
        <v>60</v>
      </c>
      <c r="C7" s="35" t="str">
        <f t="shared" si="0"/>
        <v>1</v>
      </c>
      <c r="D7" s="35" t="str">
        <f t="shared" si="1"/>
        <v>1</v>
      </c>
      <c r="E7" s="44" t="str">
        <f t="shared" si="2"/>
        <v>X</v>
      </c>
      <c r="F7" s="38" t="s">
        <v>71</v>
      </c>
      <c r="H7" s="51" t="str">
        <f>CONCATENATE(VLOOKUP(A7,PARTIDOS!A7:C21,2,FALSE),"-",VLOOKUP(A7,PARTIDOS!A7:C21,3,FALSE))</f>
        <v>Athletic Club-Málaga</v>
      </c>
      <c r="I7" s="50" t="str">
        <f t="shared" si="3"/>
        <v>SI</v>
      </c>
    </row>
    <row r="8" spans="1:9" ht="16.5" thickTop="1" thickBot="1" x14ac:dyDescent="0.3">
      <c r="A8" s="37">
        <v>7</v>
      </c>
      <c r="B8" s="46" t="s">
        <v>52</v>
      </c>
      <c r="C8" s="35" t="str">
        <f t="shared" si="0"/>
        <v>3</v>
      </c>
      <c r="D8" s="35" t="str">
        <f t="shared" si="1"/>
        <v>0</v>
      </c>
      <c r="E8" s="44">
        <f t="shared" si="2"/>
        <v>1</v>
      </c>
      <c r="F8" s="43" t="s">
        <v>71</v>
      </c>
      <c r="H8" s="51" t="str">
        <f>CONCATENATE(VLOOKUP(A8,PARTIDOS!A8:C22,2,FALSE),"-",VLOOKUP(A8,PARTIDOS!A8:C22,3,FALSE))</f>
        <v>Espanyol-Almería</v>
      </c>
      <c r="I8" s="50" t="str">
        <f t="shared" si="3"/>
        <v>NO</v>
      </c>
    </row>
    <row r="9" spans="1:9" ht="16.5" thickTop="1" thickBot="1" x14ac:dyDescent="0.3">
      <c r="A9" s="36">
        <v>8</v>
      </c>
      <c r="B9" s="45" t="s">
        <v>58</v>
      </c>
      <c r="C9" s="35" t="str">
        <f t="shared" si="0"/>
        <v>3</v>
      </c>
      <c r="D9" s="35" t="str">
        <f t="shared" si="1"/>
        <v>1</v>
      </c>
      <c r="E9" s="44">
        <f t="shared" si="2"/>
        <v>1</v>
      </c>
      <c r="F9" s="38">
        <v>1</v>
      </c>
      <c r="H9" s="51" t="str">
        <f>CONCATENATE(VLOOKUP(A9,PARTIDOS!A9:C23,2,FALSE),"-",VLOOKUP(A9,PARTIDOS!A9:C23,3,FALSE))</f>
        <v>Valencia-Sevilla</v>
      </c>
      <c r="I9" s="50" t="str">
        <f t="shared" si="3"/>
        <v>SI</v>
      </c>
    </row>
    <row r="10" spans="1:9" ht="16.5" thickTop="1" thickBot="1" x14ac:dyDescent="0.3">
      <c r="A10" s="37">
        <v>9</v>
      </c>
      <c r="B10" s="46" t="s">
        <v>53</v>
      </c>
      <c r="C10" s="35" t="str">
        <f t="shared" si="0"/>
        <v>2</v>
      </c>
      <c r="D10" s="35" t="str">
        <f t="shared" si="1"/>
        <v>0</v>
      </c>
      <c r="E10" s="44">
        <f t="shared" si="2"/>
        <v>1</v>
      </c>
      <c r="F10" s="43">
        <v>1</v>
      </c>
      <c r="H10" s="51" t="str">
        <f>CONCATENATE(VLOOKUP(A10,PARTIDOS!A10:C24,2,FALSE),"-",VLOOKUP(A10,PARTIDOS!A10:C24,3,FALSE))</f>
        <v>Zaragoza-Recreativo</v>
      </c>
      <c r="I10" s="50" t="str">
        <f t="shared" si="3"/>
        <v>SI</v>
      </c>
    </row>
    <row r="11" spans="1:9" ht="16.5" thickTop="1" thickBot="1" x14ac:dyDescent="0.3">
      <c r="A11" s="36">
        <v>10</v>
      </c>
      <c r="B11" s="45" t="s">
        <v>53</v>
      </c>
      <c r="C11" s="35" t="str">
        <f t="shared" si="0"/>
        <v>2</v>
      </c>
      <c r="D11" s="35" t="str">
        <f t="shared" si="1"/>
        <v>0</v>
      </c>
      <c r="E11" s="44">
        <f t="shared" si="2"/>
        <v>1</v>
      </c>
      <c r="F11" s="38">
        <v>1</v>
      </c>
      <c r="H11" s="51" t="str">
        <f>CONCATENATE(VLOOKUP(A11,PARTIDOS!A11:C25,2,FALSE),"-",VLOOKUP(A11,PARTIDOS!A11:C25,3,FALSE))</f>
        <v>Alavés-Leganés</v>
      </c>
      <c r="I11" s="50" t="str">
        <f t="shared" si="3"/>
        <v>SI</v>
      </c>
    </row>
    <row r="12" spans="1:9" ht="16.5" thickTop="1" thickBot="1" x14ac:dyDescent="0.3">
      <c r="A12" s="37">
        <v>11</v>
      </c>
      <c r="B12" s="46" t="s">
        <v>54</v>
      </c>
      <c r="C12" s="35" t="str">
        <f t="shared" si="0"/>
        <v>0</v>
      </c>
      <c r="D12" s="35" t="str">
        <f t="shared" si="1"/>
        <v>0</v>
      </c>
      <c r="E12" s="44" t="str">
        <f t="shared" si="2"/>
        <v>X</v>
      </c>
      <c r="F12" s="43" t="s">
        <v>71</v>
      </c>
      <c r="H12" s="51" t="str">
        <f>CONCATENATE(VLOOKUP(A12,PARTIDOS!A12:C26,2,FALSE),"-",VLOOKUP(A12,PARTIDOS!A12:C26,3,FALSE))</f>
        <v>Llagostera-Las Palmas</v>
      </c>
      <c r="I12" s="50" t="str">
        <f t="shared" si="3"/>
        <v>SI</v>
      </c>
    </row>
    <row r="13" spans="1:9" ht="16.5" thickTop="1" thickBot="1" x14ac:dyDescent="0.3">
      <c r="A13" s="36">
        <v>12</v>
      </c>
      <c r="B13" s="45" t="s">
        <v>61</v>
      </c>
      <c r="C13" s="35" t="str">
        <f t="shared" si="0"/>
        <v>1</v>
      </c>
      <c r="D13" s="35" t="str">
        <f t="shared" si="1"/>
        <v>5</v>
      </c>
      <c r="E13" s="44">
        <f t="shared" si="2"/>
        <v>2</v>
      </c>
      <c r="F13" s="38">
        <v>1</v>
      </c>
      <c r="H13" s="51" t="str">
        <f>CONCATENATE(VLOOKUP(A13,PARTIDOS!A13:C27,2,FALSE),"-",VLOOKUP(A13,PARTIDOS!A13:C27,3,FALSE))</f>
        <v>Mallorca-Valladolid</v>
      </c>
      <c r="I13" s="50" t="str">
        <f t="shared" si="3"/>
        <v>NO</v>
      </c>
    </row>
    <row r="14" spans="1:9" ht="16.5" thickTop="1" thickBot="1" x14ac:dyDescent="0.3">
      <c r="A14" s="37">
        <v>13</v>
      </c>
      <c r="B14" s="46" t="s">
        <v>60</v>
      </c>
      <c r="C14" s="35" t="str">
        <f t="shared" si="0"/>
        <v>1</v>
      </c>
      <c r="D14" s="35" t="str">
        <f t="shared" si="1"/>
        <v>1</v>
      </c>
      <c r="E14" s="44" t="str">
        <f t="shared" si="2"/>
        <v>X</v>
      </c>
      <c r="F14" s="43" t="s">
        <v>71</v>
      </c>
      <c r="H14" s="51" t="str">
        <f>CONCATENATE(VLOOKUP(A14,PARTIDOS!A14:C28,2,FALSE),"-",VLOOKUP(A14,PARTIDOS!A14:C28,3,FALSE))</f>
        <v>Lugo-Mirandés</v>
      </c>
      <c r="I14" s="50" t="str">
        <f t="shared" si="3"/>
        <v>SI</v>
      </c>
    </row>
    <row r="15" spans="1:9" ht="16.5" thickTop="1" thickBot="1" x14ac:dyDescent="0.3">
      <c r="A15" s="36">
        <v>14</v>
      </c>
      <c r="B15" s="45" t="s">
        <v>55</v>
      </c>
      <c r="C15" s="35" t="str">
        <f t="shared" si="0"/>
        <v>0</v>
      </c>
      <c r="D15" s="35" t="str">
        <f t="shared" si="1"/>
        <v>1</v>
      </c>
      <c r="E15" s="44">
        <f t="shared" si="2"/>
        <v>2</v>
      </c>
      <c r="F15" s="38">
        <v>2</v>
      </c>
      <c r="H15" s="51" t="str">
        <f>CONCATENATE(VLOOKUP(A15,PARTIDOS!A15:C29,2,FALSE),"-",VLOOKUP(A15,PARTIDOS!A15:C29,3,FALSE))</f>
        <v>Racing-Girona</v>
      </c>
      <c r="I15" s="50" t="str">
        <f t="shared" si="3"/>
        <v>SI</v>
      </c>
    </row>
    <row r="16" spans="1:9" ht="15.75" thickTop="1" x14ac:dyDescent="0.25">
      <c r="A16" s="37">
        <v>15</v>
      </c>
      <c r="B16" s="46" t="s">
        <v>56</v>
      </c>
      <c r="C16" s="35" t="str">
        <f t="shared" si="0"/>
        <v>0</v>
      </c>
      <c r="D16" s="35" t="str">
        <f t="shared" si="1"/>
        <v>6</v>
      </c>
      <c r="E16" s="44">
        <f t="shared" si="2"/>
        <v>2</v>
      </c>
      <c r="F16" s="43">
        <v>2</v>
      </c>
      <c r="H16" s="51" t="str">
        <f>CONCATENATE(VLOOKUP(A16,PARTIDOS!A16:C30,2,FALSE),"-",VLOOKUP(A16,PARTIDOS!A16:C30,3,FALSE))</f>
        <v>Elche-Barcelona</v>
      </c>
      <c r="I16" s="50" t="str">
        <f t="shared" si="3"/>
        <v>SI</v>
      </c>
    </row>
    <row r="17" spans="1:9" x14ac:dyDescent="0.25">
      <c r="H17" s="48" t="s">
        <v>14</v>
      </c>
      <c r="I17" s="5">
        <f>COUNTIF(I2:I16,"SI")</f>
        <v>12</v>
      </c>
    </row>
    <row r="18" spans="1:9" ht="18.75" x14ac:dyDescent="0.25">
      <c r="C18" s="10"/>
      <c r="H18" s="49" t="s">
        <v>62</v>
      </c>
      <c r="I18" s="11">
        <f>VLOOKUP(I17,PREMIOS!A4:E9,4,FALSE)</f>
        <v>5.91</v>
      </c>
    </row>
    <row r="19" spans="1:9" ht="15.75" x14ac:dyDescent="0.25">
      <c r="C19" s="6"/>
      <c r="D19" s="7"/>
      <c r="E19" s="8"/>
    </row>
    <row r="20" spans="1:9" ht="15.75" x14ac:dyDescent="0.25">
      <c r="C20" s="10"/>
      <c r="D20" s="7"/>
      <c r="E20" s="8"/>
    </row>
    <row r="21" spans="1:9" ht="15.75" customHeight="1" x14ac:dyDescent="0.25">
      <c r="A21" s="64" t="s">
        <v>67</v>
      </c>
      <c r="B21" s="64"/>
      <c r="C21" s="64"/>
      <c r="D21" s="64"/>
      <c r="E21" s="64"/>
      <c r="F21" s="64"/>
      <c r="G21" s="64"/>
      <c r="H21" s="64"/>
      <c r="I21" s="64"/>
    </row>
    <row r="22" spans="1:9" ht="15.75" x14ac:dyDescent="0.25">
      <c r="C22" s="6"/>
      <c r="D22" s="7"/>
      <c r="E22" s="9"/>
    </row>
    <row r="23" spans="1:9" ht="15.75" x14ac:dyDescent="0.25">
      <c r="C23" s="6"/>
      <c r="D23" s="7"/>
      <c r="E23" s="8"/>
    </row>
    <row r="24" spans="1:9" ht="15.75" x14ac:dyDescent="0.25">
      <c r="C24" s="10"/>
      <c r="D24" s="7"/>
      <c r="E24" s="8"/>
    </row>
    <row r="25" spans="1:9" ht="15.75" x14ac:dyDescent="0.25">
      <c r="C25" s="6"/>
      <c r="D25" s="7"/>
      <c r="E25" s="9"/>
    </row>
    <row r="26" spans="1:9" ht="15.75" x14ac:dyDescent="0.25">
      <c r="C26" s="10"/>
      <c r="D26" s="7"/>
      <c r="E26" s="8"/>
    </row>
    <row r="27" spans="1:9" ht="15.75" x14ac:dyDescent="0.25">
      <c r="C27" s="10"/>
      <c r="D27" s="7"/>
      <c r="E27" s="9"/>
    </row>
    <row r="28" spans="1:9" ht="15.75" x14ac:dyDescent="0.25">
      <c r="C28" s="10"/>
      <c r="D28" s="7"/>
      <c r="E28" s="9"/>
    </row>
    <row r="29" spans="1:9" ht="15.75" x14ac:dyDescent="0.25">
      <c r="C29" s="6"/>
      <c r="D29" s="7"/>
      <c r="E29" s="9"/>
    </row>
    <row r="30" spans="1:9" ht="15.75" x14ac:dyDescent="0.25">
      <c r="C30" s="6"/>
      <c r="D30" s="7"/>
      <c r="E30" s="8"/>
    </row>
    <row r="31" spans="1:9" ht="15.75" x14ac:dyDescent="0.25">
      <c r="C31" s="10"/>
      <c r="D31" s="7"/>
      <c r="E31" s="8"/>
    </row>
    <row r="32" spans="1:9" ht="15.75" x14ac:dyDescent="0.25">
      <c r="C32" s="10"/>
      <c r="D32" s="7"/>
      <c r="E32" s="9"/>
    </row>
    <row r="33" spans="3:5" ht="15.75" x14ac:dyDescent="0.25">
      <c r="C33" s="10"/>
      <c r="D33" s="7"/>
      <c r="E33" s="9"/>
    </row>
    <row r="34" spans="3:5" x14ac:dyDescent="0.25">
      <c r="C34" s="10"/>
    </row>
    <row r="35" spans="3:5" x14ac:dyDescent="0.25">
      <c r="C35" s="10"/>
    </row>
  </sheetData>
  <mergeCells count="1">
    <mergeCell ref="A21:I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PARTIDOS</vt:lpstr>
      <vt:lpstr>PREMIOS</vt:lpstr>
      <vt:lpstr>QUINIELA</vt:lpstr>
    </vt:vector>
  </TitlesOfParts>
  <Company>COTS ALICANTE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SÁNCHEZ</dc:creator>
  <cp:lastModifiedBy>SMR1</cp:lastModifiedBy>
  <dcterms:created xsi:type="dcterms:W3CDTF">2015-01-27T21:13:06Z</dcterms:created>
  <dcterms:modified xsi:type="dcterms:W3CDTF">2024-02-01T07:51:30Z</dcterms:modified>
</cp:coreProperties>
</file>