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160" windowHeight="11200" tabRatio="500" firstSheet="1" activeTab="6"/>
  </bookViews>
  <sheets>
    <sheet name="Test Conditions" sheetId="2" r:id="rId1"/>
    <sheet name="Test Cases" sheetId="7" r:id="rId2"/>
    <sheet name="TestData" sheetId="9" r:id="rId3"/>
    <sheet name="ScratchPad" sheetId="8" r:id="rId4"/>
    <sheet name="ActualResults" sheetId="10" r:id="rId5"/>
    <sheet name="Lookup" sheetId="11" r:id="rId6"/>
    <sheet name="ExpectedResults" sheetId="12"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0" i="10" l="1"/>
  <c r="B50" i="10"/>
  <c r="I50" i="10"/>
  <c r="A49" i="10"/>
  <c r="B49" i="10"/>
  <c r="I49" i="10"/>
  <c r="A48" i="10"/>
  <c r="B48" i="10"/>
  <c r="I48" i="10"/>
  <c r="A47" i="10"/>
  <c r="B47" i="10"/>
  <c r="I47" i="10"/>
  <c r="A46" i="10"/>
  <c r="B46" i="10"/>
  <c r="I46" i="10"/>
  <c r="A45" i="10"/>
  <c r="B45" i="10"/>
  <c r="I45" i="10"/>
  <c r="A44" i="10"/>
  <c r="B44" i="10"/>
  <c r="I44" i="10"/>
  <c r="A43" i="10"/>
  <c r="B43" i="10"/>
  <c r="I43" i="10"/>
  <c r="A42" i="10"/>
  <c r="B42" i="10"/>
  <c r="I42" i="10"/>
  <c r="A41" i="10"/>
  <c r="B41" i="10"/>
  <c r="I41" i="10"/>
  <c r="A40" i="10"/>
  <c r="B40" i="10"/>
  <c r="I40" i="10"/>
  <c r="B39" i="10"/>
  <c r="I39" i="10"/>
  <c r="I38" i="10"/>
  <c r="A37" i="10"/>
  <c r="B37" i="10"/>
  <c r="I37" i="10"/>
  <c r="A36" i="10"/>
  <c r="B36" i="10"/>
  <c r="I36" i="10"/>
  <c r="A35" i="10"/>
  <c r="B35" i="10"/>
  <c r="I35" i="10"/>
  <c r="A34" i="10"/>
  <c r="B34" i="10"/>
  <c r="I34" i="10"/>
  <c r="A33" i="10"/>
  <c r="B33" i="10"/>
  <c r="I33" i="10"/>
  <c r="A32" i="10"/>
  <c r="B32" i="10"/>
  <c r="I32" i="10"/>
  <c r="A31" i="10"/>
  <c r="B31" i="10"/>
  <c r="I31" i="10"/>
  <c r="A30" i="10"/>
  <c r="B30" i="10"/>
  <c r="I30" i="10"/>
  <c r="A29" i="10"/>
  <c r="B29" i="10"/>
  <c r="I29" i="10"/>
  <c r="A28" i="10"/>
  <c r="B28" i="10"/>
  <c r="I28" i="10"/>
  <c r="A27" i="10"/>
  <c r="B27" i="10"/>
  <c r="I27" i="10"/>
  <c r="A26" i="10"/>
  <c r="B26" i="10"/>
  <c r="I26" i="10"/>
  <c r="B25" i="10"/>
  <c r="I25" i="10"/>
  <c r="A24" i="10"/>
  <c r="B24" i="10"/>
  <c r="I24" i="10"/>
  <c r="A23" i="10"/>
  <c r="B23" i="10"/>
  <c r="I23" i="10"/>
  <c r="A22" i="10"/>
  <c r="B22" i="10"/>
  <c r="I22" i="10"/>
  <c r="A21" i="10"/>
  <c r="B21" i="10"/>
  <c r="I21" i="10"/>
  <c r="I20" i="10"/>
  <c r="A19" i="10"/>
  <c r="B19" i="10"/>
  <c r="I19" i="10"/>
  <c r="A18" i="10"/>
  <c r="B18" i="10"/>
  <c r="I18" i="10"/>
  <c r="J5" i="9"/>
  <c r="K2" i="9"/>
  <c r="K3" i="9"/>
  <c r="K4" i="9"/>
  <c r="K5" i="9"/>
  <c r="K6" i="9"/>
  <c r="K7" i="9"/>
  <c r="K8" i="9"/>
  <c r="K9" i="9"/>
  <c r="K10" i="9"/>
  <c r="K11" i="9"/>
  <c r="K12" i="9"/>
  <c r="K13" i="9"/>
  <c r="K14" i="9"/>
  <c r="K15" i="9"/>
  <c r="J2" i="9"/>
  <c r="J3" i="9"/>
  <c r="J4" i="9"/>
  <c r="J6" i="9"/>
  <c r="J7" i="9"/>
  <c r="J8" i="9"/>
  <c r="J9" i="9"/>
  <c r="J10" i="9"/>
  <c r="J11" i="9"/>
  <c r="J12" i="9"/>
  <c r="J13" i="9"/>
  <c r="J14" i="9"/>
  <c r="J15" i="9"/>
  <c r="B4" i="9"/>
  <c r="A17" i="10"/>
  <c r="B17" i="10"/>
  <c r="I17" i="10"/>
  <c r="A16" i="10"/>
  <c r="B16" i="10"/>
  <c r="I16" i="10"/>
  <c r="A15" i="10"/>
  <c r="B15" i="10"/>
  <c r="I15" i="10"/>
  <c r="B3" i="10"/>
  <c r="B4" i="10"/>
  <c r="B5" i="10"/>
  <c r="B6" i="10"/>
  <c r="B7" i="10"/>
  <c r="B8" i="10"/>
  <c r="B9" i="10"/>
  <c r="B10" i="10"/>
  <c r="B11" i="10"/>
  <c r="B12" i="10"/>
  <c r="B13" i="10"/>
  <c r="B14" i="10"/>
  <c r="A3" i="10"/>
  <c r="A4" i="10"/>
  <c r="A5" i="10"/>
  <c r="A6" i="10"/>
  <c r="A7" i="10"/>
  <c r="A8" i="10"/>
  <c r="A9" i="10"/>
  <c r="A10" i="10"/>
  <c r="A11" i="10"/>
  <c r="A12" i="10"/>
  <c r="A13" i="10"/>
  <c r="A14" i="10"/>
  <c r="I14" i="10"/>
  <c r="I2" i="10"/>
  <c r="I3" i="10"/>
  <c r="I4" i="10"/>
  <c r="I5" i="10"/>
  <c r="I6" i="10"/>
  <c r="I7" i="10"/>
  <c r="I8" i="10"/>
  <c r="I9" i="10"/>
  <c r="I10" i="10"/>
  <c r="I11" i="10"/>
  <c r="I12" i="10"/>
  <c r="I13" i="10"/>
  <c r="B2" i="9"/>
  <c r="B3" i="9"/>
  <c r="B5" i="9"/>
  <c r="B6" i="9"/>
  <c r="B7" i="9"/>
  <c r="B8" i="9"/>
  <c r="B9" i="9"/>
  <c r="B10" i="9"/>
  <c r="B11" i="9"/>
  <c r="B12" i="9"/>
  <c r="B13" i="9"/>
  <c r="B14" i="9"/>
  <c r="B15" i="9"/>
  <c r="E2" i="7"/>
  <c r="F2" i="7"/>
  <c r="G2" i="7"/>
  <c r="H2" i="7"/>
  <c r="I2" i="7"/>
  <c r="J2" i="7"/>
  <c r="K2" i="7"/>
  <c r="L2" i="7"/>
  <c r="M2" i="7"/>
  <c r="N2" i="7"/>
  <c r="O2" i="7"/>
  <c r="P2" i="7"/>
  <c r="Q2" i="7"/>
  <c r="R2" i="7"/>
  <c r="S2" i="7"/>
  <c r="T2" i="7"/>
  <c r="U2" i="7"/>
  <c r="V2" i="7"/>
  <c r="W2" i="7"/>
  <c r="X2" i="7"/>
  <c r="Y2" i="7"/>
  <c r="Z2" i="7"/>
  <c r="AA2" i="7"/>
  <c r="AB2" i="7"/>
  <c r="AC2" i="7"/>
  <c r="AD2" i="7"/>
  <c r="AE2" i="7"/>
  <c r="D2" i="7"/>
</calcChain>
</file>

<file path=xl/sharedStrings.xml><?xml version="1.0" encoding="utf-8"?>
<sst xmlns="http://schemas.openxmlformats.org/spreadsheetml/2006/main" count="468" uniqueCount="155">
  <si>
    <t>Page Exists</t>
  </si>
  <si>
    <t>Gallery Enabled</t>
  </si>
  <si>
    <t>Gallery Folder Exists</t>
  </si>
  <si>
    <t>Gallery Images Exist</t>
  </si>
  <si>
    <t>Thumbnail Folder Exists</t>
  </si>
  <si>
    <t>Thumbnail Images Exist</t>
  </si>
  <si>
    <t>Y</t>
  </si>
  <si>
    <t>N</t>
  </si>
  <si>
    <t>Use Case</t>
  </si>
  <si>
    <t>1</t>
  </si>
  <si>
    <t>2</t>
  </si>
  <si>
    <t>Expected Result</t>
  </si>
  <si>
    <t>3</t>
  </si>
  <si>
    <t>4</t>
  </si>
  <si>
    <t>5</t>
  </si>
  <si>
    <t>6</t>
  </si>
  <si>
    <t>7</t>
  </si>
  <si>
    <t>8</t>
  </si>
  <si>
    <t>9</t>
  </si>
  <si>
    <t>Condition Number</t>
  </si>
  <si>
    <t>Condition</t>
  </si>
  <si>
    <t>Gallery with no images should be generated (No thumbnail folder or images)</t>
  </si>
  <si>
    <t>Comments</t>
  </si>
  <si>
    <t>Gallery with no images should be generated.  Thumbnail folder remains with no images.</t>
  </si>
  <si>
    <t>Thumbnail images generated.  Gallery with right images generated.</t>
  </si>
  <si>
    <t>Webapp has been initialised (no galleries generated). Page Exists, Gallery Enabled, Gallery Folder Doesn't Exist</t>
  </si>
  <si>
    <t>Webapp has been initialised (no galleries generated). Page Exists, Gallery Enabled, Gallery Folder Exists, Gallery Images Don't Exist, Thumbnail Folder Doesn't Exist</t>
  </si>
  <si>
    <t>Webapp has been initialised (no galleries generated). Page Exists, Gallery Enabled, Gallery Folder Exists, Gallery Images Don't Exist, Thumbnail Folder Exists, Thumbnail Images Don't Exist</t>
  </si>
  <si>
    <t>Webapp has been initialised (no galleries generated). Page Exists, Gallery Enabled, Gallery Folder Exists, Gallery Images Don't Exist, Thumbnail Folder Exists, Thumbnail Images Exist</t>
  </si>
  <si>
    <t>Webapp has been initialised (no galleries generated). Page Exists, Gallery Enabled, Gallery Folder Exists, Gallery Images Exist, Thumbnail Folder Doesn't Exist</t>
  </si>
  <si>
    <t>Webapp has been initialised (no galleries generated). Page Exists, Gallery Enabled, Gallery Folder Exists, Gallery Images Exist, Thumbnail Folder Exists, Thumbnail Images Exist</t>
  </si>
  <si>
    <t>Webapp has been initialised (no galleries generated). Page Exists, Gallery Enabled, Gallery Folder Exists, Gallery Images Exist, Thumbnail Folder Exists, Thumbnail Images Don't Exist</t>
  </si>
  <si>
    <t>Thumbnail folder generated, Thumbnail images generated.  Gallery with right images generated.</t>
  </si>
  <si>
    <t>Thumbnail images should be replaced (regardless of whether they are correct).  Gallery with right images generated.</t>
  </si>
  <si>
    <t>Whenever a gallery is generated for the first time, thumbnails will be generated.  After that, if the gallery images change, that thumbnail will be re-generated (or possibly if there is any change to the gallery, all thumbnails will be re-generated).</t>
  </si>
  <si>
    <t>Gallery has been generated with images.  One or more images are added and the page re-requested.</t>
  </si>
  <si>
    <t>Gallery has been generated with images.  One or more images are modified (i.e replaced by image with same name but different properties).</t>
  </si>
  <si>
    <t>Gallery has been generated with images.  Thumbnails are removed and the page re-requested.</t>
  </si>
  <si>
    <t>Gallery has been generated with images.  Thumbnail folder is removed and the page re-requested.</t>
  </si>
  <si>
    <t>Gallery has been generated with images.  One or more (but not all) images are removed and the page re-requested.</t>
  </si>
  <si>
    <t>Page is changed to enable a Gallery, but no gallery folder exists.  Page is requested.</t>
  </si>
  <si>
    <t>Page is changed to enable a Gallery, gallery folder exists but there are no images.</t>
  </si>
  <si>
    <t>Page is changed to enable a Gallery, gallery folder exists, no images exist but thumbnail folder exists with no images.</t>
  </si>
  <si>
    <t>Page is changed to enable a Gallery, gallery folder exists, no images exist but thumbnail folder exists and there are images in the thumbnail folder.</t>
  </si>
  <si>
    <t>Page is changed to enable a Gallery, Gallery Folder Exists, Gallery Images Exist, Thumbnail Folder Exists, Thumbnail Images Exist</t>
  </si>
  <si>
    <t>Page is changed to enable a Gallery, Gallery Folder Exists, Gallery Images Exist, Thumbnail Folder Exists, Thumbnail Images Don't Exist</t>
  </si>
  <si>
    <t>Page is changed to enable a Gallery, Gallery Folder Exists, Gallery Images Exist, Thumbnail Folder Doesn't Exist</t>
  </si>
  <si>
    <t>Page is changed to disable a gallery after a gallery has been enabled and page requested successfully.</t>
  </si>
  <si>
    <t>Gallery has been generated with images.  All images are removed and page re-requested</t>
  </si>
  <si>
    <t>Gallery has been generated with no images (no image folder).  Image folder is created and images are added to the folder and the page re-requested.</t>
  </si>
  <si>
    <t>Gallery has been generated with no images (image folder but no images, no thumbnail folder).  Images are added to folder.</t>
  </si>
  <si>
    <t>Gallery has been generated with no images (image folder, no images, thumbnail folder with no images).  Images are added to the folder and the page re-requested.</t>
  </si>
  <si>
    <t>Gallery has been generated with no images (image folder, no images, thumbnail folder with images). Images are added to the folder and the page re-requested.</t>
  </si>
  <si>
    <t>Thumbnail images are replaced by correct ones (in practice thumbnail folder will be deleted and re-created, then images created).  Gallery with right images generated.</t>
  </si>
  <si>
    <t>Gallery with correct images is generated.</t>
  </si>
  <si>
    <t>Gallery with no images should be generated.  Thumbnail folder remains, old thumbnail images remain.</t>
  </si>
  <si>
    <t>Gallery with correct images is generated (Thumbnails re-generated).</t>
  </si>
  <si>
    <t>Gallery has been generated with images.  Gallery Folder is removed (along with images, thumbnail folder and thumbnail images)</t>
  </si>
  <si>
    <t>Gallery with no images is generated.</t>
  </si>
  <si>
    <t>Gallery with correct images is generated - correct thumbnails are generated.</t>
  </si>
  <si>
    <t>Test Case Number</t>
  </si>
  <si>
    <t>Test Case Description</t>
  </si>
  <si>
    <t>10</t>
  </si>
  <si>
    <t>11</t>
  </si>
  <si>
    <t>12</t>
  </si>
  <si>
    <t>13</t>
  </si>
  <si>
    <t>14</t>
  </si>
  <si>
    <t>15</t>
  </si>
  <si>
    <t>16</t>
  </si>
  <si>
    <t>17</t>
  </si>
  <si>
    <t>18</t>
  </si>
  <si>
    <t>19</t>
  </si>
  <si>
    <t>20</t>
  </si>
  <si>
    <t>21</t>
  </si>
  <si>
    <t>22</t>
  </si>
  <si>
    <t>23</t>
  </si>
  <si>
    <t>24</t>
  </si>
  <si>
    <t>25</t>
  </si>
  <si>
    <t>26</t>
  </si>
  <si>
    <t>Gallery disabled for a page.</t>
  </si>
  <si>
    <t>Page displayed with no gallery generated</t>
  </si>
  <si>
    <t>27</t>
  </si>
  <si>
    <t>Gallery has been generated with no images (no image folder).  Image folder is created but no images are added to the folder and the page re-requested.</t>
  </si>
  <si>
    <t>28</t>
  </si>
  <si>
    <t>C O V E R A G E   H E A T M A P</t>
  </si>
  <si>
    <t>Page Name</t>
  </si>
  <si>
    <t>Page Enabled?</t>
  </si>
  <si>
    <t>Gallery Enabled?</t>
  </si>
  <si>
    <t>Gallery Folder Exists?</t>
  </si>
  <si>
    <t>Gallery Images Exist?</t>
  </si>
  <si>
    <t>Thumbnail Folder Exists?</t>
  </si>
  <si>
    <t>Dataset Number</t>
  </si>
  <si>
    <t>N/A</t>
  </si>
  <si>
    <t>Test Data Set Number</t>
  </si>
  <si>
    <t>Correct Thumbnails Exist?</t>
  </si>
  <si>
    <t>Incorrect Thumbnails Exist</t>
  </si>
  <si>
    <t>Test Session Number</t>
  </si>
  <si>
    <t>Test Session Date/Time</t>
  </si>
  <si>
    <t>Comments / Observations</t>
  </si>
  <si>
    <t>When page initially generated, no gallery generated</t>
  </si>
  <si>
    <t>Expected Result Correct?</t>
  </si>
  <si>
    <t>Expected Result Number</t>
  </si>
  <si>
    <t>When gallery enabled, empty gallery is generated.</t>
  </si>
  <si>
    <t>When gallery enabled, still no gallery is generated.</t>
  </si>
  <si>
    <t>Defect Priority For Failed Tests</t>
  </si>
  <si>
    <t>Medium</t>
  </si>
  <si>
    <t>When gallery folder added with no images, empty gallery generated.</t>
  </si>
  <si>
    <t>When gallery folder added, thumbnail folder is added but page hangs within Javascript trying to create gallery.</t>
  </si>
  <si>
    <t>High</t>
  </si>
  <si>
    <t>- Choose page which has no gallery folder and the gallery is disabled.
- Restart the webapp.
- [ER-01] Confirm that no gallery is generated
- Enable gallery.
- [ER-02] Confirm that empty gallery is generated.
- Add gallery folder but no images
- [ER-03] Confirm that empty gallery is generated.
- Add some images
- [ER-04] Confirm that the images are correctly displayed in the gallery.
- Modify one or more images
- [ER-05] Confirm that thumbnails are re-generated.</t>
  </si>
  <si>
    <t>When gallery images added, gallery is correctly generated.</t>
  </si>
  <si>
    <t>When one or more images modified, gallery should be correctly re-generated.</t>
  </si>
  <si>
    <t>Thumbnail folder was empty after test (probably had been deleted and re-created).
No thumbnails.
A gallery was created with "?" where thumbnails should be (image not found probably) but (I think) the original images were displayed in the main gallery as I select each missing thumbnail.
Suspect this was a result of caching as deleted image was still visible.
When page refreshed again removed image was no longer displayed.
Gallery no longer functioned (doesn't respond to mouse clicks on thumbnails).</t>
  </si>
  <si>
    <t>Numeric Priority</t>
  </si>
  <si>
    <t>Priority</t>
  </si>
  <si>
    <t>Low</t>
  </si>
  <si>
    <t>- Choose page which has no gallery folder and the gallery is enabled.
- Restart the webapp
- [ER-01] Confirm that an empty gallery is generated.
- Add a gallery folder (but no images)
- [ER-02] Confirm that an empty gallery is generated.
- Add some images
-[ER-03] Confirm that the images are correctly displayed in the gallery.
- Modify several images (keep name the same but modify size, modified date etc.).
- [ER-04] Confirm that new thumbnails are generated.</t>
  </si>
  <si>
    <t>When gallery enabled but no gallery folder, empty gallery is generated</t>
  </si>
  <si>
    <t>No gallery is generated.</t>
  </si>
  <si>
    <t>When gallery folder added empty gallery is generated</t>
  </si>
  <si>
    <t>Gallery Javascript hangs
Thumbnail folder is generated</t>
  </si>
  <si>
    <t>When images added to gallery folder, gallery is correctly generated.</t>
  </si>
  <si>
    <t>When one or more images are modified (not name, just properties), gallery should be updated (thumbnails regenerated - at least for modified image).</t>
  </si>
  <si>
    <t>Before modification, thumbnails were generated at 19:22.
Used Preview to open and save one image so modification date is updated.
On refreshing, gallery displayed twice as many thumbnails, but correctly linked to image.
Also the maind image for the modified image was rotated but the thumbnail was still correct (this is probably a result of Preview not retaining the rotated flag, not a bug in the app - need to confirm).</t>
  </si>
  <si>
    <t>Gallery with no images created (empty gallery).</t>
  </si>
  <si>
    <t>Gallery generated correctly after images added.</t>
  </si>
  <si>
    <t>- Choose page which has a gallery folder, no image, thumbnail folder, no thumbnails.
- Restart webapp.
- [ER-01] Confirm that empty gallery is generated when page requested.
- Add images to folder.
- [ER-02] Confirm that gallery is generated with correct images.</t>
  </si>
  <si>
    <t>- Choose page which has a gallery folder, no images, thumbnail folder with thumbnails.
- Restart webapp.
- [ER-01] Confirm that empty gallery is generated when page requested.
- Add images to gallery folder.
- [ER-02] Confirm that gallery is generated with correct images.
- Disable gallery for page.
- [ER-03] Confirm that page is generated with no gallery (not empty gallery).</t>
  </si>
  <si>
    <t>Empty gallery generated.</t>
  </si>
  <si>
    <t>No gallery generated.</t>
  </si>
  <si>
    <t>3a</t>
  </si>
  <si>
    <t>Duplicate Check Key</t>
  </si>
  <si>
    <t>Duplicate Check</t>
  </si>
  <si>
    <t>- Choose page which has a gallery folder, gallery images, no thumbnail folder.
- Restart webapp.
- [ER-01] Confirm that gallery is generated with correct images.
- Remove gallery folder (along with images, thumbnail folder).
- [ER-02] Confirm that empty gallery is generated when page re-requested.</t>
  </si>
  <si>
    <t>Gallery generated</t>
  </si>
  <si>
    <t>A gallery was created with "?" where thumbnails should be (image not found probably) but (I think) the original images were displayed in the main gallery as I select each missing thumbnail.
Suspect this was a result of caching as deleted image was still visible.
After refreshing again big images wouldn't display when ? selected.
Also tried physically removing image folder (instead of renaming it) to ensure that the app wasn't cleverly tracking a renamed folder.  Same result as above (?s, large images not displayed).</t>
  </si>
  <si>
    <t xml:space="preserve">- Choose page which has a gallery enabled with folder but no images.
- Restart the webapp.
- [ER-01] Confirm that an empty gallery is generated.
- Add images to gallery folder
- [ER-02] Confirm that gallery is generated with correct images when requested.
</t>
  </si>
  <si>
    <t>- "?" instead of thumbnails on the carousel.
- First image correctly displayed in the carousel.
- When I tried to move to the next thumbnail got hanging JS thing.</t>
  </si>
  <si>
    <t>Empty gallery generated</t>
  </si>
  <si>
    <t>- Choose page which has a gallery folder, gallery images, thumbnail folder, no thumbnail images.
- Restart webapp.
- [ER-01] Confirm that gallery is generated with correct images.
- Remove thumbnail images (not folder) from gallery folder.
- [ER-02] Confirm that gallery is generated with correct images (i.e. thumbnails are re-generated).
- Remove thumbnail folder from gallery folder.
- [ER-03] Confirm that gallery is generated with correct images (folder is re-created and thumbnails generated).</t>
  </si>
  <si>
    <t>Confirm gallery generated</t>
  </si>
  <si>
    <t xml:space="preserve">- Choose page which has a gallery folder, gallery images, thumnail folder, thumbnail images (which are not correct for the gallery images).
- Restart webapp
- [ER-01] Confirm that gallery is generated with correct images.
- Remove some images from gallery folder
- Re-request page
- [ER-02] Confirm that gallery is correctly displayed.
- Remove remaining images from gallery folder
- [ER-03]Confirm that empty gallery is generated when page re-requested.
</t>
  </si>
  <si>
    <t>Confirm empty gallery generated</t>
  </si>
  <si>
    <t>- Choose page which has gallery folder but no images, and for which gallery is enabled but the page is disabled.
- Restart the webapp
- Enable the page
- [ER-01] Confirm that an empty gallery is displayed.</t>
  </si>
  <si>
    <t>- Choose page which has enabled gallery but page is disabled, which has gallery folder, no images, thumbnail folder but no thumbnail images exist.
- Restart the webapp.
- Enable page.
- [ER-01] Confirm that page is displayed with empty gallery.</t>
  </si>
  <si>
    <t>- Choose page which has gallery which is enabled but the page is disabled, which has gallery folder, no images, thumbnail folder and thumbnail images exist.
- Restart webapp.
- Enable page.
- [ER-01] Confirm that page is displayed with empty gallery.</t>
  </si>
  <si>
    <t>- Choose page which has enabled gallery but which is disabled, which has gallery folder, gallery images exist, no thumbnail folder.
- Enable page
- [ER-01] Confirm that page is displayed with correct images</t>
  </si>
  <si>
    <t>- Choose page which is disabled, which has gallery images, thumbnail folder exists, thumbnails don't exist.
- Restart webapp
- Enable page
- [ER-01] Confirm that page is displayed with correct images.</t>
  </si>
  <si>
    <t>- Choose page which is disabled, which has gallery images, thumbnail folder exists, thumbnails exist.
- Restart webapp
- Enable page
- [ER-01] Confirm that page is displayed with correct images.</t>
  </si>
  <si>
    <t>Result Number</t>
  </si>
  <si>
    <t>When one or more images modified, gallery is correctly re-generated.</t>
  </si>
  <si>
    <t>When page initially refreshed empty gallery generated</t>
  </si>
  <si>
    <t>When page refreshed empty gallery generated</t>
  </si>
  <si>
    <t>When page initially refreshed, gallery generated with correct images.</t>
  </si>
  <si>
    <t>When page refreshed, gallery generated with correct images.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</si>
</sst>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sz val="16"/>
      <color theme="6" tint="-0.249977111117893"/>
      <name val="Calibri"/>
      <scheme val="minor"/>
    </font>
    <font>
      <sz val="12"/>
      <color theme="5" tint="-0.249977111117893"/>
      <name val="Calibri"/>
      <scheme val="minor"/>
    </font>
    <font>
      <sz val="18"/>
      <color theme="1"/>
      <name val="Calibri"/>
      <scheme val="minor"/>
    </font>
    <font>
      <sz val="12"/>
      <color rgb="FF000000"/>
      <name val="Calibri"/>
      <scheme val="minor"/>
    </font>
  </fonts>
  <fills count="11">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5" tint="0.59999389629810485"/>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B7DEE8"/>
        <bgColor rgb="FFB7DEE8"/>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s>
  <cellStyleXfs count="1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3" borderId="3" xfId="0" applyFont="1" applyFill="1" applyBorder="1" applyAlignment="1">
      <alignment horizontal="center" vertical="center"/>
    </xf>
    <xf numFmtId="0" fontId="0" fillId="0" borderId="0" xfId="0" applyAlignment="1">
      <alignment vertical="center" wrapText="1"/>
    </xf>
    <xf numFmtId="0" fontId="0" fillId="0" borderId="0" xfId="0" applyBorder="1" applyAlignment="1">
      <alignment vertical="center" wrapText="1"/>
    </xf>
    <xf numFmtId="0" fontId="3" fillId="2" borderId="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3" xfId="0" applyFont="1" applyFill="1" applyBorder="1" applyAlignment="1">
      <alignment horizontal="center" vertical="center"/>
    </xf>
    <xf numFmtId="0" fontId="0" fillId="3" borderId="7" xfId="0" applyFont="1" applyFill="1" applyBorder="1" applyAlignment="1">
      <alignment horizontal="center" vertical="center"/>
    </xf>
    <xf numFmtId="0" fontId="0" fillId="5" borderId="1" xfId="0" applyFont="1" applyFill="1" applyBorder="1" applyAlignment="1">
      <alignment vertical="center" wrapText="1"/>
    </xf>
    <xf numFmtId="0" fontId="0" fillId="6" borderId="1" xfId="0" applyFont="1" applyFill="1" applyBorder="1" applyAlignment="1">
      <alignment vertical="center" wrapText="1"/>
    </xf>
    <xf numFmtId="0" fontId="0" fillId="5" borderId="2" xfId="0" applyFont="1" applyFill="1" applyBorder="1" applyAlignment="1">
      <alignment vertical="center" wrapText="1"/>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0" fontId="5" fillId="0" borderId="0" xfId="0" applyFont="1" applyAlignment="1">
      <alignment horizontal="center" vertical="center" wrapText="1"/>
    </xf>
    <xf numFmtId="0" fontId="5" fillId="0" borderId="0" xfId="0" quotePrefix="1" applyFont="1" applyAlignment="1">
      <alignment vertical="center" wrapText="1"/>
    </xf>
    <xf numFmtId="0" fontId="5" fillId="7" borderId="0" xfId="0" applyFont="1" applyFill="1" applyAlignment="1">
      <alignment horizontal="centerContinuous"/>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5" fillId="9" borderId="2" xfId="0" quotePrefix="1" applyFont="1" applyFill="1" applyBorder="1" applyAlignment="1">
      <alignment vertical="center" wrapText="1"/>
    </xf>
    <xf numFmtId="0" fontId="5" fillId="8" borderId="2" xfId="0" quotePrefix="1" applyFont="1" applyFill="1" applyBorder="1" applyAlignment="1">
      <alignment vertical="center" wrapText="1"/>
    </xf>
    <xf numFmtId="0" fontId="0" fillId="0" borderId="0" xfId="0" applyBorder="1" applyAlignment="1">
      <alignment horizontal="center" vertical="center" wrapText="1"/>
    </xf>
    <xf numFmtId="0" fontId="5" fillId="0" borderId="0" xfId="0" quotePrefix="1" applyFont="1" applyAlignment="1">
      <alignment horizontal="center" vertical="center" wrapText="1"/>
    </xf>
    <xf numFmtId="0" fontId="5" fillId="0" borderId="0" xfId="0" quotePrefix="1" applyFont="1" applyBorder="1" applyAlignment="1">
      <alignment horizontal="center" vertical="center" wrapText="1"/>
    </xf>
    <xf numFmtId="0" fontId="5" fillId="9" borderId="0" xfId="0" quotePrefix="1" applyFont="1" applyFill="1" applyBorder="1" applyAlignment="1">
      <alignment horizontal="center" vertical="center" wrapText="1"/>
    </xf>
    <xf numFmtId="0" fontId="5" fillId="8" borderId="0" xfId="0" quotePrefix="1"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NumberFormat="1" applyFont="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NumberFormat="1" applyAlignment="1">
      <alignment vertical="center" wrapText="1"/>
    </xf>
    <xf numFmtId="0" fontId="0" fillId="0" borderId="0" xfId="0" quotePrefix="1" applyBorder="1" applyAlignment="1">
      <alignment vertical="center" wrapText="1"/>
    </xf>
    <xf numFmtId="14" fontId="7" fillId="10" borderId="8" xfId="0" applyNumberFormat="1" applyFont="1" applyFill="1" applyBorder="1" applyAlignment="1">
      <alignment horizontal="left" vertical="center" wrapText="1"/>
    </xf>
    <xf numFmtId="14" fontId="0" fillId="0" borderId="0" xfId="0" applyNumberFormat="1" applyAlignment="1">
      <alignment horizontal="left" vertical="center" wrapText="1"/>
    </xf>
    <xf numFmtId="14" fontId="0" fillId="0" borderId="0" xfId="0" applyNumberFormat="1" applyBorder="1" applyAlignment="1">
      <alignment horizontal="left" vertical="center" wrapText="1"/>
    </xf>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s>
  <dxfs count="92">
    <dxf>
      <alignment horizontal="center" vertical="center" textRotation="0" wrapText="1" indent="0" justifyLastLine="0" shrinkToFit="0"/>
    </dxf>
    <dxf>
      <alignment horizontal="general" vertical="center" textRotation="0" wrapText="1"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general" vertical="center" textRotation="0" wrapText="1" justifyLastLine="0" shrinkToFit="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9" formatCode="dd/mm/yy"/>
      <alignment horizontal="left" vertical="center" textRotation="0" wrapText="1" indent="0" justifyLastLine="0" shrinkToFit="0"/>
    </dxf>
    <dxf>
      <numFmt numFmtId="0" formatCode="General"/>
      <alignment horizontal="center" vertical="center" textRotation="0" wrapText="1" indent="0" justifyLastLine="0" shrinkToFit="0"/>
    </dxf>
    <dxf>
      <numFmt numFmtId="0" formatCode="General"/>
      <alignment horizontal="general" vertical="center" textRotation="0" wrapText="1" indent="0" justifyLastLine="0" shrinkToFit="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tint="0.249977111117893"/>
      </font>
      <fill>
        <patternFill patternType="solid">
          <fgColor theme="0" tint="-0.34998626667073579"/>
          <bgColor theme="0" tint="-0.499984740745262"/>
        </patternFill>
      </fill>
    </dxf>
    <dxf>
      <font>
        <color rgb="FF006100"/>
      </font>
      <fill>
        <patternFill>
          <bgColor rgb="FFC6EFCE"/>
        </patternFill>
      </fill>
    </dxf>
    <dxf>
      <numFmt numFmtId="0" formatCode="General"/>
      <alignment horizontal="center" vertical="center" textRotation="0" wrapText="1" indent="0" justifyLastLine="0" shrinkToFit="0"/>
    </dxf>
    <dxf>
      <font>
        <strike val="0"/>
        <outline val="0"/>
        <shadow val="0"/>
        <u val="none"/>
        <vertAlign val="baseline"/>
        <sz val="18"/>
        <color theme="1"/>
        <name val="Calibri"/>
        <scheme val="minor"/>
      </font>
      <numFmt numFmtId="0" formatCode="General"/>
      <alignment horizontal="center" vertical="center" textRotation="0" wrapText="1" indent="0" justifyLastLine="0" shrinkToFit="0"/>
    </dxf>
    <dxf>
      <alignment horizontal="general" vertical="center" textRotation="0" wrapText="1" indent="0" justifyLastLine="0" shrinkToFit="0"/>
    </dxf>
    <dxf>
      <alignment horizontal="general" vertical="center" textRotation="0" wrapText="1" justifyLastLine="0" shrinkToFit="0"/>
    </dxf>
    <dxf>
      <alignment horizontal="center" vertical="center" textRotation="0" wrapText="1" indent="0" justifyLastLine="0" shrinkToFit="0"/>
    </dxf>
    <dxf>
      <alignment horizontal="general" vertical="center" textRotation="0" wrapText="1"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general" vertical="center" textRotation="0" wrapText="1" justifyLastLine="0" shrinkToFit="0"/>
    </dxf>
    <dxf>
      <alignment horizontal="center" vertical="center" textRotation="0" wrapText="1" indent="0" justifyLastLine="0" shrinkToFit="0"/>
    </dxf>
    <dxf>
      <alignment horizontal="center" vertical="center" textRotation="0" wrapText="1" indent="0" justifyLastLine="0" shrinkToFit="0" readingOrder="0"/>
    </dxf>
    <dxf>
      <alignment horizontal="center" vertical="center" textRotation="0" wrapText="1" indent="0"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center" vertical="center" textRotation="0" wrapText="1" indent="0" justifyLastLine="0" shrinkToFit="0"/>
    </dxf>
    <dxf>
      <alignment horizontal="center" vertical="center" textRotation="0" wrapText="1" indent="0" justifyLastLine="0" shrinkToFit="0"/>
    </dxf>
    <dxf>
      <numFmt numFmtId="0" formatCode="General"/>
      <alignment horizontal="general" vertical="center" textRotation="0" wrapText="1" indent="0" justifyLastLine="0" shrinkToFit="0"/>
    </dxf>
    <dxf>
      <alignment horizontal="center" vertical="center" textRotation="0" wrapText="1" indent="0" justifyLastLine="0" shrinkToFit="0"/>
    </dxf>
    <dxf>
      <alignment horizontal="general" vertical="center" textRotation="0" wrapText="1" indent="0" justifyLastLine="0" shrinkToFit="0"/>
    </dxf>
    <dxf>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5" tint="-0.249977111117893"/>
        <name val="Calibri"/>
        <scheme val="minor"/>
      </font>
      <alignment horizontal="center" vertical="center" textRotation="0" wrapText="1" indent="0" justifyLastLine="0" shrinkToFit="0" readingOrder="0"/>
    </dxf>
    <dxf>
      <font>
        <strike val="0"/>
        <outline val="0"/>
        <shadow val="0"/>
        <u val="none"/>
        <vertAlign val="baseline"/>
        <sz val="12"/>
        <color theme="5" tint="-0.249977111117893"/>
        <name val="Calibri"/>
        <scheme val="minor"/>
      </font>
      <alignment horizontal="general" vertical="center" textRotation="0" wrapText="1" justifyLastLine="0" shrinkToFit="0"/>
    </dxf>
    <dxf>
      <font>
        <strike val="0"/>
        <outline val="0"/>
        <shadow val="0"/>
        <u val="none"/>
        <vertAlign val="baseline"/>
        <sz val="12"/>
        <color theme="5" tint="-0.249977111117893"/>
        <name val="Calibri"/>
        <scheme val="minor"/>
      </font>
      <alignment horizontal="center" vertical="center" textRotation="0" wrapText="1" indent="0" justifyLastLine="0" shrinkToFit="0"/>
    </dxf>
    <dxf>
      <font>
        <strike val="0"/>
        <outline val="0"/>
        <shadow val="0"/>
        <u val="none"/>
        <vertAlign val="baseline"/>
        <sz val="12"/>
        <color theme="5" tint="-0.249977111117893"/>
        <name val="Calibri"/>
        <scheme val="minor"/>
      </font>
      <alignment horizontal="general" vertical="center" textRotation="0" wrapText="1" justifyLastLine="0" shrinkToFit="0"/>
    </dxf>
    <dxf>
      <alignment horizontal="center" vertical="center" textRotation="0" wrapText="1" indent="0" justifyLastLine="0" shrinkToFit="0"/>
    </dxf>
    <dxf>
      <alignment horizontal="general" vertical="center" textRotation="0" wrapText="1" justifyLastLine="0" shrinkToFit="0"/>
    </dxf>
    <dxf>
      <alignment horizontal="general" vertical="center" textRotation="0" wrapText="1" justifyLastLine="0" shrinkToFit="0"/>
    </dxf>
    <dxf>
      <alignment horizontal="general" vertical="center" textRotation="0" wrapText="1" justifyLastLine="0" shrinkToFit="0"/>
    </dxf>
    <dxf>
      <font>
        <strike val="0"/>
        <outline val="0"/>
        <shadow val="0"/>
        <u val="none"/>
        <vertAlign val="baseline"/>
        <sz val="16"/>
        <color theme="6" tint="-0.249977111117893"/>
        <name val="Calibri"/>
        <scheme val="minor"/>
      </font>
      <alignment horizontal="center" vertical="center" textRotation="0" wrapText="1" indent="0" justifyLastLine="0" shrinkToFit="0"/>
    </dxf>
    <dxf>
      <alignment horizontal="general" vertical="center" textRotation="0" wrapText="1" justifyLastLine="0" shrinkToFit="0"/>
    </dxf>
    <dxf>
      <alignment horizontal="center" vertical="center" textRotation="0" wrapText="1"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7" name="Table7" displayName="Table7" ref="A1:D29" totalsRowShown="0" headerRowDxfId="91" dataDxfId="90">
  <autoFilter ref="A1:D29"/>
  <sortState ref="A4:D17">
    <sortCondition ref="A3:A17"/>
  </sortState>
  <tableColumns count="4">
    <tableColumn id="4" name="Condition Number" dataDxfId="89"/>
    <tableColumn id="1" name="Condition" dataDxfId="88"/>
    <tableColumn id="2" name="Expected Result" dataDxfId="87"/>
    <tableColumn id="3" name="Comments" dataDxfId="86"/>
  </tableColumns>
  <tableStyleInfo name="TableStyleMedium11" showFirstColumn="0" showLastColumn="0" showRowStripes="1" showColumnStripes="0"/>
</table>
</file>

<file path=xl/tables/table2.xml><?xml version="1.0" encoding="utf-8"?>
<table xmlns="http://schemas.openxmlformats.org/spreadsheetml/2006/main" id="8" name="Table8" displayName="Table8" ref="A4:AE18" totalsRowShown="0" headerRowDxfId="85" dataDxfId="84">
  <autoFilter ref="A4:AE18"/>
  <tableColumns count="31">
    <tableColumn id="1" name="Test Case Number" dataDxfId="83"/>
    <tableColumn id="4" name="Test Case Description" dataDxfId="82"/>
    <tableColumn id="2" name="Test Data Set Number" dataDxfId="81"/>
    <tableColumn id="5" name="1" dataDxfId="80"/>
    <tableColumn id="6" name="2" dataDxfId="79"/>
    <tableColumn id="7" name="3" dataDxfId="78"/>
    <tableColumn id="8" name="4" dataDxfId="77"/>
    <tableColumn id="9" name="5" dataDxfId="76"/>
    <tableColumn id="10" name="6" dataDxfId="75"/>
    <tableColumn id="11" name="7" dataDxfId="74"/>
    <tableColumn id="12" name="8" dataDxfId="73"/>
    <tableColumn id="13" name="9" dataDxfId="72"/>
    <tableColumn id="14" name="10" dataDxfId="71"/>
    <tableColumn id="15" name="11" dataDxfId="70"/>
    <tableColumn id="16" name="12" dataDxfId="69"/>
    <tableColumn id="17" name="13" dataDxfId="68"/>
    <tableColumn id="18" name="14" dataDxfId="67"/>
    <tableColumn id="19" name="15" dataDxfId="66"/>
    <tableColumn id="20" name="16" dataDxfId="65"/>
    <tableColumn id="21" name="17" dataDxfId="64"/>
    <tableColumn id="22" name="18" dataDxfId="63"/>
    <tableColumn id="23" name="19" dataDxfId="62"/>
    <tableColumn id="24" name="20" dataDxfId="61"/>
    <tableColumn id="25" name="21" dataDxfId="60"/>
    <tableColumn id="26" name="22" dataDxfId="59"/>
    <tableColumn id="27" name="23" dataDxfId="58"/>
    <tableColumn id="28" name="24" dataDxfId="57"/>
    <tableColumn id="29" name="25" dataDxfId="56"/>
    <tableColumn id="30" name="26" dataDxfId="55"/>
    <tableColumn id="31" name="27" dataDxfId="54"/>
    <tableColumn id="32" name="28" dataDxfId="53"/>
  </tableColumns>
  <tableStyleInfo name="TableStyleMedium10" showFirstColumn="0" showLastColumn="0" showRowStripes="1" showColumnStripes="0"/>
</table>
</file>

<file path=xl/tables/table3.xml><?xml version="1.0" encoding="utf-8"?>
<table xmlns="http://schemas.openxmlformats.org/spreadsheetml/2006/main" id="1" name="Table1" displayName="Table1" ref="A1:K15" totalsRowShown="0" headerRowDxfId="52" dataDxfId="51">
  <autoFilter ref="A1:K15"/>
  <tableColumns count="11">
    <tableColumn id="1" name="Dataset Number" dataDxfId="50"/>
    <tableColumn id="2" name="Page Name" dataDxfId="49">
      <calculatedColumnFormula>"testpage"&amp;TEXT(Table1[[#This Row],[Dataset Number]],"00")</calculatedColumnFormula>
    </tableColumn>
    <tableColumn id="3" name="Page Enabled?" dataDxfId="48"/>
    <tableColumn id="4" name="Gallery Enabled?" dataDxfId="47"/>
    <tableColumn id="5" name="Gallery Folder Exists?" dataDxfId="46"/>
    <tableColumn id="6" name="Gallery Images Exist?" dataDxfId="45"/>
    <tableColumn id="7" name="Thumbnail Folder Exists?" dataDxfId="44"/>
    <tableColumn id="8" name="Correct Thumbnails Exist?" dataDxfId="43"/>
    <tableColumn id="9" name="Incorrect Thumbnails Exist" dataDxfId="42"/>
    <tableColumn id="10" name="Duplicate Check Key" dataDxfId="20">
      <calculatedColumnFormula>CONCATENATE(Table1[[#This Row],[Page Enabled?]],Table1[[#This Row],[Gallery Enabled?]],Table1[[#This Row],[Gallery Folder Exists?]],Table1[[#This Row],[Gallery Images Exist?]],Table1[[#This Row],[Thumbnail Folder Exists?]],Table1[[#This Row],[Correct Thumbnails Exist?]],Table1[[#This Row],[Incorrect Thumbnails Exist]])</calculatedColumnFormula>
    </tableColumn>
    <tableColumn id="11" name="Duplicate Check" dataDxfId="19">
      <calculatedColumnFormula>COUNTIF(Table1[Duplicate Check Key],Table1[[#This Row],[Duplicate Check Key]])</calculatedColumnFormula>
    </tableColumn>
  </tableColumns>
  <tableStyleInfo name="TableStyleMedium12" showFirstColumn="0" showLastColumn="0" showRowStripes="1" showColumnStripes="0"/>
</table>
</file>

<file path=xl/tables/table4.xml><?xml version="1.0" encoding="utf-8"?>
<table xmlns="http://schemas.openxmlformats.org/spreadsheetml/2006/main" id="2" name="Table2" displayName="Table2" ref="A1:I50" totalsRowShown="0" headerRowDxfId="41" dataDxfId="40">
  <autoFilter ref="A1:I50"/>
  <tableColumns count="9">
    <tableColumn id="1" name="Test Session Number" dataDxfId="32">
      <calculatedColumnFormula>A1</calculatedColumnFormula>
    </tableColumn>
    <tableColumn id="2" name="Test Session Date/Time" dataDxfId="18">
      <calculatedColumnFormula>B1</calculatedColumnFormula>
    </tableColumn>
    <tableColumn id="3" name="Test Case Number" dataDxfId="39"/>
    <tableColumn id="4" name="Expected Result Number" dataDxfId="38"/>
    <tableColumn id="5" name="Expected Result" dataDxfId="37"/>
    <tableColumn id="6" name="Expected Result Correct?" dataDxfId="36"/>
    <tableColumn id="7" name="Comments / Observations" dataDxfId="35"/>
    <tableColumn id="8" name="Defect Priority For Failed Tests" dataDxfId="34"/>
    <tableColumn id="9" name="Numeric Priority" dataDxfId="33">
      <calculatedColumnFormula>IF(Table2[[#This Row],[Expected Result Correct?]]&lt;&gt;"N","",VLOOKUP(Table2[[#This Row],[Defect Priority For Failed Tests]],Table74[],2,0))</calculatedColumnFormula>
    </tableColumn>
  </tableColumns>
  <tableStyleInfo name="TableStyleMedium13" showFirstColumn="0" showLastColumn="0" showRowStripes="1" showColumnStripes="0"/>
</table>
</file>

<file path=xl/tables/table5.xml><?xml version="1.0" encoding="utf-8"?>
<table xmlns="http://schemas.openxmlformats.org/spreadsheetml/2006/main" id="3" name="Table74" displayName="Table74" ref="A1:B4" totalsRowShown="0">
  <autoFilter ref="A1:B4"/>
  <tableColumns count="2">
    <tableColumn id="1" name="Priority"/>
    <tableColumn id="2" name="Numeric Priority"/>
  </tableColumns>
  <tableStyleInfo name="TableStyleMedium14" showFirstColumn="0" showLastColumn="0" showRowStripes="1" showColumnStripes="0"/>
</table>
</file>

<file path=xl/tables/table6.xml><?xml version="1.0" encoding="utf-8"?>
<table xmlns="http://schemas.openxmlformats.org/spreadsheetml/2006/main" id="4" name="Table4" displayName="Table4" ref="A1:D31" totalsRowShown="0" headerRowDxfId="4" dataDxfId="5">
  <autoFilter ref="A1:D31"/>
  <tableColumns count="4">
    <tableColumn id="1" name="Result Number" dataDxfId="3"/>
    <tableColumn id="2" name="Test Case Number" dataDxfId="2"/>
    <tableColumn id="3" name="Expected Result Number" dataDxfId="0"/>
    <tableColumn id="4" name="Expected Result" dataDxfId="1"/>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Ruler="0" topLeftCell="A17" workbookViewId="0">
      <selection activeCell="B3" sqref="B3"/>
    </sheetView>
  </sheetViews>
  <sheetFormatPr baseColWidth="10" defaultRowHeight="15" x14ac:dyDescent="0"/>
  <cols>
    <col min="1" max="1" width="11.33203125" customWidth="1"/>
    <col min="2" max="2" width="68.6640625" customWidth="1"/>
    <col min="3" max="3" width="67" customWidth="1"/>
    <col min="4" max="4" width="71.83203125" customWidth="1"/>
    <col min="6" max="6" width="10.83203125" style="1"/>
    <col min="7" max="7" width="11" customWidth="1"/>
  </cols>
  <sheetData>
    <row r="1" spans="1:7" ht="35" customHeight="1">
      <c r="A1" s="2" t="s">
        <v>19</v>
      </c>
      <c r="B1" s="2" t="s">
        <v>20</v>
      </c>
      <c r="C1" s="2" t="s">
        <v>11</v>
      </c>
      <c r="D1" s="2" t="s">
        <v>22</v>
      </c>
    </row>
    <row r="2" spans="1:7" ht="43" customHeight="1">
      <c r="A2" s="16">
        <v>1</v>
      </c>
      <c r="B2" s="4" t="s">
        <v>25</v>
      </c>
      <c r="C2" s="4" t="s">
        <v>21</v>
      </c>
      <c r="D2" s="4"/>
    </row>
    <row r="3" spans="1:7" ht="43" customHeight="1">
      <c r="A3" s="16">
        <v>2</v>
      </c>
      <c r="B3" s="4" t="s">
        <v>26</v>
      </c>
      <c r="C3" s="4" t="s">
        <v>21</v>
      </c>
      <c r="D3" s="4"/>
    </row>
    <row r="4" spans="1:7" ht="43" customHeight="1">
      <c r="A4" s="16">
        <v>3</v>
      </c>
      <c r="B4" s="4" t="s">
        <v>27</v>
      </c>
      <c r="C4" s="4" t="s">
        <v>23</v>
      </c>
      <c r="D4" s="4"/>
    </row>
    <row r="5" spans="1:7" ht="43" customHeight="1">
      <c r="A5" s="16">
        <v>4</v>
      </c>
      <c r="B5" s="4" t="s">
        <v>28</v>
      </c>
      <c r="C5" s="4" t="s">
        <v>55</v>
      </c>
      <c r="D5" s="4"/>
    </row>
    <row r="6" spans="1:7" ht="43" customHeight="1">
      <c r="A6" s="16">
        <v>5</v>
      </c>
      <c r="B6" s="4" t="s">
        <v>29</v>
      </c>
      <c r="C6" s="4" t="s">
        <v>32</v>
      </c>
      <c r="D6" s="4"/>
    </row>
    <row r="7" spans="1:7" ht="43" customHeight="1">
      <c r="A7" s="16">
        <v>6</v>
      </c>
      <c r="B7" s="4" t="s">
        <v>31</v>
      </c>
      <c r="C7" s="4" t="s">
        <v>24</v>
      </c>
      <c r="D7" s="4"/>
    </row>
    <row r="8" spans="1:7" ht="45">
      <c r="A8" s="16">
        <v>7</v>
      </c>
      <c r="B8" s="4" t="s">
        <v>30</v>
      </c>
      <c r="C8" s="4" t="s">
        <v>33</v>
      </c>
      <c r="D8" s="4" t="s">
        <v>34</v>
      </c>
    </row>
    <row r="9" spans="1:7" ht="29" customHeight="1">
      <c r="A9" s="16">
        <v>8</v>
      </c>
      <c r="B9" s="4" t="s">
        <v>49</v>
      </c>
      <c r="C9" s="4" t="s">
        <v>32</v>
      </c>
      <c r="D9" s="4"/>
      <c r="F9"/>
      <c r="G9" s="1"/>
    </row>
    <row r="10" spans="1:7" ht="29" customHeight="1">
      <c r="A10" s="16">
        <v>9</v>
      </c>
      <c r="B10" s="4" t="s">
        <v>50</v>
      </c>
      <c r="C10" s="4" t="s">
        <v>32</v>
      </c>
      <c r="D10" s="4"/>
      <c r="F10"/>
      <c r="G10" s="1"/>
    </row>
    <row r="11" spans="1:7" ht="29" customHeight="1">
      <c r="A11" s="16">
        <v>10</v>
      </c>
      <c r="B11" s="4" t="s">
        <v>51</v>
      </c>
      <c r="C11" s="4" t="s">
        <v>24</v>
      </c>
      <c r="D11" s="4"/>
      <c r="F11"/>
      <c r="G11" s="1"/>
    </row>
    <row r="12" spans="1:7" ht="45">
      <c r="A12" s="16">
        <v>11</v>
      </c>
      <c r="B12" s="4" t="s">
        <v>52</v>
      </c>
      <c r="C12" s="4" t="s">
        <v>53</v>
      </c>
      <c r="D12" s="4"/>
      <c r="F12"/>
      <c r="G12" s="1"/>
    </row>
    <row r="13" spans="1:7" ht="29" customHeight="1">
      <c r="A13" s="16">
        <v>12</v>
      </c>
      <c r="B13" s="5" t="s">
        <v>39</v>
      </c>
      <c r="C13" s="5" t="s">
        <v>54</v>
      </c>
      <c r="D13" s="5"/>
      <c r="F13"/>
      <c r="G13" s="1"/>
    </row>
    <row r="14" spans="1:7" ht="29" customHeight="1">
      <c r="A14" s="16">
        <v>13</v>
      </c>
      <c r="B14" s="4" t="s">
        <v>48</v>
      </c>
      <c r="C14" s="4" t="s">
        <v>55</v>
      </c>
      <c r="D14" s="4"/>
      <c r="F14"/>
      <c r="G14" s="1"/>
    </row>
    <row r="15" spans="1:7" ht="29" customHeight="1">
      <c r="A15" s="16">
        <v>14</v>
      </c>
      <c r="B15" s="4" t="s">
        <v>35</v>
      </c>
      <c r="C15" s="4" t="s">
        <v>54</v>
      </c>
      <c r="D15" s="4"/>
    </row>
    <row r="16" spans="1:7" ht="29" customHeight="1">
      <c r="A16" s="16">
        <v>15</v>
      </c>
      <c r="B16" s="4" t="s">
        <v>36</v>
      </c>
      <c r="C16" s="4" t="s">
        <v>54</v>
      </c>
      <c r="D16" s="4"/>
    </row>
    <row r="17" spans="1:7" ht="29" customHeight="1">
      <c r="A17" s="16">
        <v>16</v>
      </c>
      <c r="B17" s="4" t="s">
        <v>37</v>
      </c>
      <c r="C17" s="4" t="s">
        <v>56</v>
      </c>
      <c r="D17" s="4"/>
    </row>
    <row r="18" spans="1:7" ht="29" customHeight="1">
      <c r="A18" s="16">
        <v>17</v>
      </c>
      <c r="B18" s="4" t="s">
        <v>38</v>
      </c>
      <c r="C18" s="4" t="s">
        <v>56</v>
      </c>
      <c r="D18" s="4"/>
    </row>
    <row r="19" spans="1:7" ht="29" customHeight="1">
      <c r="A19" s="16">
        <v>18</v>
      </c>
      <c r="B19" s="5" t="s">
        <v>57</v>
      </c>
      <c r="C19" s="5" t="s">
        <v>58</v>
      </c>
      <c r="D19" s="5"/>
    </row>
    <row r="20" spans="1:7" ht="20">
      <c r="A20" s="16">
        <v>19</v>
      </c>
      <c r="B20" s="5" t="s">
        <v>40</v>
      </c>
      <c r="C20" s="5" t="s">
        <v>58</v>
      </c>
      <c r="D20" s="5"/>
    </row>
    <row r="21" spans="1:7" ht="20">
      <c r="A21" s="16">
        <v>20</v>
      </c>
      <c r="B21" s="5" t="s">
        <v>41</v>
      </c>
      <c r="C21" s="5" t="s">
        <v>58</v>
      </c>
      <c r="D21" s="5"/>
    </row>
    <row r="22" spans="1:7" ht="30">
      <c r="A22" s="16">
        <v>21</v>
      </c>
      <c r="B22" s="5" t="s">
        <v>42</v>
      </c>
      <c r="C22" s="5" t="s">
        <v>58</v>
      </c>
      <c r="D22" s="5"/>
    </row>
    <row r="23" spans="1:7" ht="30">
      <c r="A23" s="16">
        <v>22</v>
      </c>
      <c r="B23" s="5" t="s">
        <v>43</v>
      </c>
      <c r="C23" s="5" t="s">
        <v>58</v>
      </c>
      <c r="D23" s="5"/>
    </row>
    <row r="24" spans="1:7" ht="30">
      <c r="A24" s="16">
        <v>23</v>
      </c>
      <c r="B24" s="13" t="s">
        <v>46</v>
      </c>
      <c r="C24" s="4" t="s">
        <v>54</v>
      </c>
      <c r="D24" s="4"/>
    </row>
    <row r="25" spans="1:7" ht="30">
      <c r="A25" s="16">
        <v>24</v>
      </c>
      <c r="B25" s="14" t="s">
        <v>45</v>
      </c>
      <c r="C25" s="4" t="s">
        <v>54</v>
      </c>
      <c r="D25" s="4"/>
    </row>
    <row r="26" spans="1:7" ht="30">
      <c r="A26" s="16">
        <v>25</v>
      </c>
      <c r="B26" s="15" t="s">
        <v>44</v>
      </c>
      <c r="C26" s="5" t="s">
        <v>59</v>
      </c>
      <c r="D26" s="5"/>
    </row>
    <row r="27" spans="1:7" ht="30">
      <c r="A27" s="16">
        <v>26</v>
      </c>
      <c r="B27" s="5" t="s">
        <v>47</v>
      </c>
      <c r="C27" s="5" t="s">
        <v>58</v>
      </c>
      <c r="D27" s="5"/>
    </row>
    <row r="28" spans="1:7" ht="20">
      <c r="A28" s="17">
        <v>27</v>
      </c>
      <c r="B28" s="5" t="s">
        <v>79</v>
      </c>
      <c r="C28" s="5" t="s">
        <v>80</v>
      </c>
      <c r="D28" s="5"/>
    </row>
    <row r="29" spans="1:7" ht="29" customHeight="1">
      <c r="A29" s="17">
        <v>28</v>
      </c>
      <c r="B29" s="5" t="s">
        <v>82</v>
      </c>
      <c r="C29" s="5" t="s">
        <v>58</v>
      </c>
      <c r="D29" s="5"/>
      <c r="F29"/>
      <c r="G29" s="1"/>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showRuler="0" zoomScale="125" zoomScaleNormal="125" zoomScalePageLayoutView="125" workbookViewId="0">
      <pane ySplit="4" topLeftCell="A11" activePane="bottomLeft" state="frozen"/>
      <selection pane="bottomLeft" activeCell="B5" sqref="B5"/>
    </sheetView>
  </sheetViews>
  <sheetFormatPr baseColWidth="10" defaultRowHeight="15" x14ac:dyDescent="0"/>
  <cols>
    <col min="1" max="1" width="9.33203125" customWidth="1"/>
    <col min="2" max="2" width="71.6640625" customWidth="1"/>
    <col min="3" max="3" width="12.5" customWidth="1"/>
    <col min="4" max="31" width="3.6640625" customWidth="1"/>
  </cols>
  <sheetData>
    <row r="1" spans="1:31">
      <c r="D1" s="20" t="s">
        <v>84</v>
      </c>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c r="D2" s="1">
        <f>COUNTA(Table8[1])</f>
        <v>1</v>
      </c>
      <c r="E2" s="1">
        <f>COUNTA(Table8[2])</f>
        <v>1</v>
      </c>
      <c r="F2" s="1">
        <f>COUNTA(Table8[3])</f>
        <v>1</v>
      </c>
      <c r="G2" s="1">
        <f>COUNTA(Table8[4])</f>
        <v>1</v>
      </c>
      <c r="H2" s="1">
        <f>COUNTA(Table8[5])</f>
        <v>1</v>
      </c>
      <c r="I2" s="1">
        <f>COUNTA(Table8[6])</f>
        <v>1</v>
      </c>
      <c r="J2" s="1">
        <f>COUNTA(Table8[7])</f>
        <v>1</v>
      </c>
      <c r="K2" s="1">
        <f>COUNTA(Table8[8])</f>
        <v>2</v>
      </c>
      <c r="L2" s="1">
        <f>COUNTA(Table8[9])</f>
        <v>2</v>
      </c>
      <c r="M2" s="1">
        <f>COUNTA(Table8[10])</f>
        <v>1</v>
      </c>
      <c r="N2" s="1">
        <f>COUNTA(Table8[11])</f>
        <v>1</v>
      </c>
      <c r="O2" s="1">
        <f>COUNTA(Table8[12])</f>
        <v>1</v>
      </c>
      <c r="P2" s="1">
        <f>COUNTA(Table8[13])</f>
        <v>1</v>
      </c>
      <c r="Q2" s="1">
        <f>COUNTA(Table8[14])</f>
        <v>2</v>
      </c>
      <c r="R2" s="1">
        <f>COUNTA(Table8[15])</f>
        <v>2</v>
      </c>
      <c r="S2" s="1">
        <f>COUNTA(Table8[16])</f>
        <v>1</v>
      </c>
      <c r="T2" s="1">
        <f>COUNTA(Table8[17])</f>
        <v>1</v>
      </c>
      <c r="U2" s="1">
        <f>COUNTA(Table8[18])</f>
        <v>1</v>
      </c>
      <c r="V2" s="1">
        <f>COUNTA(Table8[19])</f>
        <v>1</v>
      </c>
      <c r="W2" s="1">
        <f>COUNTA(Table8[20])</f>
        <v>1</v>
      </c>
      <c r="X2" s="1">
        <f>COUNTA(Table8[21])</f>
        <v>1</v>
      </c>
      <c r="Y2" s="1">
        <f>COUNTA(Table8[22])</f>
        <v>1</v>
      </c>
      <c r="Z2" s="1">
        <f>COUNTA(Table8[23])</f>
        <v>1</v>
      </c>
      <c r="AA2" s="1">
        <f>COUNTA(Table8[24])</f>
        <v>1</v>
      </c>
      <c r="AB2" s="1">
        <f>COUNTA(Table8[25])</f>
        <v>1</v>
      </c>
      <c r="AC2" s="1">
        <f>COUNTA(Table8[26])</f>
        <v>1</v>
      </c>
      <c r="AD2" s="1">
        <f>COUNTA(Table8[27])</f>
        <v>1</v>
      </c>
      <c r="AE2" s="1">
        <f>COUNTA(Table8[28])</f>
        <v>2</v>
      </c>
    </row>
    <row r="4" spans="1:31" ht="42" customHeight="1">
      <c r="A4" s="2" t="s">
        <v>60</v>
      </c>
      <c r="B4" s="2" t="s">
        <v>61</v>
      </c>
      <c r="C4" s="2" t="s">
        <v>93</v>
      </c>
      <c r="D4" s="2" t="s">
        <v>9</v>
      </c>
      <c r="E4" s="2" t="s">
        <v>10</v>
      </c>
      <c r="F4" s="2" t="s">
        <v>12</v>
      </c>
      <c r="G4" s="2" t="s">
        <v>13</v>
      </c>
      <c r="H4" s="2" t="s">
        <v>14</v>
      </c>
      <c r="I4" s="2" t="s">
        <v>15</v>
      </c>
      <c r="J4" s="2" t="s">
        <v>16</v>
      </c>
      <c r="K4" s="2" t="s">
        <v>17</v>
      </c>
      <c r="L4" s="2" t="s">
        <v>18</v>
      </c>
      <c r="M4" s="2" t="s">
        <v>62</v>
      </c>
      <c r="N4" s="2" t="s">
        <v>63</v>
      </c>
      <c r="O4" s="2" t="s">
        <v>64</v>
      </c>
      <c r="P4" s="2" t="s">
        <v>65</v>
      </c>
      <c r="Q4" s="2" t="s">
        <v>66</v>
      </c>
      <c r="R4" s="2" t="s">
        <v>67</v>
      </c>
      <c r="S4" s="2" t="s">
        <v>68</v>
      </c>
      <c r="T4" s="2" t="s">
        <v>69</v>
      </c>
      <c r="U4" s="2" t="s">
        <v>70</v>
      </c>
      <c r="V4" s="2" t="s">
        <v>71</v>
      </c>
      <c r="W4" s="2" t="s">
        <v>72</v>
      </c>
      <c r="X4" s="2" t="s">
        <v>73</v>
      </c>
      <c r="Y4" s="2" t="s">
        <v>74</v>
      </c>
      <c r="Z4" s="2" t="s">
        <v>75</v>
      </c>
      <c r="AA4" s="2" t="s">
        <v>76</v>
      </c>
      <c r="AB4" s="2" t="s">
        <v>77</v>
      </c>
      <c r="AC4" s="2" t="s">
        <v>78</v>
      </c>
      <c r="AD4" s="2" t="s">
        <v>81</v>
      </c>
      <c r="AE4" s="2" t="s">
        <v>83</v>
      </c>
    </row>
    <row r="5" spans="1:31" ht="165">
      <c r="A5" s="18">
        <v>1</v>
      </c>
      <c r="B5" s="19" t="s">
        <v>109</v>
      </c>
      <c r="C5" s="26">
        <v>1</v>
      </c>
      <c r="D5" s="18"/>
      <c r="E5" s="18"/>
      <c r="F5" s="18"/>
      <c r="G5" s="18"/>
      <c r="H5" s="18"/>
      <c r="I5" s="18"/>
      <c r="J5" s="18"/>
      <c r="K5" s="18" t="s">
        <v>6</v>
      </c>
      <c r="L5" s="18" t="s">
        <v>6</v>
      </c>
      <c r="M5" s="18"/>
      <c r="N5" s="18"/>
      <c r="O5" s="18"/>
      <c r="P5" s="18"/>
      <c r="Q5" s="18"/>
      <c r="R5" s="18" t="s">
        <v>6</v>
      </c>
      <c r="S5" s="18"/>
      <c r="T5" s="18"/>
      <c r="U5" s="18"/>
      <c r="V5" s="18" t="s">
        <v>6</v>
      </c>
      <c r="W5" s="18"/>
      <c r="X5" s="18"/>
      <c r="Y5" s="18"/>
      <c r="Z5" s="18"/>
      <c r="AA5" s="18"/>
      <c r="AB5" s="18"/>
      <c r="AC5" s="18"/>
      <c r="AD5" s="18" t="s">
        <v>6</v>
      </c>
      <c r="AE5" s="18" t="s">
        <v>6</v>
      </c>
    </row>
    <row r="6" spans="1:31" ht="135">
      <c r="A6" s="18">
        <v>2</v>
      </c>
      <c r="B6" s="19" t="s">
        <v>116</v>
      </c>
      <c r="C6" s="26">
        <v>2</v>
      </c>
      <c r="D6" s="18" t="s">
        <v>6</v>
      </c>
      <c r="E6" s="18"/>
      <c r="F6" s="18"/>
      <c r="G6" s="18"/>
      <c r="H6" s="18"/>
      <c r="I6" s="18"/>
      <c r="J6" s="18"/>
      <c r="K6" s="18" t="s">
        <v>6</v>
      </c>
      <c r="L6" s="18" t="s">
        <v>6</v>
      </c>
      <c r="M6" s="18"/>
      <c r="N6" s="18"/>
      <c r="O6" s="18"/>
      <c r="P6" s="18"/>
      <c r="Q6" s="18"/>
      <c r="R6" s="18" t="s">
        <v>6</v>
      </c>
      <c r="S6" s="18"/>
      <c r="T6" s="18"/>
      <c r="U6" s="18"/>
      <c r="V6" s="18"/>
      <c r="W6" s="18"/>
      <c r="X6" s="18"/>
      <c r="Y6" s="18"/>
      <c r="Z6" s="18"/>
      <c r="AA6" s="18"/>
      <c r="AB6" s="18"/>
      <c r="AC6" s="18"/>
      <c r="AD6" s="18"/>
      <c r="AE6" s="18" t="s">
        <v>6</v>
      </c>
    </row>
    <row r="7" spans="1:31" ht="90">
      <c r="A7" s="18">
        <v>3</v>
      </c>
      <c r="B7" s="19" t="s">
        <v>136</v>
      </c>
      <c r="C7" s="26">
        <v>3</v>
      </c>
      <c r="D7" s="18"/>
      <c r="E7" s="18" t="s">
        <v>6</v>
      </c>
      <c r="F7" s="18"/>
      <c r="G7" s="18"/>
      <c r="H7" s="18"/>
      <c r="I7" s="18"/>
      <c r="J7" s="18"/>
      <c r="K7" s="18"/>
      <c r="L7" s="18"/>
      <c r="M7" s="18"/>
      <c r="N7" s="18"/>
      <c r="O7" s="18"/>
      <c r="P7" s="18"/>
      <c r="Q7" s="18"/>
      <c r="R7" s="18"/>
      <c r="S7" s="18"/>
      <c r="T7" s="18"/>
      <c r="U7" s="18"/>
      <c r="V7" s="18"/>
      <c r="W7" s="18"/>
      <c r="X7" s="18"/>
      <c r="Y7" s="18"/>
      <c r="Z7" s="18"/>
      <c r="AA7" s="18"/>
      <c r="AB7" s="18"/>
      <c r="AC7" s="18"/>
      <c r="AD7" s="18"/>
      <c r="AE7" s="18"/>
    </row>
    <row r="8" spans="1:31" ht="83" customHeight="1">
      <c r="A8" s="18">
        <v>4</v>
      </c>
      <c r="B8" s="19" t="s">
        <v>126</v>
      </c>
      <c r="C8" s="26">
        <v>4</v>
      </c>
      <c r="D8" s="18"/>
      <c r="E8" s="18"/>
      <c r="F8" s="18" t="s">
        <v>6</v>
      </c>
      <c r="G8" s="18"/>
      <c r="H8" s="18"/>
      <c r="I8" s="18"/>
      <c r="J8" s="18"/>
      <c r="K8" s="18"/>
      <c r="L8" s="18"/>
      <c r="M8" s="18" t="s">
        <v>6</v>
      </c>
      <c r="N8" s="18"/>
      <c r="O8" s="18"/>
      <c r="P8" s="18"/>
      <c r="Q8" s="18"/>
      <c r="R8" s="18"/>
      <c r="S8" s="18"/>
      <c r="T8" s="18"/>
      <c r="U8" s="18"/>
      <c r="V8" s="18"/>
      <c r="W8" s="18"/>
      <c r="X8" s="18"/>
      <c r="Y8" s="18"/>
      <c r="Z8" s="18"/>
      <c r="AA8" s="18"/>
      <c r="AB8" s="18"/>
      <c r="AC8" s="18"/>
      <c r="AD8" s="18"/>
      <c r="AE8" s="18"/>
    </row>
    <row r="9" spans="1:31" ht="120">
      <c r="A9" s="18">
        <v>5</v>
      </c>
      <c r="B9" s="19" t="s">
        <v>127</v>
      </c>
      <c r="C9" s="26">
        <v>5</v>
      </c>
      <c r="D9" s="18"/>
      <c r="E9" s="18"/>
      <c r="F9" s="18"/>
      <c r="G9" s="18" t="s">
        <v>6</v>
      </c>
      <c r="H9" s="18"/>
      <c r="I9" s="18"/>
      <c r="J9" s="18"/>
      <c r="K9" s="18"/>
      <c r="L9" s="18"/>
      <c r="M9" s="18"/>
      <c r="N9" s="18" t="s">
        <v>6</v>
      </c>
      <c r="O9" s="18"/>
      <c r="P9" s="18"/>
      <c r="Q9" s="18" t="s">
        <v>6</v>
      </c>
      <c r="R9" s="18"/>
      <c r="S9" s="18"/>
      <c r="T9" s="18"/>
      <c r="U9" s="18"/>
      <c r="V9" s="18"/>
      <c r="W9" s="18"/>
      <c r="X9" s="18"/>
      <c r="Y9" s="18"/>
      <c r="Z9" s="18"/>
      <c r="AA9" s="18"/>
      <c r="AB9" s="18"/>
      <c r="AC9" s="18" t="s">
        <v>6</v>
      </c>
      <c r="AD9" s="18"/>
      <c r="AE9" s="18"/>
    </row>
    <row r="10" spans="1:31" ht="75">
      <c r="A10" s="18">
        <v>6</v>
      </c>
      <c r="B10" s="19" t="s">
        <v>133</v>
      </c>
      <c r="C10" s="26" t="s">
        <v>130</v>
      </c>
      <c r="D10" s="18"/>
      <c r="E10" s="18"/>
      <c r="F10" s="18"/>
      <c r="G10" s="18"/>
      <c r="H10" s="18" t="s">
        <v>6</v>
      </c>
      <c r="I10" s="18"/>
      <c r="J10" s="18"/>
      <c r="K10" s="18"/>
      <c r="L10" s="18"/>
      <c r="M10" s="18"/>
      <c r="N10" s="18"/>
      <c r="O10" s="18"/>
      <c r="P10" s="18"/>
      <c r="Q10" s="18"/>
      <c r="R10" s="18"/>
      <c r="S10" s="18"/>
      <c r="T10" s="18"/>
      <c r="U10" s="18" t="s">
        <v>6</v>
      </c>
      <c r="V10" s="18"/>
      <c r="W10" s="18"/>
      <c r="X10" s="18"/>
      <c r="Y10" s="18"/>
      <c r="Z10" s="18"/>
      <c r="AA10" s="18"/>
      <c r="AB10" s="18"/>
      <c r="AC10" s="18"/>
      <c r="AD10" s="18"/>
      <c r="AE10" s="18"/>
    </row>
    <row r="11" spans="1:31" ht="150">
      <c r="A11" s="18">
        <v>7</v>
      </c>
      <c r="B11" s="19" t="s">
        <v>139</v>
      </c>
      <c r="C11" s="26">
        <v>6</v>
      </c>
      <c r="D11" s="18"/>
      <c r="E11" s="18"/>
      <c r="F11" s="18"/>
      <c r="G11" s="18"/>
      <c r="H11" s="18"/>
      <c r="I11" s="18" t="s">
        <v>6</v>
      </c>
      <c r="J11" s="18"/>
      <c r="K11" s="18"/>
      <c r="L11" s="18"/>
      <c r="M11" s="18"/>
      <c r="N11" s="18"/>
      <c r="O11" s="18"/>
      <c r="P11" s="18"/>
      <c r="Q11" s="18" t="s">
        <v>7</v>
      </c>
      <c r="R11" s="18"/>
      <c r="S11" s="18" t="s">
        <v>6</v>
      </c>
      <c r="T11" s="18" t="s">
        <v>6</v>
      </c>
      <c r="U11" s="18"/>
      <c r="V11" s="18"/>
      <c r="W11" s="18"/>
      <c r="X11" s="18"/>
      <c r="Y11" s="18"/>
      <c r="Z11" s="18"/>
      <c r="AA11" s="18"/>
      <c r="AB11" s="18"/>
      <c r="AC11" s="18"/>
      <c r="AD11" s="18"/>
      <c r="AE11" s="18"/>
    </row>
    <row r="12" spans="1:31" ht="150">
      <c r="A12" s="21">
        <v>8</v>
      </c>
      <c r="B12" s="22" t="s">
        <v>141</v>
      </c>
      <c r="C12" s="27">
        <v>7</v>
      </c>
      <c r="D12" s="21"/>
      <c r="E12" s="21"/>
      <c r="F12" s="21"/>
      <c r="G12" s="21"/>
      <c r="H12" s="21"/>
      <c r="I12" s="21"/>
      <c r="J12" s="21" t="s">
        <v>6</v>
      </c>
      <c r="K12" s="21"/>
      <c r="L12" s="21"/>
      <c r="M12" s="21"/>
      <c r="N12" s="21"/>
      <c r="O12" s="21" t="s">
        <v>6</v>
      </c>
      <c r="P12" s="21" t="s">
        <v>6</v>
      </c>
      <c r="Q12" s="21"/>
      <c r="R12" s="21"/>
      <c r="S12" s="21"/>
      <c r="T12" s="21"/>
      <c r="U12" s="21"/>
      <c r="V12" s="21"/>
      <c r="W12" s="21"/>
      <c r="X12" s="21"/>
      <c r="Y12" s="21"/>
      <c r="Z12" s="21"/>
      <c r="AA12" s="21"/>
      <c r="AB12" s="21"/>
      <c r="AC12" s="21"/>
      <c r="AD12" s="21"/>
      <c r="AE12" s="21"/>
    </row>
    <row r="13" spans="1:31" ht="75">
      <c r="A13" s="21">
        <v>9</v>
      </c>
      <c r="B13" s="22" t="s">
        <v>143</v>
      </c>
      <c r="C13" s="27">
        <v>8</v>
      </c>
      <c r="D13" s="21"/>
      <c r="E13" s="21"/>
      <c r="F13" s="21"/>
      <c r="G13" s="21"/>
      <c r="H13" s="21"/>
      <c r="I13" s="21"/>
      <c r="J13" s="21"/>
      <c r="K13" s="21"/>
      <c r="L13" s="21"/>
      <c r="M13" s="21"/>
      <c r="N13" s="21"/>
      <c r="O13" s="21"/>
      <c r="P13" s="21"/>
      <c r="Q13" s="21"/>
      <c r="R13" s="21"/>
      <c r="S13" s="21"/>
      <c r="T13" s="21"/>
      <c r="U13" s="21"/>
      <c r="V13" s="21"/>
      <c r="W13" s="21" t="s">
        <v>6</v>
      </c>
      <c r="X13" s="21"/>
      <c r="Y13" s="21"/>
      <c r="Z13" s="21"/>
      <c r="AA13" s="21"/>
      <c r="AB13" s="21"/>
      <c r="AC13" s="21"/>
      <c r="AD13" s="21"/>
      <c r="AE13" s="21"/>
    </row>
    <row r="14" spans="1:31" ht="75">
      <c r="A14" s="21">
        <v>10</v>
      </c>
      <c r="B14" s="22" t="s">
        <v>144</v>
      </c>
      <c r="C14" s="27">
        <v>9</v>
      </c>
      <c r="D14" s="21"/>
      <c r="E14" s="21"/>
      <c r="F14" s="21"/>
      <c r="G14" s="21"/>
      <c r="H14" s="21"/>
      <c r="I14" s="21"/>
      <c r="J14" s="21"/>
      <c r="K14" s="21"/>
      <c r="L14" s="21"/>
      <c r="M14" s="21"/>
      <c r="N14" s="21"/>
      <c r="O14" s="21"/>
      <c r="P14" s="21"/>
      <c r="Q14" s="21"/>
      <c r="R14" s="21"/>
      <c r="S14" s="21"/>
      <c r="T14" s="21"/>
      <c r="U14" s="21"/>
      <c r="V14" s="21"/>
      <c r="W14" s="21"/>
      <c r="X14" s="21" t="s">
        <v>6</v>
      </c>
      <c r="Y14" s="21"/>
      <c r="Z14" s="21"/>
      <c r="AA14" s="21"/>
      <c r="AB14" s="21"/>
      <c r="AC14" s="21"/>
      <c r="AD14" s="21"/>
      <c r="AE14" s="21"/>
    </row>
    <row r="15" spans="1:31" ht="75">
      <c r="A15" s="21">
        <v>11</v>
      </c>
      <c r="B15" s="23" t="s">
        <v>145</v>
      </c>
      <c r="C15" s="28">
        <v>10</v>
      </c>
      <c r="D15" s="21"/>
      <c r="E15" s="21"/>
      <c r="F15" s="21"/>
      <c r="G15" s="21"/>
      <c r="H15" s="21"/>
      <c r="I15" s="21"/>
      <c r="J15" s="21"/>
      <c r="K15" s="21"/>
      <c r="L15" s="21"/>
      <c r="M15" s="21"/>
      <c r="N15" s="21"/>
      <c r="O15" s="21"/>
      <c r="P15" s="21"/>
      <c r="Q15" s="21"/>
      <c r="R15" s="21"/>
      <c r="S15" s="21"/>
      <c r="T15" s="21"/>
      <c r="U15" s="21"/>
      <c r="V15" s="21"/>
      <c r="W15" s="21"/>
      <c r="X15" s="21"/>
      <c r="Y15" s="21" t="s">
        <v>6</v>
      </c>
      <c r="Z15" s="21"/>
      <c r="AA15" s="21"/>
      <c r="AB15" s="21"/>
      <c r="AC15" s="21"/>
      <c r="AD15" s="21"/>
      <c r="AE15" s="21"/>
    </row>
    <row r="16" spans="1:31" ht="60">
      <c r="A16" s="21">
        <v>12</v>
      </c>
      <c r="B16" s="22" t="s">
        <v>146</v>
      </c>
      <c r="C16" s="27">
        <v>11</v>
      </c>
      <c r="D16" s="21"/>
      <c r="E16" s="21"/>
      <c r="F16" s="21"/>
      <c r="G16" s="21"/>
      <c r="H16" s="21"/>
      <c r="I16" s="21"/>
      <c r="J16" s="21"/>
      <c r="K16" s="21"/>
      <c r="L16" s="21"/>
      <c r="M16" s="21"/>
      <c r="N16" s="21"/>
      <c r="O16" s="21"/>
      <c r="P16" s="21"/>
      <c r="Q16" s="21"/>
      <c r="R16" s="21"/>
      <c r="S16" s="21"/>
      <c r="T16" s="21"/>
      <c r="U16" s="21"/>
      <c r="V16" s="21"/>
      <c r="W16" s="21"/>
      <c r="X16" s="21"/>
      <c r="Y16" s="21"/>
      <c r="Z16" s="21" t="s">
        <v>6</v>
      </c>
      <c r="AA16" s="21"/>
      <c r="AB16" s="21"/>
      <c r="AC16" s="21"/>
      <c r="AD16" s="21"/>
      <c r="AE16" s="21"/>
    </row>
    <row r="17" spans="1:31" ht="75">
      <c r="A17" s="21">
        <v>13</v>
      </c>
      <c r="B17" s="22" t="s">
        <v>147</v>
      </c>
      <c r="C17" s="27">
        <v>12</v>
      </c>
      <c r="D17" s="21"/>
      <c r="E17" s="21"/>
      <c r="F17" s="21"/>
      <c r="G17" s="21"/>
      <c r="H17" s="21"/>
      <c r="I17" s="21"/>
      <c r="J17" s="21"/>
      <c r="K17" s="21"/>
      <c r="L17" s="21"/>
      <c r="M17" s="21"/>
      <c r="N17" s="21"/>
      <c r="O17" s="21"/>
      <c r="P17" s="21"/>
      <c r="Q17" s="21"/>
      <c r="R17" s="21"/>
      <c r="S17" s="21"/>
      <c r="T17" s="21"/>
      <c r="U17" s="21"/>
      <c r="V17" s="21"/>
      <c r="W17" s="21"/>
      <c r="X17" s="21"/>
      <c r="Y17" s="21"/>
      <c r="Z17" s="21"/>
      <c r="AA17" s="21" t="s">
        <v>6</v>
      </c>
      <c r="AB17" s="21"/>
      <c r="AC17" s="21"/>
      <c r="AD17" s="21"/>
      <c r="AE17" s="21"/>
    </row>
    <row r="18" spans="1:31" ht="75">
      <c r="A18" s="21">
        <v>14</v>
      </c>
      <c r="B18" s="24" t="s">
        <v>148</v>
      </c>
      <c r="C18" s="29">
        <v>13</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t="s">
        <v>6</v>
      </c>
      <c r="AC18" s="21"/>
      <c r="AD18" s="21"/>
      <c r="AE18" s="21"/>
    </row>
  </sheetData>
  <conditionalFormatting sqref="D5:AE18">
    <cfRule type="cellIs" dxfId="31" priority="4" operator="equal">
      <formula>"Y"</formula>
    </cfRule>
  </conditionalFormatting>
  <conditionalFormatting sqref="D2:AE2">
    <cfRule type="colorScale" priority="1">
      <colorScale>
        <cfvo type="num" val="0"/>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Ruler="0" workbookViewId="0">
      <selection activeCell="F6" sqref="F6"/>
    </sheetView>
  </sheetViews>
  <sheetFormatPr baseColWidth="10" defaultRowHeight="15" x14ac:dyDescent="0"/>
  <cols>
    <col min="1" max="2" width="13" customWidth="1"/>
    <col min="3" max="8" width="11.5" customWidth="1"/>
    <col min="10" max="10" width="19.33203125" customWidth="1"/>
  </cols>
  <sheetData>
    <row r="1" spans="1:11" ht="45">
      <c r="A1" s="2" t="s">
        <v>91</v>
      </c>
      <c r="B1" s="2" t="s">
        <v>85</v>
      </c>
      <c r="C1" s="2" t="s">
        <v>86</v>
      </c>
      <c r="D1" s="2" t="s">
        <v>87</v>
      </c>
      <c r="E1" s="2" t="s">
        <v>88</v>
      </c>
      <c r="F1" s="2" t="s">
        <v>89</v>
      </c>
      <c r="G1" s="2" t="s">
        <v>90</v>
      </c>
      <c r="H1" s="2" t="s">
        <v>94</v>
      </c>
      <c r="I1" s="2" t="s">
        <v>95</v>
      </c>
      <c r="J1" s="2" t="s">
        <v>131</v>
      </c>
      <c r="K1" s="2" t="s">
        <v>132</v>
      </c>
    </row>
    <row r="2" spans="1:11">
      <c r="A2" s="2">
        <v>1</v>
      </c>
      <c r="B2" s="4" t="str">
        <f>"testpage"&amp;TEXT(Table1[[#This Row],[Dataset Number]],"00")</f>
        <v>testpage01</v>
      </c>
      <c r="C2" s="2" t="s">
        <v>6</v>
      </c>
      <c r="D2" s="2" t="s">
        <v>7</v>
      </c>
      <c r="E2" s="2" t="s">
        <v>7</v>
      </c>
      <c r="F2" s="2" t="s">
        <v>92</v>
      </c>
      <c r="G2" s="2" t="s">
        <v>92</v>
      </c>
      <c r="H2" s="2" t="s">
        <v>92</v>
      </c>
      <c r="I2" s="2" t="s">
        <v>92</v>
      </c>
      <c r="J2" s="4" t="str">
        <f>CONCATENATE(Table1[[#This Row],[Page Enabled?]],Table1[[#This Row],[Gallery Enabled?]],Table1[[#This Row],[Gallery Folder Exists?]],Table1[[#This Row],[Gallery Images Exist?]],Table1[[#This Row],[Thumbnail Folder Exists?]],Table1[[#This Row],[Correct Thumbnails Exist?]],Table1[[#This Row],[Incorrect Thumbnails Exist]])</f>
        <v>YNNN/AN/AN/AN/A</v>
      </c>
      <c r="K2" s="2">
        <f>COUNTIF(Table1[Duplicate Check Key],Table1[[#This Row],[Duplicate Check Key]])</f>
        <v>1</v>
      </c>
    </row>
    <row r="3" spans="1:11">
      <c r="A3" s="2">
        <v>2</v>
      </c>
      <c r="B3" s="4" t="str">
        <f>"testpage"&amp;TEXT(Table1[[#This Row],[Dataset Number]],"00")</f>
        <v>testpage02</v>
      </c>
      <c r="C3" s="2" t="s">
        <v>6</v>
      </c>
      <c r="D3" s="2" t="s">
        <v>6</v>
      </c>
      <c r="E3" s="2" t="s">
        <v>7</v>
      </c>
      <c r="F3" s="2" t="s">
        <v>92</v>
      </c>
      <c r="G3" s="2" t="s">
        <v>92</v>
      </c>
      <c r="H3" s="2" t="s">
        <v>92</v>
      </c>
      <c r="I3" s="2" t="s">
        <v>92</v>
      </c>
      <c r="J3" s="4" t="str">
        <f>CONCATENATE(Table1[[#This Row],[Page Enabled?]],Table1[[#This Row],[Gallery Enabled?]],Table1[[#This Row],[Gallery Folder Exists?]],Table1[[#This Row],[Gallery Images Exist?]],Table1[[#This Row],[Thumbnail Folder Exists?]],Table1[[#This Row],[Correct Thumbnails Exist?]],Table1[[#This Row],[Incorrect Thumbnails Exist]])</f>
        <v>YYNN/AN/AN/AN/A</v>
      </c>
      <c r="K3" s="2">
        <f>COUNTIF(Table1[Duplicate Check Key],Table1[[#This Row],[Duplicate Check Key]])</f>
        <v>1</v>
      </c>
    </row>
    <row r="4" spans="1:11">
      <c r="A4" s="2">
        <v>3</v>
      </c>
      <c r="B4" s="33" t="str">
        <f>"testpage"&amp;TEXT(Table1[[#This Row],[Dataset Number]],"00")</f>
        <v>testpage03</v>
      </c>
      <c r="C4" s="2" t="s">
        <v>6</v>
      </c>
      <c r="D4" s="2" t="s">
        <v>6</v>
      </c>
      <c r="E4" s="2" t="s">
        <v>6</v>
      </c>
      <c r="F4" s="2" t="s">
        <v>7</v>
      </c>
      <c r="G4" s="2" t="s">
        <v>7</v>
      </c>
      <c r="H4" s="2" t="s">
        <v>92</v>
      </c>
      <c r="I4" s="2" t="s">
        <v>92</v>
      </c>
      <c r="J4" s="4" t="str">
        <f>CONCATENATE(Table1[[#This Row],[Page Enabled?]],Table1[[#This Row],[Gallery Enabled?]],Table1[[#This Row],[Gallery Folder Exists?]],Table1[[#This Row],[Gallery Images Exist?]],Table1[[#This Row],[Thumbnail Folder Exists?]],Table1[[#This Row],[Correct Thumbnails Exist?]],Table1[[#This Row],[Incorrect Thumbnails Exist]])</f>
        <v>YYYNNN/AN/A</v>
      </c>
      <c r="K4" s="2">
        <f>COUNTIF(Table1[Duplicate Check Key],Table1[[#This Row],[Duplicate Check Key]])</f>
        <v>1</v>
      </c>
    </row>
    <row r="5" spans="1:11">
      <c r="A5" s="2" t="s">
        <v>130</v>
      </c>
      <c r="B5" s="4" t="str">
        <f>"testpage"&amp;TEXT(Table1[[#This Row],[Dataset Number]],"00")</f>
        <v>testpage3a</v>
      </c>
      <c r="C5" s="2" t="s">
        <v>6</v>
      </c>
      <c r="D5" s="2" t="s">
        <v>6</v>
      </c>
      <c r="E5" s="2" t="s">
        <v>6</v>
      </c>
      <c r="F5" s="2" t="s">
        <v>6</v>
      </c>
      <c r="G5" s="2" t="s">
        <v>7</v>
      </c>
      <c r="H5" s="2" t="s">
        <v>92</v>
      </c>
      <c r="I5" s="2" t="s">
        <v>92</v>
      </c>
      <c r="J5" s="4" t="str">
        <f>CONCATENATE(Table1[[#This Row],[Page Enabled?]],Table1[[#This Row],[Gallery Enabled?]],Table1[[#This Row],[Gallery Folder Exists?]],Table1[[#This Row],[Gallery Images Exist?]],Table1[[#This Row],[Thumbnail Folder Exists?]],Table1[[#This Row],[Correct Thumbnails Exist?]],Table1[[#This Row],[Incorrect Thumbnails Exist]])</f>
        <v>YYYYNN/AN/A</v>
      </c>
      <c r="K5" s="2">
        <f>COUNTIF(Table1[Duplicate Check Key],Table1[[#This Row],[Duplicate Check Key]])</f>
        <v>1</v>
      </c>
    </row>
    <row r="6" spans="1:11">
      <c r="A6" s="2">
        <v>4</v>
      </c>
      <c r="B6" s="4" t="str">
        <f>"testpage"&amp;TEXT(Table1[[#This Row],[Dataset Number]],"00")</f>
        <v>testpage04</v>
      </c>
      <c r="C6" s="2" t="s">
        <v>6</v>
      </c>
      <c r="D6" s="2" t="s">
        <v>6</v>
      </c>
      <c r="E6" s="2" t="s">
        <v>6</v>
      </c>
      <c r="F6" s="2" t="s">
        <v>7</v>
      </c>
      <c r="G6" s="2" t="s">
        <v>6</v>
      </c>
      <c r="H6" s="2" t="s">
        <v>7</v>
      </c>
      <c r="I6" s="2" t="s">
        <v>7</v>
      </c>
      <c r="J6" s="4" t="str">
        <f>CONCATENATE(Table1[[#This Row],[Page Enabled?]],Table1[[#This Row],[Gallery Enabled?]],Table1[[#This Row],[Gallery Folder Exists?]],Table1[[#This Row],[Gallery Images Exist?]],Table1[[#This Row],[Thumbnail Folder Exists?]],Table1[[#This Row],[Correct Thumbnails Exist?]],Table1[[#This Row],[Incorrect Thumbnails Exist]])</f>
        <v>YYYNYNN</v>
      </c>
      <c r="K6" s="2">
        <f>COUNTIF(Table1[Duplicate Check Key],Table1[[#This Row],[Duplicate Check Key]])</f>
        <v>1</v>
      </c>
    </row>
    <row r="7" spans="1:11">
      <c r="A7" s="2">
        <v>5</v>
      </c>
      <c r="B7" s="4" t="str">
        <f>"testpage"&amp;TEXT(Table1[[#This Row],[Dataset Number]],"00")</f>
        <v>testpage05</v>
      </c>
      <c r="C7" s="2" t="s">
        <v>6</v>
      </c>
      <c r="D7" s="2" t="s">
        <v>6</v>
      </c>
      <c r="E7" s="2" t="s">
        <v>6</v>
      </c>
      <c r="F7" s="2" t="s">
        <v>7</v>
      </c>
      <c r="G7" s="2" t="s">
        <v>6</v>
      </c>
      <c r="H7" s="2" t="s">
        <v>7</v>
      </c>
      <c r="I7" s="2" t="s">
        <v>6</v>
      </c>
      <c r="J7" s="4" t="str">
        <f>CONCATENATE(Table1[[#This Row],[Page Enabled?]],Table1[[#This Row],[Gallery Enabled?]],Table1[[#This Row],[Gallery Folder Exists?]],Table1[[#This Row],[Gallery Images Exist?]],Table1[[#This Row],[Thumbnail Folder Exists?]],Table1[[#This Row],[Correct Thumbnails Exist?]],Table1[[#This Row],[Incorrect Thumbnails Exist]])</f>
        <v>YYYNYNY</v>
      </c>
      <c r="K7" s="2">
        <f>COUNTIF(Table1[Duplicate Check Key],Table1[[#This Row],[Duplicate Check Key]])</f>
        <v>1</v>
      </c>
    </row>
    <row r="8" spans="1:11">
      <c r="A8" s="25">
        <v>6</v>
      </c>
      <c r="B8" s="5" t="str">
        <f>"testpage"&amp;TEXT(Table1[[#This Row],[Dataset Number]],"00")</f>
        <v>testpage06</v>
      </c>
      <c r="C8" s="2" t="s">
        <v>6</v>
      </c>
      <c r="D8" s="2" t="s">
        <v>6</v>
      </c>
      <c r="E8" s="25" t="s">
        <v>6</v>
      </c>
      <c r="F8" s="25" t="s">
        <v>6</v>
      </c>
      <c r="G8" s="25" t="s">
        <v>6</v>
      </c>
      <c r="H8" s="25" t="s">
        <v>7</v>
      </c>
      <c r="I8" s="2" t="s">
        <v>7</v>
      </c>
      <c r="J8" s="4" t="str">
        <f>CONCATENATE(Table1[[#This Row],[Page Enabled?]],Table1[[#This Row],[Gallery Enabled?]],Table1[[#This Row],[Gallery Folder Exists?]],Table1[[#This Row],[Gallery Images Exist?]],Table1[[#This Row],[Thumbnail Folder Exists?]],Table1[[#This Row],[Correct Thumbnails Exist?]],Table1[[#This Row],[Incorrect Thumbnails Exist]])</f>
        <v>YYYYYNN</v>
      </c>
      <c r="K8" s="2">
        <f>COUNTIF(Table1[Duplicate Check Key],Table1[[#This Row],[Duplicate Check Key]])</f>
        <v>1</v>
      </c>
    </row>
    <row r="9" spans="1:11">
      <c r="A9" s="25">
        <v>7</v>
      </c>
      <c r="B9" s="5" t="str">
        <f>"testpage"&amp;TEXT(Table1[[#This Row],[Dataset Number]],"00")</f>
        <v>testpage07</v>
      </c>
      <c r="C9" s="25" t="s">
        <v>6</v>
      </c>
      <c r="D9" s="25" t="s">
        <v>6</v>
      </c>
      <c r="E9" s="25" t="s">
        <v>6</v>
      </c>
      <c r="F9" s="25" t="s">
        <v>6</v>
      </c>
      <c r="G9" s="25" t="s">
        <v>6</v>
      </c>
      <c r="H9" s="25" t="s">
        <v>7</v>
      </c>
      <c r="I9" s="25" t="s">
        <v>6</v>
      </c>
      <c r="J9" s="4" t="str">
        <f>CONCATENATE(Table1[[#This Row],[Page Enabled?]],Table1[[#This Row],[Gallery Enabled?]],Table1[[#This Row],[Gallery Folder Exists?]],Table1[[#This Row],[Gallery Images Exist?]],Table1[[#This Row],[Thumbnail Folder Exists?]],Table1[[#This Row],[Correct Thumbnails Exist?]],Table1[[#This Row],[Incorrect Thumbnails Exist]])</f>
        <v>YYYYYNY</v>
      </c>
      <c r="K9" s="2">
        <f>COUNTIF(Table1[Duplicate Check Key],Table1[[#This Row],[Duplicate Check Key]])</f>
        <v>1</v>
      </c>
    </row>
    <row r="10" spans="1:11">
      <c r="A10" s="25">
        <v>8</v>
      </c>
      <c r="B10" s="5" t="str">
        <f>"testpage"&amp;TEXT(Table1[[#This Row],[Dataset Number]],"00")</f>
        <v>testpage08</v>
      </c>
      <c r="C10" s="25" t="s">
        <v>7</v>
      </c>
      <c r="D10" s="25" t="s">
        <v>6</v>
      </c>
      <c r="E10" s="25" t="s">
        <v>6</v>
      </c>
      <c r="F10" s="25" t="s">
        <v>7</v>
      </c>
      <c r="G10" s="25" t="s">
        <v>7</v>
      </c>
      <c r="H10" s="25" t="s">
        <v>92</v>
      </c>
      <c r="I10" s="25" t="s">
        <v>92</v>
      </c>
      <c r="J10" s="4" t="str">
        <f>CONCATENATE(Table1[[#This Row],[Page Enabled?]],Table1[[#This Row],[Gallery Enabled?]],Table1[[#This Row],[Gallery Folder Exists?]],Table1[[#This Row],[Gallery Images Exist?]],Table1[[#This Row],[Thumbnail Folder Exists?]],Table1[[#This Row],[Correct Thumbnails Exist?]],Table1[[#This Row],[Incorrect Thumbnails Exist]])</f>
        <v>NYYNNN/AN/A</v>
      </c>
      <c r="K10" s="2">
        <f>COUNTIF(Table1[Duplicate Check Key],Table1[[#This Row],[Duplicate Check Key]])</f>
        <v>1</v>
      </c>
    </row>
    <row r="11" spans="1:11">
      <c r="A11" s="25">
        <v>9</v>
      </c>
      <c r="B11" s="5" t="str">
        <f>"testpage"&amp;TEXT(Table1[[#This Row],[Dataset Number]],"00")</f>
        <v>testpage09</v>
      </c>
      <c r="C11" s="25" t="s">
        <v>7</v>
      </c>
      <c r="D11" s="25" t="s">
        <v>6</v>
      </c>
      <c r="E11" s="25" t="s">
        <v>6</v>
      </c>
      <c r="F11" s="25" t="s">
        <v>7</v>
      </c>
      <c r="G11" s="25" t="s">
        <v>6</v>
      </c>
      <c r="H11" s="25" t="s">
        <v>7</v>
      </c>
      <c r="I11" s="25" t="s">
        <v>7</v>
      </c>
      <c r="J11" s="4" t="str">
        <f>CONCATENATE(Table1[[#This Row],[Page Enabled?]],Table1[[#This Row],[Gallery Enabled?]],Table1[[#This Row],[Gallery Folder Exists?]],Table1[[#This Row],[Gallery Images Exist?]],Table1[[#This Row],[Thumbnail Folder Exists?]],Table1[[#This Row],[Correct Thumbnails Exist?]],Table1[[#This Row],[Incorrect Thumbnails Exist]])</f>
        <v>NYYNYNN</v>
      </c>
      <c r="K11" s="2">
        <f>COUNTIF(Table1[Duplicate Check Key],Table1[[#This Row],[Duplicate Check Key]])</f>
        <v>1</v>
      </c>
    </row>
    <row r="12" spans="1:11">
      <c r="A12" s="25">
        <v>10</v>
      </c>
      <c r="B12" s="5" t="str">
        <f>"testpage"&amp;TEXT(Table1[[#This Row],[Dataset Number]],"00")</f>
        <v>testpage10</v>
      </c>
      <c r="C12" s="25" t="s">
        <v>7</v>
      </c>
      <c r="D12" s="25" t="s">
        <v>6</v>
      </c>
      <c r="E12" s="25" t="s">
        <v>6</v>
      </c>
      <c r="F12" s="25" t="s">
        <v>7</v>
      </c>
      <c r="G12" s="25" t="s">
        <v>6</v>
      </c>
      <c r="H12" s="25" t="s">
        <v>7</v>
      </c>
      <c r="I12" s="25" t="s">
        <v>6</v>
      </c>
      <c r="J12" s="4" t="str">
        <f>CONCATENATE(Table1[[#This Row],[Page Enabled?]],Table1[[#This Row],[Gallery Enabled?]],Table1[[#This Row],[Gallery Folder Exists?]],Table1[[#This Row],[Gallery Images Exist?]],Table1[[#This Row],[Thumbnail Folder Exists?]],Table1[[#This Row],[Correct Thumbnails Exist?]],Table1[[#This Row],[Incorrect Thumbnails Exist]])</f>
        <v>NYYNYNY</v>
      </c>
      <c r="K12" s="2">
        <f>COUNTIF(Table1[Duplicate Check Key],Table1[[#This Row],[Duplicate Check Key]])</f>
        <v>1</v>
      </c>
    </row>
    <row r="13" spans="1:11">
      <c r="A13" s="25">
        <v>11</v>
      </c>
      <c r="B13" s="5" t="str">
        <f>"testpage"&amp;TEXT(Table1[[#This Row],[Dataset Number]],"00")</f>
        <v>testpage11</v>
      </c>
      <c r="C13" s="25" t="s">
        <v>7</v>
      </c>
      <c r="D13" s="25" t="s">
        <v>6</v>
      </c>
      <c r="E13" s="25" t="s">
        <v>6</v>
      </c>
      <c r="F13" s="25" t="s">
        <v>6</v>
      </c>
      <c r="G13" s="25" t="s">
        <v>7</v>
      </c>
      <c r="H13" s="25" t="s">
        <v>92</v>
      </c>
      <c r="I13" s="25" t="s">
        <v>92</v>
      </c>
      <c r="J13" s="4" t="str">
        <f>CONCATENATE(Table1[[#This Row],[Page Enabled?]],Table1[[#This Row],[Gallery Enabled?]],Table1[[#This Row],[Gallery Folder Exists?]],Table1[[#This Row],[Gallery Images Exist?]],Table1[[#This Row],[Thumbnail Folder Exists?]],Table1[[#This Row],[Correct Thumbnails Exist?]],Table1[[#This Row],[Incorrect Thumbnails Exist]])</f>
        <v>NYYYNN/AN/A</v>
      </c>
      <c r="K13" s="2">
        <f>COUNTIF(Table1[Duplicate Check Key],Table1[[#This Row],[Duplicate Check Key]])</f>
        <v>1</v>
      </c>
    </row>
    <row r="14" spans="1:11">
      <c r="A14" s="25">
        <v>12</v>
      </c>
      <c r="B14" s="5" t="str">
        <f>"testpage"&amp;TEXT(Table1[[#This Row],[Dataset Number]],"00")</f>
        <v>testpage12</v>
      </c>
      <c r="C14" s="25" t="s">
        <v>7</v>
      </c>
      <c r="D14" s="25" t="s">
        <v>6</v>
      </c>
      <c r="E14" s="25" t="s">
        <v>6</v>
      </c>
      <c r="F14" s="25" t="s">
        <v>6</v>
      </c>
      <c r="G14" s="25" t="s">
        <v>6</v>
      </c>
      <c r="H14" s="25" t="s">
        <v>7</v>
      </c>
      <c r="I14" s="25" t="s">
        <v>7</v>
      </c>
      <c r="J14" s="4" t="str">
        <f>CONCATENATE(Table1[[#This Row],[Page Enabled?]],Table1[[#This Row],[Gallery Enabled?]],Table1[[#This Row],[Gallery Folder Exists?]],Table1[[#This Row],[Gallery Images Exist?]],Table1[[#This Row],[Thumbnail Folder Exists?]],Table1[[#This Row],[Correct Thumbnails Exist?]],Table1[[#This Row],[Incorrect Thumbnails Exist]])</f>
        <v>NYYYYNN</v>
      </c>
      <c r="K14" s="2">
        <f>COUNTIF(Table1[Duplicate Check Key],Table1[[#This Row],[Duplicate Check Key]])</f>
        <v>1</v>
      </c>
    </row>
    <row r="15" spans="1:11">
      <c r="A15" s="25">
        <v>13</v>
      </c>
      <c r="B15" s="5" t="str">
        <f>"testpage"&amp;TEXT(Table1[[#This Row],[Dataset Number]],"00")</f>
        <v>testpage13</v>
      </c>
      <c r="C15" s="25" t="s">
        <v>7</v>
      </c>
      <c r="D15" s="25" t="s">
        <v>6</v>
      </c>
      <c r="E15" s="25" t="s">
        <v>6</v>
      </c>
      <c r="F15" s="25" t="s">
        <v>6</v>
      </c>
      <c r="G15" s="25" t="s">
        <v>6</v>
      </c>
      <c r="H15" s="25" t="s">
        <v>6</v>
      </c>
      <c r="I15" s="25" t="s">
        <v>92</v>
      </c>
      <c r="J15" s="4" t="str">
        <f>CONCATENATE(Table1[[#This Row],[Page Enabled?]],Table1[[#This Row],[Gallery Enabled?]],Table1[[#This Row],[Gallery Folder Exists?]],Table1[[#This Row],[Gallery Images Exist?]],Table1[[#This Row],[Thumbnail Folder Exists?]],Table1[[#This Row],[Correct Thumbnails Exist?]],Table1[[#This Row],[Incorrect Thumbnails Exist]])</f>
        <v>NYYYYYN/A</v>
      </c>
      <c r="K15" s="2">
        <f>COUNTIF(Table1[Duplicate Check Key],Table1[[#This Row],[Duplicate Check Key]])</f>
        <v>1</v>
      </c>
    </row>
  </sheetData>
  <conditionalFormatting sqref="C2:I15">
    <cfRule type="cellIs" dxfId="30" priority="5" operator="equal">
      <formula>"N/A"</formula>
    </cfRule>
    <cfRule type="cellIs" dxfId="29" priority="6" operator="equal">
      <formula>"Y"</formula>
    </cfRule>
    <cfRule type="cellIs" dxfId="28" priority="7" operator="equal">
      <formula>"N"</formula>
    </cfRule>
  </conditionalFormatting>
  <conditionalFormatting sqref="K2:K15">
    <cfRule type="cellIs" dxfId="21" priority="1" operator="greaterThan">
      <formula>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Ruler="0" workbookViewId="0">
      <selection activeCell="C11" sqref="C11"/>
    </sheetView>
  </sheetViews>
  <sheetFormatPr baseColWidth="10" defaultRowHeight="15" x14ac:dyDescent="0"/>
  <sheetData>
    <row r="1" spans="1:7" ht="46" thickBot="1">
      <c r="A1" s="6" t="s">
        <v>8</v>
      </c>
      <c r="B1" s="7" t="s">
        <v>0</v>
      </c>
      <c r="C1" s="7" t="s">
        <v>1</v>
      </c>
      <c r="D1" s="7" t="s">
        <v>2</v>
      </c>
      <c r="E1" s="7" t="s">
        <v>3</v>
      </c>
      <c r="F1" s="7" t="s">
        <v>4</v>
      </c>
      <c r="G1" s="7" t="s">
        <v>5</v>
      </c>
    </row>
    <row r="2" spans="1:7" ht="16" thickTop="1">
      <c r="A2" s="8">
        <v>1</v>
      </c>
      <c r="B2" s="9" t="s">
        <v>6</v>
      </c>
      <c r="C2" s="9" t="s">
        <v>6</v>
      </c>
      <c r="D2" s="9" t="s">
        <v>7</v>
      </c>
      <c r="E2" s="9" t="s">
        <v>7</v>
      </c>
      <c r="F2" s="9" t="s">
        <v>7</v>
      </c>
      <c r="G2" s="9" t="s">
        <v>7</v>
      </c>
    </row>
    <row r="3" spans="1:7">
      <c r="A3" s="10">
        <v>2</v>
      </c>
      <c r="B3" s="11" t="s">
        <v>6</v>
      </c>
      <c r="C3" s="11" t="s">
        <v>6</v>
      </c>
      <c r="D3" s="11" t="s">
        <v>6</v>
      </c>
      <c r="E3" s="11" t="s">
        <v>7</v>
      </c>
      <c r="F3" s="11" t="s">
        <v>7</v>
      </c>
      <c r="G3" s="11" t="s">
        <v>7</v>
      </c>
    </row>
    <row r="4" spans="1:7">
      <c r="A4" s="12">
        <v>3</v>
      </c>
      <c r="B4" s="3" t="s">
        <v>6</v>
      </c>
      <c r="C4" s="3" t="s">
        <v>6</v>
      </c>
      <c r="D4" s="3" t="s">
        <v>6</v>
      </c>
      <c r="E4" s="3" t="s">
        <v>7</v>
      </c>
      <c r="F4" s="3" t="s">
        <v>6</v>
      </c>
      <c r="G4" s="3" t="s">
        <v>7</v>
      </c>
    </row>
    <row r="5" spans="1:7">
      <c r="A5" s="10">
        <v>4</v>
      </c>
      <c r="B5" s="11" t="s">
        <v>6</v>
      </c>
      <c r="C5" s="11" t="s">
        <v>6</v>
      </c>
      <c r="D5" s="11" t="s">
        <v>6</v>
      </c>
      <c r="E5" s="11" t="s">
        <v>7</v>
      </c>
      <c r="F5" s="11" t="s">
        <v>6</v>
      </c>
      <c r="G5" s="3" t="s">
        <v>6</v>
      </c>
    </row>
    <row r="6" spans="1:7">
      <c r="A6" s="12">
        <v>5</v>
      </c>
      <c r="B6" s="3" t="s">
        <v>6</v>
      </c>
      <c r="C6" s="3" t="s">
        <v>6</v>
      </c>
      <c r="D6" s="3" t="s">
        <v>6</v>
      </c>
      <c r="E6" s="3" t="s">
        <v>6</v>
      </c>
      <c r="F6" s="3" t="s">
        <v>7</v>
      </c>
      <c r="G6" s="3" t="s">
        <v>7</v>
      </c>
    </row>
    <row r="7" spans="1:7">
      <c r="A7" s="10">
        <v>6</v>
      </c>
      <c r="B7" s="11" t="s">
        <v>6</v>
      </c>
      <c r="C7" s="11" t="s">
        <v>6</v>
      </c>
      <c r="D7" s="11" t="s">
        <v>6</v>
      </c>
      <c r="E7" s="11" t="s">
        <v>6</v>
      </c>
      <c r="F7" s="11" t="s">
        <v>6</v>
      </c>
      <c r="G7" s="11" t="s">
        <v>7</v>
      </c>
    </row>
    <row r="8" spans="1:7">
      <c r="A8" s="12">
        <v>7</v>
      </c>
      <c r="B8" s="3" t="s">
        <v>6</v>
      </c>
      <c r="C8" s="3" t="s">
        <v>6</v>
      </c>
      <c r="D8" s="3" t="s">
        <v>6</v>
      </c>
      <c r="E8" s="3" t="s">
        <v>6</v>
      </c>
      <c r="F8" s="3" t="s">
        <v>6</v>
      </c>
      <c r="G8" s="3" t="s">
        <v>6</v>
      </c>
    </row>
  </sheetData>
  <conditionalFormatting sqref="B2:G8">
    <cfRule type="cellIs" dxfId="27" priority="3" operator="equal">
      <formula>"N"</formula>
    </cfRule>
    <cfRule type="cellIs" dxfId="26" priority="4" operator="equal">
      <formula>"Y"</formula>
    </cfRule>
  </conditionalFormatting>
  <conditionalFormatting sqref="B7:G8">
    <cfRule type="cellIs" dxfId="25" priority="1" operator="equal">
      <formula>"N"</formula>
    </cfRule>
    <cfRule type="cellIs" dxfId="24" priority="2" operator="equal">
      <formula>"Y"</formula>
    </cfRule>
  </conditionalFormatting>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Ruler="0" topLeftCell="A38" workbookViewId="0">
      <selection activeCell="C39" sqref="C39:E50"/>
    </sheetView>
  </sheetViews>
  <sheetFormatPr baseColWidth="10" defaultRowHeight="15" x14ac:dyDescent="0"/>
  <cols>
    <col min="1" max="1" width="8.5" customWidth="1"/>
    <col min="2" max="2" width="15.83203125" customWidth="1"/>
    <col min="3" max="4" width="10.6640625" customWidth="1"/>
    <col min="5" max="5" width="61.83203125" customWidth="1"/>
    <col min="7" max="7" width="50.1640625" customWidth="1"/>
    <col min="8" max="8" width="14.33203125" customWidth="1"/>
    <col min="9" max="9" width="11.1640625" customWidth="1"/>
  </cols>
  <sheetData>
    <row r="1" spans="1:9" ht="45">
      <c r="A1" s="2" t="s">
        <v>96</v>
      </c>
      <c r="B1" s="2" t="s">
        <v>97</v>
      </c>
      <c r="C1" s="2" t="s">
        <v>60</v>
      </c>
      <c r="D1" s="2" t="s">
        <v>101</v>
      </c>
      <c r="E1" s="2" t="s">
        <v>11</v>
      </c>
      <c r="F1" s="2" t="s">
        <v>100</v>
      </c>
      <c r="G1" s="2" t="s">
        <v>98</v>
      </c>
      <c r="H1" s="2" t="s">
        <v>104</v>
      </c>
      <c r="I1" s="2" t="s">
        <v>113</v>
      </c>
    </row>
    <row r="2" spans="1:9" ht="23">
      <c r="A2" s="2">
        <v>1</v>
      </c>
      <c r="B2" s="35">
        <v>42176.779861111114</v>
      </c>
      <c r="C2" s="2">
        <v>1</v>
      </c>
      <c r="D2" s="2">
        <v>1</v>
      </c>
      <c r="E2" s="4" t="s">
        <v>99</v>
      </c>
      <c r="F2" s="2" t="s">
        <v>6</v>
      </c>
      <c r="G2" s="4"/>
      <c r="H2" s="4"/>
      <c r="I2" s="30" t="str">
        <f>IF(Table2[[#This Row],[Expected Result Correct?]]&lt;&gt;"N","",VLOOKUP(Table2[[#This Row],[Defect Priority For Failed Tests]],Table74[],2,0))</f>
        <v/>
      </c>
    </row>
    <row r="3" spans="1:9" ht="23">
      <c r="A3" s="2">
        <f t="shared" ref="A2:A14" si="0">A2</f>
        <v>1</v>
      </c>
      <c r="B3" s="36">
        <f t="shared" ref="B2:B14" si="1">B2</f>
        <v>42176.779861111114</v>
      </c>
      <c r="C3" s="2">
        <v>1</v>
      </c>
      <c r="D3" s="2">
        <v>2</v>
      </c>
      <c r="E3" s="4" t="s">
        <v>102</v>
      </c>
      <c r="F3" s="2" t="s">
        <v>6</v>
      </c>
      <c r="G3" s="4" t="s">
        <v>103</v>
      </c>
      <c r="H3" s="4" t="s">
        <v>115</v>
      </c>
      <c r="I3" s="30" t="str">
        <f>IF(Table2[[#This Row],[Expected Result Correct?]]&lt;&gt;"N","",VLOOKUP(Table2[[#This Row],[Defect Priority For Failed Tests]],Table74[],2,0))</f>
        <v/>
      </c>
    </row>
    <row r="4" spans="1:9" ht="30">
      <c r="A4" s="2">
        <f t="shared" si="0"/>
        <v>1</v>
      </c>
      <c r="B4" s="36">
        <f t="shared" si="1"/>
        <v>42176.779861111114</v>
      </c>
      <c r="C4" s="2">
        <v>1</v>
      </c>
      <c r="D4" s="2">
        <v>3</v>
      </c>
      <c r="E4" s="4" t="s">
        <v>106</v>
      </c>
      <c r="F4" s="2" t="s">
        <v>7</v>
      </c>
      <c r="G4" s="4" t="s">
        <v>107</v>
      </c>
      <c r="H4" s="4" t="s">
        <v>105</v>
      </c>
      <c r="I4" s="30">
        <f>IF(Table2[[#This Row],[Expected Result Correct?]]&lt;&gt;"N","",VLOOKUP(Table2[[#This Row],[Defect Priority For Failed Tests]],Table74[],2,0))</f>
        <v>2</v>
      </c>
    </row>
    <row r="5" spans="1:9" ht="23">
      <c r="A5" s="2">
        <f t="shared" si="0"/>
        <v>1</v>
      </c>
      <c r="B5" s="36">
        <f t="shared" si="1"/>
        <v>42176.779861111114</v>
      </c>
      <c r="C5" s="2">
        <v>1</v>
      </c>
      <c r="D5" s="2">
        <v>4</v>
      </c>
      <c r="E5" s="4" t="s">
        <v>110</v>
      </c>
      <c r="F5" s="2" t="s">
        <v>6</v>
      </c>
      <c r="G5" s="4"/>
      <c r="H5" s="4"/>
      <c r="I5" s="30" t="str">
        <f>IF(Table2[[#This Row],[Expected Result Correct?]]&lt;&gt;"N","",VLOOKUP(Table2[[#This Row],[Defect Priority For Failed Tests]],Table74[],2,0))</f>
        <v/>
      </c>
    </row>
    <row r="6" spans="1:9" ht="195">
      <c r="A6" s="2">
        <f t="shared" si="0"/>
        <v>1</v>
      </c>
      <c r="B6" s="36">
        <f t="shared" si="1"/>
        <v>42176.779861111114</v>
      </c>
      <c r="C6" s="2">
        <v>1</v>
      </c>
      <c r="D6" s="2">
        <v>5</v>
      </c>
      <c r="E6" s="4" t="s">
        <v>111</v>
      </c>
      <c r="F6" s="2" t="s">
        <v>7</v>
      </c>
      <c r="G6" s="4" t="s">
        <v>112</v>
      </c>
      <c r="H6" s="4" t="s">
        <v>105</v>
      </c>
      <c r="I6" s="30">
        <f>IF(Table2[[#This Row],[Expected Result Correct?]]&lt;&gt;"N","",VLOOKUP(Table2[[#This Row],[Defect Priority For Failed Tests]],Table74[],2,0))</f>
        <v>2</v>
      </c>
    </row>
    <row r="7" spans="1:9" ht="23">
      <c r="A7" s="25">
        <f t="shared" si="0"/>
        <v>1</v>
      </c>
      <c r="B7" s="36">
        <f t="shared" si="1"/>
        <v>42176.779861111114</v>
      </c>
      <c r="C7" s="25">
        <v>2</v>
      </c>
      <c r="D7" s="25">
        <v>1</v>
      </c>
      <c r="E7" s="5" t="s">
        <v>117</v>
      </c>
      <c r="F7" s="25" t="s">
        <v>7</v>
      </c>
      <c r="G7" s="5" t="s">
        <v>118</v>
      </c>
      <c r="H7" s="5" t="s">
        <v>115</v>
      </c>
      <c r="I7" s="31">
        <f>IF(Table2[[#This Row],[Expected Result Correct?]]&lt;&gt;"N","",VLOOKUP(Table2[[#This Row],[Defect Priority For Failed Tests]],Table74[],2,0))</f>
        <v>1</v>
      </c>
    </row>
    <row r="8" spans="1:9" ht="30">
      <c r="A8" s="25">
        <f t="shared" si="0"/>
        <v>1</v>
      </c>
      <c r="B8" s="36">
        <f t="shared" si="1"/>
        <v>42176.779861111114</v>
      </c>
      <c r="C8" s="25">
        <v>2</v>
      </c>
      <c r="D8" s="25">
        <v>2</v>
      </c>
      <c r="E8" s="5" t="s">
        <v>119</v>
      </c>
      <c r="F8" s="25" t="s">
        <v>7</v>
      </c>
      <c r="G8" s="5" t="s">
        <v>120</v>
      </c>
      <c r="H8" s="5" t="s">
        <v>105</v>
      </c>
      <c r="I8" s="31">
        <f>IF(Table2[[#This Row],[Expected Result Correct?]]&lt;&gt;"N","",VLOOKUP(Table2[[#This Row],[Defect Priority For Failed Tests]],Table74[],2,0))</f>
        <v>2</v>
      </c>
    </row>
    <row r="9" spans="1:9" ht="23">
      <c r="A9" s="25">
        <f t="shared" si="0"/>
        <v>1</v>
      </c>
      <c r="B9" s="36">
        <f t="shared" si="1"/>
        <v>42176.779861111114</v>
      </c>
      <c r="C9" s="25">
        <v>2</v>
      </c>
      <c r="D9" s="25">
        <v>3</v>
      </c>
      <c r="E9" s="5" t="s">
        <v>121</v>
      </c>
      <c r="F9" s="25" t="s">
        <v>6</v>
      </c>
      <c r="G9" s="5"/>
      <c r="H9" s="5"/>
      <c r="I9" s="31" t="str">
        <f>IF(Table2[[#This Row],[Expected Result Correct?]]&lt;&gt;"N","",VLOOKUP(Table2[[#This Row],[Defect Priority For Failed Tests]],Table74[],2,0))</f>
        <v/>
      </c>
    </row>
    <row r="10" spans="1:9" ht="135">
      <c r="A10" s="25">
        <f t="shared" si="0"/>
        <v>1</v>
      </c>
      <c r="B10" s="36">
        <f t="shared" si="1"/>
        <v>42176.779861111114</v>
      </c>
      <c r="C10" s="25">
        <v>2</v>
      </c>
      <c r="D10" s="25">
        <v>4</v>
      </c>
      <c r="E10" s="5" t="s">
        <v>122</v>
      </c>
      <c r="F10" s="25" t="s">
        <v>7</v>
      </c>
      <c r="G10" s="5" t="s">
        <v>123</v>
      </c>
      <c r="H10" s="5" t="s">
        <v>105</v>
      </c>
      <c r="I10" s="31">
        <f>IF(Table2[[#This Row],[Expected Result Correct?]]&lt;&gt;"N","",VLOOKUP(Table2[[#This Row],[Defect Priority For Failed Tests]],Table74[],2,0))</f>
        <v>2</v>
      </c>
    </row>
    <row r="11" spans="1:9" ht="30">
      <c r="A11" s="25">
        <f t="shared" si="0"/>
        <v>1</v>
      </c>
      <c r="B11" s="36">
        <f t="shared" si="1"/>
        <v>42176.779861111114</v>
      </c>
      <c r="C11" s="25">
        <v>3</v>
      </c>
      <c r="D11" s="25">
        <v>1</v>
      </c>
      <c r="E11" s="5" t="s">
        <v>124</v>
      </c>
      <c r="F11" s="25" t="s">
        <v>7</v>
      </c>
      <c r="G11" s="5" t="s">
        <v>120</v>
      </c>
      <c r="H11" s="5" t="s">
        <v>105</v>
      </c>
      <c r="I11" s="31">
        <f>IF(Table2[[#This Row],[Expected Result Correct?]]&lt;&gt;"N","",VLOOKUP(Table2[[#This Row],[Defect Priority For Failed Tests]],Table74[],2,0))</f>
        <v>2</v>
      </c>
    </row>
    <row r="12" spans="1:9" ht="23">
      <c r="A12" s="25">
        <f t="shared" si="0"/>
        <v>1</v>
      </c>
      <c r="B12" s="36">
        <f t="shared" si="1"/>
        <v>42176.779861111114</v>
      </c>
      <c r="C12" s="25">
        <v>3</v>
      </c>
      <c r="D12" s="25">
        <v>2</v>
      </c>
      <c r="E12" s="5" t="s">
        <v>125</v>
      </c>
      <c r="F12" s="25" t="s">
        <v>6</v>
      </c>
      <c r="G12" s="5"/>
      <c r="H12" s="5"/>
      <c r="I12" s="31" t="str">
        <f>IF(Table2[[#This Row],[Expected Result Correct?]]&lt;&gt;"N","",VLOOKUP(Table2[[#This Row],[Defect Priority For Failed Tests]],Table74[],2,0))</f>
        <v/>
      </c>
    </row>
    <row r="13" spans="1:9" ht="30">
      <c r="A13" s="25">
        <f t="shared" si="0"/>
        <v>1</v>
      </c>
      <c r="B13" s="36">
        <f t="shared" si="1"/>
        <v>42176.779861111114</v>
      </c>
      <c r="C13" s="25">
        <v>4</v>
      </c>
      <c r="D13" s="25">
        <v>1</v>
      </c>
      <c r="E13" s="5" t="s">
        <v>124</v>
      </c>
      <c r="F13" s="25" t="s">
        <v>7</v>
      </c>
      <c r="G13" s="5" t="s">
        <v>120</v>
      </c>
      <c r="H13" s="5" t="s">
        <v>105</v>
      </c>
      <c r="I13" s="31">
        <f>IF(Table2[[#This Row],[Expected Result Correct?]]&lt;&gt;"N","",VLOOKUP(Table2[[#This Row],[Defect Priority For Failed Tests]],Table74[],2,0))</f>
        <v>2</v>
      </c>
    </row>
    <row r="14" spans="1:9" ht="23">
      <c r="A14" s="25">
        <f t="shared" si="0"/>
        <v>1</v>
      </c>
      <c r="B14" s="37">
        <f t="shared" si="1"/>
        <v>42176.779861111114</v>
      </c>
      <c r="C14" s="25">
        <v>4</v>
      </c>
      <c r="D14" s="25">
        <v>2</v>
      </c>
      <c r="E14" s="5" t="s">
        <v>125</v>
      </c>
      <c r="F14" s="25" t="s">
        <v>6</v>
      </c>
      <c r="G14" s="5"/>
      <c r="H14" s="5"/>
      <c r="I14" s="31" t="str">
        <f>IF(Table2[[#This Row],[Expected Result Correct?]]&lt;&gt;"N","",VLOOKUP(Table2[[#This Row],[Defect Priority For Failed Tests]],Table74[],2,0))</f>
        <v/>
      </c>
    </row>
    <row r="15" spans="1:9" ht="30">
      <c r="A15" s="32">
        <f>A14</f>
        <v>1</v>
      </c>
      <c r="B15" s="37">
        <f>B14</f>
        <v>42176.779861111114</v>
      </c>
      <c r="C15" s="25">
        <v>5</v>
      </c>
      <c r="D15" s="25">
        <v>1</v>
      </c>
      <c r="E15" s="5" t="s">
        <v>128</v>
      </c>
      <c r="F15" s="25" t="s">
        <v>7</v>
      </c>
      <c r="G15" s="5" t="s">
        <v>120</v>
      </c>
      <c r="H15" s="5" t="s">
        <v>105</v>
      </c>
      <c r="I15" s="31">
        <f>IF(Table2[[#This Row],[Expected Result Correct?]]&lt;&gt;"N","",VLOOKUP(Table2[[#This Row],[Defect Priority For Failed Tests]],Table74[],2,0))</f>
        <v>2</v>
      </c>
    </row>
    <row r="16" spans="1:9" ht="23">
      <c r="A16" s="32">
        <f>A15</f>
        <v>1</v>
      </c>
      <c r="B16" s="37">
        <f>B15</f>
        <v>42176.779861111114</v>
      </c>
      <c r="C16" s="25">
        <v>5</v>
      </c>
      <c r="D16" s="25">
        <v>2</v>
      </c>
      <c r="E16" s="5" t="s">
        <v>125</v>
      </c>
      <c r="F16" s="25" t="s">
        <v>6</v>
      </c>
      <c r="G16" s="5"/>
      <c r="H16" s="5"/>
      <c r="I16" s="31" t="str">
        <f>IF(Table2[[#This Row],[Expected Result Correct?]]&lt;&gt;"N","",VLOOKUP(Table2[[#This Row],[Defect Priority For Failed Tests]],Table74[],2,0))</f>
        <v/>
      </c>
    </row>
    <row r="17" spans="1:9" ht="23">
      <c r="A17" s="32">
        <f>A16</f>
        <v>1</v>
      </c>
      <c r="B17" s="37">
        <f>B16</f>
        <v>42176.779861111114</v>
      </c>
      <c r="C17" s="25">
        <v>5</v>
      </c>
      <c r="D17" s="25">
        <v>3</v>
      </c>
      <c r="E17" s="5" t="s">
        <v>129</v>
      </c>
      <c r="F17" s="25" t="s">
        <v>6</v>
      </c>
      <c r="G17" s="5"/>
      <c r="H17" s="5"/>
      <c r="I17" s="31" t="str">
        <f>IF(Table2[[#This Row],[Expected Result Correct?]]&lt;&gt;"N","",VLOOKUP(Table2[[#This Row],[Defect Priority For Failed Tests]],Table74[],2,0))</f>
        <v/>
      </c>
    </row>
    <row r="18" spans="1:9" ht="23">
      <c r="A18" s="32">
        <f>A17</f>
        <v>1</v>
      </c>
      <c r="B18" s="37">
        <f>B17</f>
        <v>42176.779861111114</v>
      </c>
      <c r="C18" s="25">
        <v>6</v>
      </c>
      <c r="D18" s="25">
        <v>1</v>
      </c>
      <c r="E18" s="5" t="s">
        <v>134</v>
      </c>
      <c r="F18" s="25" t="s">
        <v>6</v>
      </c>
      <c r="G18" s="5"/>
      <c r="H18" s="5"/>
      <c r="I18" s="31" t="str">
        <f>IF(Table2[[#This Row],[Expected Result Correct?]]&lt;&gt;"N","",VLOOKUP(Table2[[#This Row],[Defect Priority For Failed Tests]],Table74[],2,0))</f>
        <v/>
      </c>
    </row>
    <row r="19" spans="1:9" ht="180">
      <c r="A19" s="32">
        <f>A18</f>
        <v>1</v>
      </c>
      <c r="B19" s="37">
        <f>B18</f>
        <v>42176.779861111114</v>
      </c>
      <c r="C19" s="25">
        <v>6</v>
      </c>
      <c r="D19" s="25">
        <v>2</v>
      </c>
      <c r="E19" s="5" t="s">
        <v>128</v>
      </c>
      <c r="F19" s="25" t="s">
        <v>7</v>
      </c>
      <c r="G19" s="5" t="s">
        <v>135</v>
      </c>
      <c r="H19" s="5" t="s">
        <v>105</v>
      </c>
      <c r="I19" s="31">
        <f>IF(Table2[[#This Row],[Expected Result Correct?]]&lt;&gt;"N","",VLOOKUP(Table2[[#This Row],[Defect Priority For Failed Tests]],Table74[],2,0))</f>
        <v>2</v>
      </c>
    </row>
    <row r="20" spans="1:9" ht="23">
      <c r="A20" s="32">
        <v>2</v>
      </c>
      <c r="B20" s="37">
        <v>42182</v>
      </c>
      <c r="C20" s="25">
        <v>1</v>
      </c>
      <c r="D20" s="25">
        <v>1</v>
      </c>
      <c r="E20" s="4" t="s">
        <v>99</v>
      </c>
      <c r="F20" s="25" t="s">
        <v>6</v>
      </c>
      <c r="G20" s="5"/>
      <c r="H20" s="5"/>
      <c r="I20" s="31" t="str">
        <f>IF(Table2[[#This Row],[Expected Result Correct?]]&lt;&gt;"N","",VLOOKUP(Table2[[#This Row],[Defect Priority For Failed Tests]],Table74[],2,0))</f>
        <v/>
      </c>
    </row>
    <row r="21" spans="1:9" ht="23">
      <c r="A21" s="32">
        <f>A20</f>
        <v>2</v>
      </c>
      <c r="B21" s="37">
        <f>B20</f>
        <v>42182</v>
      </c>
      <c r="C21" s="25">
        <v>1</v>
      </c>
      <c r="D21" s="25">
        <v>2</v>
      </c>
      <c r="E21" s="4" t="s">
        <v>102</v>
      </c>
      <c r="F21" s="25" t="s">
        <v>6</v>
      </c>
      <c r="G21" s="5"/>
      <c r="H21" s="5"/>
      <c r="I21" s="31" t="str">
        <f>IF(Table2[[#This Row],[Expected Result Correct?]]&lt;&gt;"N","",VLOOKUP(Table2[[#This Row],[Defect Priority For Failed Tests]],Table74[],2,0))</f>
        <v/>
      </c>
    </row>
    <row r="22" spans="1:9" ht="23">
      <c r="A22" s="32">
        <f>A21</f>
        <v>2</v>
      </c>
      <c r="B22" s="37">
        <f>B21</f>
        <v>42182</v>
      </c>
      <c r="C22" s="25">
        <v>1</v>
      </c>
      <c r="D22" s="25">
        <v>3</v>
      </c>
      <c r="E22" s="4" t="s">
        <v>106</v>
      </c>
      <c r="F22" s="25" t="s">
        <v>6</v>
      </c>
      <c r="G22" s="5"/>
      <c r="H22" s="5"/>
      <c r="I22" s="31" t="str">
        <f>IF(Table2[[#This Row],[Expected Result Correct?]]&lt;&gt;"N","",VLOOKUP(Table2[[#This Row],[Defect Priority For Failed Tests]],Table74[],2,0))</f>
        <v/>
      </c>
    </row>
    <row r="23" spans="1:9" ht="23">
      <c r="A23" s="32">
        <f>A22</f>
        <v>2</v>
      </c>
      <c r="B23" s="37">
        <f>B22</f>
        <v>42182</v>
      </c>
      <c r="C23" s="25">
        <v>1</v>
      </c>
      <c r="D23" s="25">
        <v>4</v>
      </c>
      <c r="E23" s="4" t="s">
        <v>110</v>
      </c>
      <c r="F23" s="25" t="s">
        <v>6</v>
      </c>
      <c r="G23" s="5"/>
      <c r="H23" s="5"/>
      <c r="I23" s="31" t="str">
        <f>IF(Table2[[#This Row],[Expected Result Correct?]]&lt;&gt;"N","",VLOOKUP(Table2[[#This Row],[Defect Priority For Failed Tests]],Table74[],2,0))</f>
        <v/>
      </c>
    </row>
    <row r="24" spans="1:9" ht="30">
      <c r="A24" s="32">
        <f>A23</f>
        <v>2</v>
      </c>
      <c r="B24" s="37">
        <f>B23</f>
        <v>42182</v>
      </c>
      <c r="C24" s="25">
        <v>1</v>
      </c>
      <c r="D24" s="25">
        <v>5</v>
      </c>
      <c r="E24" s="4" t="s">
        <v>111</v>
      </c>
      <c r="F24" s="25" t="s">
        <v>6</v>
      </c>
      <c r="G24" s="5"/>
      <c r="H24" s="5"/>
      <c r="I24" s="31" t="str">
        <f>IF(Table2[[#This Row],[Expected Result Correct?]]&lt;&gt;"N","",VLOOKUP(Table2[[#This Row],[Defect Priority For Failed Tests]],Table74[],2,0))</f>
        <v/>
      </c>
    </row>
    <row r="25" spans="1:9" ht="23">
      <c r="A25" s="32">
        <v>2</v>
      </c>
      <c r="B25" s="37">
        <f>B24</f>
        <v>42182</v>
      </c>
      <c r="C25" s="25">
        <v>2</v>
      </c>
      <c r="D25" s="25">
        <v>1</v>
      </c>
      <c r="E25" s="5" t="s">
        <v>117</v>
      </c>
      <c r="F25" s="25" t="s">
        <v>6</v>
      </c>
      <c r="G25" s="5"/>
      <c r="H25" s="5"/>
      <c r="I25" s="31" t="str">
        <f>IF(Table2[[#This Row],[Expected Result Correct?]]&lt;&gt;"N","",VLOOKUP(Table2[[#This Row],[Defect Priority For Failed Tests]],Table74[],2,0))</f>
        <v/>
      </c>
    </row>
    <row r="26" spans="1:9" ht="23">
      <c r="A26" s="32">
        <f>A25</f>
        <v>2</v>
      </c>
      <c r="B26" s="37">
        <f>B25</f>
        <v>42182</v>
      </c>
      <c r="C26" s="25">
        <v>2</v>
      </c>
      <c r="D26" s="25">
        <v>2</v>
      </c>
      <c r="E26" s="5" t="s">
        <v>119</v>
      </c>
      <c r="F26" s="25" t="s">
        <v>6</v>
      </c>
      <c r="G26" s="5"/>
      <c r="H26" s="5"/>
      <c r="I26" s="31" t="str">
        <f>IF(Table2[[#This Row],[Expected Result Correct?]]&lt;&gt;"N","",VLOOKUP(Table2[[#This Row],[Defect Priority For Failed Tests]],Table74[],2,0))</f>
        <v/>
      </c>
    </row>
    <row r="27" spans="1:9" ht="23">
      <c r="A27" s="32">
        <f>A26</f>
        <v>2</v>
      </c>
      <c r="B27" s="37">
        <f>B26</f>
        <v>42182</v>
      </c>
      <c r="C27" s="25">
        <v>2</v>
      </c>
      <c r="D27" s="25">
        <v>3</v>
      </c>
      <c r="E27" s="5" t="s">
        <v>121</v>
      </c>
      <c r="F27" s="25" t="s">
        <v>6</v>
      </c>
      <c r="G27" s="5"/>
      <c r="H27" s="5"/>
      <c r="I27" s="31" t="str">
        <f>IF(Table2[[#This Row],[Expected Result Correct?]]&lt;&gt;"N","",VLOOKUP(Table2[[#This Row],[Defect Priority For Failed Tests]],Table74[],2,0))</f>
        <v/>
      </c>
    </row>
    <row r="28" spans="1:9" ht="45">
      <c r="A28" s="32">
        <f>A27</f>
        <v>2</v>
      </c>
      <c r="B28" s="37">
        <f>B27</f>
        <v>42182</v>
      </c>
      <c r="C28" s="25">
        <v>2</v>
      </c>
      <c r="D28" s="25">
        <v>4</v>
      </c>
      <c r="E28" s="5" t="s">
        <v>122</v>
      </c>
      <c r="F28" s="25" t="s">
        <v>6</v>
      </c>
      <c r="G28" s="5"/>
      <c r="H28" s="5"/>
      <c r="I28" s="31" t="str">
        <f>IF(Table2[[#This Row],[Expected Result Correct?]]&lt;&gt;"N","",VLOOKUP(Table2[[#This Row],[Defect Priority For Failed Tests]],Table74[],2,0))</f>
        <v/>
      </c>
    </row>
    <row r="29" spans="1:9" ht="23">
      <c r="A29" s="32">
        <f>A28</f>
        <v>2</v>
      </c>
      <c r="B29" s="37">
        <f>B28</f>
        <v>42182</v>
      </c>
      <c r="C29" s="25">
        <v>3</v>
      </c>
      <c r="D29" s="25">
        <v>1</v>
      </c>
      <c r="E29" s="5" t="s">
        <v>124</v>
      </c>
      <c r="F29" s="25" t="s">
        <v>6</v>
      </c>
      <c r="G29" s="5"/>
      <c r="H29" s="5"/>
      <c r="I29" s="31" t="str">
        <f>IF(Table2[[#This Row],[Expected Result Correct?]]&lt;&gt;"N","",VLOOKUP(Table2[[#This Row],[Defect Priority For Failed Tests]],Table74[],2,0))</f>
        <v/>
      </c>
    </row>
    <row r="30" spans="1:9" ht="23">
      <c r="A30" s="32">
        <f>A29</f>
        <v>2</v>
      </c>
      <c r="B30" s="37">
        <f>B29</f>
        <v>42182</v>
      </c>
      <c r="C30" s="25">
        <v>3</v>
      </c>
      <c r="D30" s="25">
        <v>2</v>
      </c>
      <c r="E30" s="5" t="s">
        <v>125</v>
      </c>
      <c r="F30" s="25" t="s">
        <v>6</v>
      </c>
      <c r="G30" s="5"/>
      <c r="H30" s="5"/>
      <c r="I30" s="31" t="str">
        <f>IF(Table2[[#This Row],[Expected Result Correct?]]&lt;&gt;"N","",VLOOKUP(Table2[[#This Row],[Defect Priority For Failed Tests]],Table74[],2,0))</f>
        <v/>
      </c>
    </row>
    <row r="31" spans="1:9" ht="23">
      <c r="A31" s="32">
        <f>A30</f>
        <v>2</v>
      </c>
      <c r="B31" s="37">
        <f>B30</f>
        <v>42182</v>
      </c>
      <c r="C31" s="25">
        <v>4</v>
      </c>
      <c r="D31" s="25">
        <v>1</v>
      </c>
      <c r="E31" s="5" t="s">
        <v>124</v>
      </c>
      <c r="F31" s="25" t="s">
        <v>6</v>
      </c>
      <c r="G31" s="5"/>
      <c r="H31" s="5"/>
      <c r="I31" s="31" t="str">
        <f>IF(Table2[[#This Row],[Expected Result Correct?]]&lt;&gt;"N","",VLOOKUP(Table2[[#This Row],[Defect Priority For Failed Tests]],Table74[],2,0))</f>
        <v/>
      </c>
    </row>
    <row r="32" spans="1:9" ht="23">
      <c r="A32" s="32">
        <f>A31</f>
        <v>2</v>
      </c>
      <c r="B32" s="37">
        <f>B31</f>
        <v>42182</v>
      </c>
      <c r="C32" s="25">
        <v>4</v>
      </c>
      <c r="D32" s="25">
        <v>2</v>
      </c>
      <c r="E32" s="5" t="s">
        <v>125</v>
      </c>
      <c r="F32" s="25" t="s">
        <v>6</v>
      </c>
      <c r="G32" s="5"/>
      <c r="H32" s="5"/>
      <c r="I32" s="31" t="str">
        <f>IF(Table2[[#This Row],[Expected Result Correct?]]&lt;&gt;"N","",VLOOKUP(Table2[[#This Row],[Defect Priority For Failed Tests]],Table74[],2,0))</f>
        <v/>
      </c>
    </row>
    <row r="33" spans="1:9" ht="23">
      <c r="A33" s="32">
        <f>A32</f>
        <v>2</v>
      </c>
      <c r="B33" s="37">
        <f>B32</f>
        <v>42182</v>
      </c>
      <c r="C33" s="25">
        <v>5</v>
      </c>
      <c r="D33" s="25">
        <v>1</v>
      </c>
      <c r="E33" s="5" t="s">
        <v>128</v>
      </c>
      <c r="F33" s="25" t="s">
        <v>6</v>
      </c>
      <c r="G33" s="5"/>
      <c r="H33" s="5"/>
      <c r="I33" s="31" t="str">
        <f>IF(Table2[[#This Row],[Expected Result Correct?]]&lt;&gt;"N","",VLOOKUP(Table2[[#This Row],[Defect Priority For Failed Tests]],Table74[],2,0))</f>
        <v/>
      </c>
    </row>
    <row r="34" spans="1:9" ht="23">
      <c r="A34" s="32">
        <f>A33</f>
        <v>2</v>
      </c>
      <c r="B34" s="37">
        <f>B33</f>
        <v>42182</v>
      </c>
      <c r="C34" s="25">
        <v>5</v>
      </c>
      <c r="D34" s="25">
        <v>2</v>
      </c>
      <c r="E34" s="5" t="s">
        <v>125</v>
      </c>
      <c r="F34" s="25" t="s">
        <v>6</v>
      </c>
      <c r="G34" s="5"/>
      <c r="H34" s="5"/>
      <c r="I34" s="31" t="str">
        <f>IF(Table2[[#This Row],[Expected Result Correct?]]&lt;&gt;"N","",VLOOKUP(Table2[[#This Row],[Defect Priority For Failed Tests]],Table74[],2,0))</f>
        <v/>
      </c>
    </row>
    <row r="35" spans="1:9" ht="23">
      <c r="A35" s="32">
        <f>A34</f>
        <v>2</v>
      </c>
      <c r="B35" s="37">
        <f>B34</f>
        <v>42182</v>
      </c>
      <c r="C35" s="25">
        <v>5</v>
      </c>
      <c r="D35" s="25">
        <v>3</v>
      </c>
      <c r="E35" s="5" t="s">
        <v>129</v>
      </c>
      <c r="F35" s="25" t="s">
        <v>6</v>
      </c>
      <c r="G35" s="5"/>
      <c r="H35" s="5"/>
      <c r="I35" s="31" t="str">
        <f>IF(Table2[[#This Row],[Expected Result Correct?]]&lt;&gt;"N","",VLOOKUP(Table2[[#This Row],[Defect Priority For Failed Tests]],Table74[],2,0))</f>
        <v/>
      </c>
    </row>
    <row r="36" spans="1:9" ht="23">
      <c r="A36" s="32">
        <f>A35</f>
        <v>2</v>
      </c>
      <c r="B36" s="37">
        <f>B35</f>
        <v>42182</v>
      </c>
      <c r="C36" s="25">
        <v>6</v>
      </c>
      <c r="D36" s="25">
        <v>1</v>
      </c>
      <c r="E36" s="5" t="s">
        <v>134</v>
      </c>
      <c r="F36" s="25" t="s">
        <v>6</v>
      </c>
      <c r="G36" s="5"/>
      <c r="H36" s="5"/>
      <c r="I36" s="31" t="str">
        <f>IF(Table2[[#This Row],[Expected Result Correct?]]&lt;&gt;"N","",VLOOKUP(Table2[[#This Row],[Defect Priority For Failed Tests]],Table74[],2,0))</f>
        <v/>
      </c>
    </row>
    <row r="37" spans="1:9" ht="60">
      <c r="A37" s="32">
        <f>A36</f>
        <v>2</v>
      </c>
      <c r="B37" s="37">
        <f>B36</f>
        <v>42182</v>
      </c>
      <c r="C37" s="25">
        <v>6</v>
      </c>
      <c r="D37" s="25">
        <v>2</v>
      </c>
      <c r="E37" s="5" t="s">
        <v>128</v>
      </c>
      <c r="F37" s="25" t="s">
        <v>7</v>
      </c>
      <c r="G37" s="34" t="s">
        <v>137</v>
      </c>
      <c r="H37" s="5" t="s">
        <v>105</v>
      </c>
      <c r="I37" s="31">
        <f>IF(Table2[[#This Row],[Expected Result Correct?]]&lt;&gt;"N","",VLOOKUP(Table2[[#This Row],[Defect Priority For Failed Tests]],Table74[],2,0))</f>
        <v>2</v>
      </c>
    </row>
    <row r="38" spans="1:9" ht="23">
      <c r="A38" s="32">
        <v>3</v>
      </c>
      <c r="B38" s="37">
        <v>42189</v>
      </c>
      <c r="C38" s="25">
        <v>6</v>
      </c>
      <c r="D38" s="25">
        <v>2</v>
      </c>
      <c r="E38" s="5" t="s">
        <v>138</v>
      </c>
      <c r="F38" s="25" t="s">
        <v>6</v>
      </c>
      <c r="G38" s="5"/>
      <c r="H38" s="5"/>
      <c r="I38" s="31" t="str">
        <f>IF(Table2[[#This Row],[Expected Result Correct?]]&lt;&gt;"N","",VLOOKUP(Table2[[#This Row],[Defect Priority For Failed Tests]],Table74[],2,0))</f>
        <v/>
      </c>
    </row>
    <row r="39" spans="1:9" ht="23">
      <c r="A39" s="32">
        <v>3</v>
      </c>
      <c r="B39" s="37">
        <f>B38</f>
        <v>42189</v>
      </c>
      <c r="C39" s="25">
        <v>7</v>
      </c>
      <c r="D39" s="25">
        <v>1</v>
      </c>
      <c r="E39" s="5" t="s">
        <v>140</v>
      </c>
      <c r="F39" s="25" t="s">
        <v>6</v>
      </c>
      <c r="G39" s="5"/>
      <c r="H39" s="5"/>
      <c r="I39" s="31" t="str">
        <f>IF(Table2[[#This Row],[Expected Result Correct?]]&lt;&gt;"N","",VLOOKUP(Table2[[#This Row],[Defect Priority For Failed Tests]],Table74[],2,0))</f>
        <v/>
      </c>
    </row>
    <row r="40" spans="1:9" ht="23">
      <c r="A40" s="32">
        <f>A39</f>
        <v>3</v>
      </c>
      <c r="B40" s="37">
        <f>B39</f>
        <v>42189</v>
      </c>
      <c r="C40" s="25">
        <v>7</v>
      </c>
      <c r="D40" s="25">
        <v>2</v>
      </c>
      <c r="E40" s="5" t="s">
        <v>140</v>
      </c>
      <c r="F40" s="25" t="s">
        <v>6</v>
      </c>
      <c r="G40" s="5"/>
      <c r="H40" s="5"/>
      <c r="I40" s="31" t="str">
        <f>IF(Table2[[#This Row],[Expected Result Correct?]]&lt;&gt;"N","",VLOOKUP(Table2[[#This Row],[Defect Priority For Failed Tests]],Table74[],2,0))</f>
        <v/>
      </c>
    </row>
    <row r="41" spans="1:9" ht="23">
      <c r="A41" s="32">
        <f>A40</f>
        <v>3</v>
      </c>
      <c r="B41" s="37">
        <f>B40</f>
        <v>42189</v>
      </c>
      <c r="C41" s="25">
        <v>7</v>
      </c>
      <c r="D41" s="25">
        <v>3</v>
      </c>
      <c r="E41" s="5" t="s">
        <v>140</v>
      </c>
      <c r="F41" s="25" t="s">
        <v>6</v>
      </c>
      <c r="G41" s="5"/>
      <c r="H41" s="5"/>
      <c r="I41" s="31" t="str">
        <f>IF(Table2[[#This Row],[Expected Result Correct?]]&lt;&gt;"N","",VLOOKUP(Table2[[#This Row],[Defect Priority For Failed Tests]],Table74[],2,0))</f>
        <v/>
      </c>
    </row>
    <row r="42" spans="1:9" ht="23">
      <c r="A42" s="32">
        <f>A41</f>
        <v>3</v>
      </c>
      <c r="B42" s="37">
        <f>B41</f>
        <v>42189</v>
      </c>
      <c r="C42" s="25">
        <v>8</v>
      </c>
      <c r="D42" s="25">
        <v>1</v>
      </c>
      <c r="E42" s="5" t="s">
        <v>140</v>
      </c>
      <c r="F42" s="25" t="s">
        <v>6</v>
      </c>
      <c r="G42" s="5"/>
      <c r="H42" s="5"/>
      <c r="I42" s="31" t="str">
        <f>IF(Table2[[#This Row],[Expected Result Correct?]]&lt;&gt;"N","",VLOOKUP(Table2[[#This Row],[Defect Priority For Failed Tests]],Table74[],2,0))</f>
        <v/>
      </c>
    </row>
    <row r="43" spans="1:9" ht="23">
      <c r="A43" s="32">
        <f>A42</f>
        <v>3</v>
      </c>
      <c r="B43" s="37">
        <f>B42</f>
        <v>42189</v>
      </c>
      <c r="C43" s="25">
        <v>8</v>
      </c>
      <c r="D43" s="25">
        <v>2</v>
      </c>
      <c r="E43" s="5" t="s">
        <v>140</v>
      </c>
      <c r="F43" s="25" t="s">
        <v>6</v>
      </c>
      <c r="G43" s="5"/>
      <c r="H43" s="5"/>
      <c r="I43" s="31" t="str">
        <f>IF(Table2[[#This Row],[Expected Result Correct?]]&lt;&gt;"N","",VLOOKUP(Table2[[#This Row],[Defect Priority For Failed Tests]],Table74[],2,0))</f>
        <v/>
      </c>
    </row>
    <row r="44" spans="1:9" ht="23">
      <c r="A44" s="32">
        <f>A43</f>
        <v>3</v>
      </c>
      <c r="B44" s="37">
        <f>B43</f>
        <v>42189</v>
      </c>
      <c r="C44" s="25">
        <v>8</v>
      </c>
      <c r="D44" s="25">
        <v>3</v>
      </c>
      <c r="E44" s="5" t="s">
        <v>142</v>
      </c>
      <c r="F44" s="25" t="s">
        <v>6</v>
      </c>
      <c r="G44" s="5"/>
      <c r="H44" s="5"/>
      <c r="I44" s="31" t="str">
        <f>IF(Table2[[#This Row],[Expected Result Correct?]]&lt;&gt;"N","",VLOOKUP(Table2[[#This Row],[Defect Priority For Failed Tests]],Table74[],2,0))</f>
        <v/>
      </c>
    </row>
    <row r="45" spans="1:9" ht="23">
      <c r="A45" s="32">
        <f>A44</f>
        <v>3</v>
      </c>
      <c r="B45" s="37">
        <f>B44</f>
        <v>42189</v>
      </c>
      <c r="C45" s="25">
        <v>9</v>
      </c>
      <c r="D45" s="25">
        <v>1</v>
      </c>
      <c r="E45" s="5" t="s">
        <v>138</v>
      </c>
      <c r="F45" s="25" t="s">
        <v>6</v>
      </c>
      <c r="G45" s="5"/>
      <c r="H45" s="5"/>
      <c r="I45" s="31" t="str">
        <f>IF(Table2[[#This Row],[Expected Result Correct?]]&lt;&gt;"N","",VLOOKUP(Table2[[#This Row],[Defect Priority For Failed Tests]],Table74[],2,0))</f>
        <v/>
      </c>
    </row>
    <row r="46" spans="1:9" ht="23">
      <c r="A46" s="32">
        <f>A45</f>
        <v>3</v>
      </c>
      <c r="B46" s="37">
        <f>B45</f>
        <v>42189</v>
      </c>
      <c r="C46" s="25">
        <v>10</v>
      </c>
      <c r="D46" s="25">
        <v>1</v>
      </c>
      <c r="E46" s="5" t="s">
        <v>138</v>
      </c>
      <c r="F46" s="25" t="s">
        <v>6</v>
      </c>
      <c r="G46" s="5"/>
      <c r="H46" s="5"/>
      <c r="I46" s="31" t="str">
        <f>IF(Table2[[#This Row],[Expected Result Correct?]]&lt;&gt;"N","",VLOOKUP(Table2[[#This Row],[Defect Priority For Failed Tests]],Table74[],2,0))</f>
        <v/>
      </c>
    </row>
    <row r="47" spans="1:9" ht="23">
      <c r="A47" s="32">
        <f>A46</f>
        <v>3</v>
      </c>
      <c r="B47" s="37">
        <f>B46</f>
        <v>42189</v>
      </c>
      <c r="C47" s="25">
        <v>11</v>
      </c>
      <c r="D47" s="25">
        <v>1</v>
      </c>
      <c r="E47" s="5" t="s">
        <v>138</v>
      </c>
      <c r="F47" s="25" t="s">
        <v>6</v>
      </c>
      <c r="G47" s="5"/>
      <c r="H47" s="5"/>
      <c r="I47" s="31" t="str">
        <f>IF(Table2[[#This Row],[Expected Result Correct?]]&lt;&gt;"N","",VLOOKUP(Table2[[#This Row],[Defect Priority For Failed Tests]],Table74[],2,0))</f>
        <v/>
      </c>
    </row>
    <row r="48" spans="1:9" ht="23">
      <c r="A48" s="32">
        <f>A47</f>
        <v>3</v>
      </c>
      <c r="B48" s="37">
        <f>B47</f>
        <v>42189</v>
      </c>
      <c r="C48" s="25">
        <v>12</v>
      </c>
      <c r="D48" s="25">
        <v>1</v>
      </c>
      <c r="E48" s="5" t="s">
        <v>140</v>
      </c>
      <c r="F48" s="25" t="s">
        <v>6</v>
      </c>
      <c r="G48" s="5"/>
      <c r="H48" s="5"/>
      <c r="I48" s="31" t="str">
        <f>IF(Table2[[#This Row],[Expected Result Correct?]]&lt;&gt;"N","",VLOOKUP(Table2[[#This Row],[Defect Priority For Failed Tests]],Table74[],2,0))</f>
        <v/>
      </c>
    </row>
    <row r="49" spans="1:9" ht="23">
      <c r="A49" s="32">
        <f>A48</f>
        <v>3</v>
      </c>
      <c r="B49" s="37">
        <f>B48</f>
        <v>42189</v>
      </c>
      <c r="C49" s="25">
        <v>13</v>
      </c>
      <c r="D49" s="25">
        <v>1</v>
      </c>
      <c r="E49" s="5" t="s">
        <v>140</v>
      </c>
      <c r="F49" s="25" t="s">
        <v>6</v>
      </c>
      <c r="G49" s="5"/>
      <c r="H49" s="5"/>
      <c r="I49" s="31" t="str">
        <f>IF(Table2[[#This Row],[Expected Result Correct?]]&lt;&gt;"N","",VLOOKUP(Table2[[#This Row],[Defect Priority For Failed Tests]],Table74[],2,0))</f>
        <v/>
      </c>
    </row>
    <row r="50" spans="1:9" ht="23">
      <c r="A50" s="32">
        <f>A49</f>
        <v>3</v>
      </c>
      <c r="B50" s="37">
        <f>B49</f>
        <v>42189</v>
      </c>
      <c r="C50" s="25">
        <v>14</v>
      </c>
      <c r="D50" s="25">
        <v>1</v>
      </c>
      <c r="E50" s="5" t="s">
        <v>140</v>
      </c>
      <c r="F50" s="25" t="s">
        <v>6</v>
      </c>
      <c r="G50" s="5"/>
      <c r="H50" s="5"/>
      <c r="I50" s="31" t="str">
        <f>IF(Table2[[#This Row],[Expected Result Correct?]]&lt;&gt;"N","",VLOOKUP(Table2[[#This Row],[Defect Priority For Failed Tests]],Table74[],2,0))</f>
        <v/>
      </c>
    </row>
  </sheetData>
  <conditionalFormatting sqref="F2:F50">
    <cfRule type="cellIs" dxfId="23" priority="1" operator="equal">
      <formula>"Y"</formula>
    </cfRule>
    <cfRule type="cellIs" dxfId="22" priority="4" operator="equal">
      <formula>"N"</formula>
    </cfRule>
  </conditionalFormatting>
  <conditionalFormatting sqref="I2:I50">
    <cfRule type="iconSet" priority="2">
      <iconSet showValue="0" reverse="1">
        <cfvo type="percent" val="0"/>
        <cfvo type="num" val="1" gte="0"/>
        <cfvo type="num" val="2" gte="0"/>
      </iconSet>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Ruler="0" workbookViewId="0">
      <selection activeCell="B5" sqref="B5"/>
    </sheetView>
  </sheetViews>
  <sheetFormatPr baseColWidth="10" defaultRowHeight="15" x14ac:dyDescent="0"/>
  <sheetData>
    <row r="1" spans="1:2">
      <c r="A1" t="s">
        <v>114</v>
      </c>
      <c r="B1" t="s">
        <v>113</v>
      </c>
    </row>
    <row r="2" spans="1:2">
      <c r="A2" t="s">
        <v>115</v>
      </c>
      <c r="B2">
        <v>1</v>
      </c>
    </row>
    <row r="3" spans="1:2">
      <c r="A3" t="s">
        <v>105</v>
      </c>
      <c r="B3">
        <v>2</v>
      </c>
    </row>
    <row r="4" spans="1:2">
      <c r="A4" t="s">
        <v>108</v>
      </c>
      <c r="B4">
        <v>3</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showRuler="0" topLeftCell="A11" workbookViewId="0">
      <selection activeCell="D26" sqref="D26"/>
    </sheetView>
  </sheetViews>
  <sheetFormatPr baseColWidth="10" defaultRowHeight="15" x14ac:dyDescent="0"/>
  <cols>
    <col min="1" max="3" width="9.5" customWidth="1"/>
    <col min="4" max="4" width="77" customWidth="1"/>
  </cols>
  <sheetData>
    <row r="1" spans="1:4" ht="45">
      <c r="A1" s="2" t="s">
        <v>149</v>
      </c>
      <c r="B1" s="2" t="s">
        <v>60</v>
      </c>
      <c r="C1" s="2" t="s">
        <v>101</v>
      </c>
      <c r="D1" s="2" t="s">
        <v>11</v>
      </c>
    </row>
    <row r="2" spans="1:4">
      <c r="A2" s="2">
        <v>1</v>
      </c>
      <c r="B2" s="2">
        <v>1</v>
      </c>
      <c r="C2" s="2">
        <v>1</v>
      </c>
      <c r="D2" s="4" t="s">
        <v>151</v>
      </c>
    </row>
    <row r="3" spans="1:4">
      <c r="A3" s="2">
        <v>2</v>
      </c>
      <c r="B3" s="2">
        <v>1</v>
      </c>
      <c r="C3" s="2">
        <v>2</v>
      </c>
      <c r="D3" s="4" t="s">
        <v>102</v>
      </c>
    </row>
    <row r="4" spans="1:4">
      <c r="A4" s="2">
        <v>3</v>
      </c>
      <c r="B4" s="2">
        <v>1</v>
      </c>
      <c r="C4" s="2">
        <v>3</v>
      </c>
      <c r="D4" s="4" t="s">
        <v>106</v>
      </c>
    </row>
    <row r="5" spans="1:4">
      <c r="A5" s="2">
        <v>4</v>
      </c>
      <c r="B5" s="2">
        <v>1</v>
      </c>
      <c r="C5" s="2">
        <v>4</v>
      </c>
      <c r="D5" s="4" t="s">
        <v>121</v>
      </c>
    </row>
    <row r="6" spans="1:4">
      <c r="A6" s="2">
        <v>5</v>
      </c>
      <c r="B6" s="2">
        <v>1</v>
      </c>
      <c r="C6" s="2">
        <v>5</v>
      </c>
      <c r="D6" s="4" t="s">
        <v>150</v>
      </c>
    </row>
    <row r="7" spans="1:4">
      <c r="A7" s="2">
        <v>6</v>
      </c>
      <c r="B7" s="2">
        <v>2</v>
      </c>
      <c r="C7" s="2">
        <v>1</v>
      </c>
      <c r="D7" s="4" t="s">
        <v>117</v>
      </c>
    </row>
    <row r="8" spans="1:4">
      <c r="A8" s="2">
        <v>7</v>
      </c>
      <c r="B8" s="2">
        <v>2</v>
      </c>
      <c r="C8" s="2">
        <v>2</v>
      </c>
      <c r="D8" s="4" t="s">
        <v>106</v>
      </c>
    </row>
    <row r="9" spans="1:4">
      <c r="A9" s="2">
        <v>8</v>
      </c>
      <c r="B9" s="2">
        <v>2</v>
      </c>
      <c r="C9" s="2">
        <v>3</v>
      </c>
      <c r="D9" s="4" t="s">
        <v>121</v>
      </c>
    </row>
    <row r="10" spans="1:4" ht="30">
      <c r="A10" s="2">
        <v>9</v>
      </c>
      <c r="B10" s="2">
        <v>2</v>
      </c>
      <c r="C10" s="2">
        <v>4</v>
      </c>
      <c r="D10" s="4" t="s">
        <v>122</v>
      </c>
    </row>
    <row r="11" spans="1:4">
      <c r="A11" s="2">
        <v>10</v>
      </c>
      <c r="B11" s="2">
        <v>3</v>
      </c>
      <c r="C11" s="2">
        <v>1</v>
      </c>
      <c r="D11" s="4" t="s">
        <v>151</v>
      </c>
    </row>
    <row r="12" spans="1:4">
      <c r="A12" s="2">
        <v>11</v>
      </c>
      <c r="B12" s="2">
        <v>3</v>
      </c>
      <c r="C12" s="2">
        <v>2</v>
      </c>
      <c r="D12" s="4" t="s">
        <v>121</v>
      </c>
    </row>
    <row r="13" spans="1:4">
      <c r="A13" s="2">
        <v>12</v>
      </c>
      <c r="B13" s="2">
        <v>4</v>
      </c>
      <c r="C13" s="2">
        <v>1</v>
      </c>
      <c r="D13" s="4" t="s">
        <v>151</v>
      </c>
    </row>
    <row r="14" spans="1:4">
      <c r="A14" s="2">
        <v>13</v>
      </c>
      <c r="B14" s="2">
        <v>4</v>
      </c>
      <c r="C14" s="2">
        <v>2</v>
      </c>
      <c r="D14" s="4" t="s">
        <v>121</v>
      </c>
    </row>
    <row r="15" spans="1:4">
      <c r="A15" s="2">
        <v>14</v>
      </c>
      <c r="B15" s="2">
        <v>5</v>
      </c>
      <c r="C15" s="2">
        <v>1</v>
      </c>
      <c r="D15" s="4" t="s">
        <v>151</v>
      </c>
    </row>
    <row r="16" spans="1:4">
      <c r="A16" s="2">
        <v>15</v>
      </c>
      <c r="B16" s="2">
        <v>5</v>
      </c>
      <c r="C16" s="2">
        <v>2</v>
      </c>
      <c r="D16" s="4" t="s">
        <v>121</v>
      </c>
    </row>
    <row r="17" spans="1:4">
      <c r="A17" s="2">
        <v>16</v>
      </c>
      <c r="B17" s="2">
        <v>5</v>
      </c>
      <c r="C17" s="2">
        <v>3</v>
      </c>
      <c r="D17" s="4" t="s">
        <v>152</v>
      </c>
    </row>
    <row r="18" spans="1:4">
      <c r="A18" s="2">
        <v>17</v>
      </c>
      <c r="B18" s="2">
        <v>6</v>
      </c>
      <c r="C18" s="2">
        <v>1</v>
      </c>
      <c r="D18" s="4" t="s">
        <v>153</v>
      </c>
    </row>
    <row r="19" spans="1:4">
      <c r="A19" s="2">
        <v>18</v>
      </c>
      <c r="B19" s="2">
        <v>6</v>
      </c>
      <c r="C19" s="2">
        <v>2</v>
      </c>
      <c r="D19" s="4" t="s">
        <v>152</v>
      </c>
    </row>
    <row r="20" spans="1:4">
      <c r="A20" s="2">
        <v>19</v>
      </c>
      <c r="B20" s="2">
        <v>7</v>
      </c>
      <c r="C20" s="2">
        <v>1</v>
      </c>
      <c r="D20" s="4" t="s">
        <v>153</v>
      </c>
    </row>
    <row r="21" spans="1:4">
      <c r="A21" s="2">
        <v>20</v>
      </c>
      <c r="B21" s="2">
        <v>7</v>
      </c>
      <c r="C21" s="2">
        <v>2</v>
      </c>
      <c r="D21" s="4" t="s">
        <v>154</v>
      </c>
    </row>
    <row r="22" spans="1:4">
      <c r="A22" s="2">
        <v>21</v>
      </c>
      <c r="B22" s="2">
        <v>7</v>
      </c>
      <c r="C22" s="2">
        <v>3</v>
      </c>
      <c r="D22" s="4" t="s">
        <v>154</v>
      </c>
    </row>
    <row r="23" spans="1:4">
      <c r="A23" s="2">
        <v>22</v>
      </c>
      <c r="B23" s="2">
        <v>8</v>
      </c>
      <c r="C23" s="2">
        <v>1</v>
      </c>
      <c r="D23" s="4" t="s">
        <v>153</v>
      </c>
    </row>
    <row r="24" spans="1:4">
      <c r="A24" s="2">
        <v>23</v>
      </c>
      <c r="B24" s="2">
        <v>8</v>
      </c>
      <c r="C24" s="2">
        <v>2</v>
      </c>
      <c r="D24" s="4" t="s">
        <v>154</v>
      </c>
    </row>
    <row r="25" spans="1:4">
      <c r="A25" s="2">
        <v>24</v>
      </c>
      <c r="B25" s="2">
        <v>8</v>
      </c>
      <c r="C25" s="2">
        <v>3</v>
      </c>
      <c r="D25" s="4" t="s">
        <v>152</v>
      </c>
    </row>
    <row r="26" spans="1:4">
      <c r="A26" s="2">
        <v>25</v>
      </c>
      <c r="B26" s="2">
        <v>9</v>
      </c>
      <c r="C26" s="2">
        <v>1</v>
      </c>
      <c r="D26" s="4" t="s">
        <v>151</v>
      </c>
    </row>
    <row r="27" spans="1:4">
      <c r="A27" s="2">
        <v>26</v>
      </c>
      <c r="B27" s="2">
        <v>10</v>
      </c>
      <c r="C27" s="2">
        <v>1</v>
      </c>
      <c r="D27" s="4" t="s">
        <v>151</v>
      </c>
    </row>
    <row r="28" spans="1:4">
      <c r="A28" s="2">
        <v>27</v>
      </c>
      <c r="B28" s="2">
        <v>11</v>
      </c>
      <c r="C28" s="2">
        <v>1</v>
      </c>
      <c r="D28" s="4" t="s">
        <v>151</v>
      </c>
    </row>
    <row r="29" spans="1:4">
      <c r="A29" s="2">
        <v>28</v>
      </c>
      <c r="B29" s="2">
        <v>12</v>
      </c>
      <c r="C29" s="2">
        <v>1</v>
      </c>
      <c r="D29" s="4" t="s">
        <v>153</v>
      </c>
    </row>
    <row r="30" spans="1:4">
      <c r="A30" s="2">
        <v>29</v>
      </c>
      <c r="B30" s="2">
        <v>13</v>
      </c>
      <c r="C30" s="2">
        <v>1</v>
      </c>
      <c r="D30" s="4" t="s">
        <v>153</v>
      </c>
    </row>
    <row r="31" spans="1:4">
      <c r="A31" s="2">
        <v>30</v>
      </c>
      <c r="B31" s="25">
        <v>14</v>
      </c>
      <c r="C31" s="25">
        <v>1</v>
      </c>
      <c r="D31" s="4" t="s">
        <v>153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Test Conditions</vt:lpstr>
      <vt:lpstr>Test Cases</vt:lpstr>
      <vt:lpstr>TestData</vt:lpstr>
      <vt:lpstr>ScratchPad</vt:lpstr>
      <vt:lpstr>ActualResults</vt:lpstr>
      <vt:lpstr>Lookup</vt:lpstr>
      <vt:lpstr>ExpectedResults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2015-05-26T17:48:27Z</dcterms:created>
  <dcterms:modified xsi:type="dcterms:W3CDTF">2015-07-05T11:20:22Z</dcterms:modified>
</cp:coreProperties>
</file>