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data_setup/"/>
    </mc:Choice>
  </mc:AlternateContent>
  <xr:revisionPtr revIDLastSave="0" documentId="8_{EC7E09B5-1FAD-CF4E-AEBE-10E663174180}" xr6:coauthVersionLast="47" xr6:coauthVersionMax="47" xr10:uidLastSave="{00000000-0000-0000-0000-000000000000}"/>
  <bookViews>
    <workbookView xWindow="0" yWindow="0" windowWidth="33600" windowHeight="21000" activeTab="2" xr2:uid="{12BBF086-1DDB-494B-825C-F437837B43DE}"/>
  </bookViews>
  <sheets>
    <sheet name="TimelineRecords" sheetId="2" r:id="rId1"/>
    <sheet name="TimelineTypes" sheetId="3" r:id="rId2"/>
    <sheet name="TimelineLabels" sheetId="1" r:id="rId3"/>
  </sheets>
  <definedNames>
    <definedName name="_31_03_2024">TimelineLabels!$J$12:$J$13</definedName>
    <definedName name="End_Date">TimelineLabels!$J$12:$J$13</definedName>
    <definedName name="Month_Aggregation">TimelineRecords!$C$16</definedName>
    <definedName name="Month_Offset_Number">TimelineRecords!$C$17</definedName>
    <definedName name="Start_Date">TimelineLabels!$J$13</definedName>
    <definedName name="Timeline_Start_Date">TimelineRecords!$C$19</definedName>
    <definedName name="Total_Days">TimelineLabels!$J$21</definedName>
    <definedName name="Visual_End_Date">TimelineRecords!$C$14</definedName>
    <definedName name="Visual_Plan_End_Date">TimelineRecords!$G$3</definedName>
    <definedName name="Visual_Plan_Start_Date">TimelineRecords!$G$2</definedName>
    <definedName name="Visual_Start_Date">TimelineRecords!$C$13</definedName>
    <definedName name="Visual_Width">TimelineLabels!$J$12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1" l="1"/>
  <c r="S18" i="1"/>
  <c r="S19" i="1"/>
  <c r="S20" i="1"/>
  <c r="S21" i="1"/>
  <c r="S22" i="1"/>
  <c r="S23" i="1"/>
  <c r="S24" i="1"/>
  <c r="S25" i="1"/>
  <c r="S26" i="1"/>
  <c r="S27" i="1"/>
  <c r="S28" i="1"/>
  <c r="N17" i="1" a="1"/>
  <c r="N17" i="1" s="1"/>
  <c r="N18" i="1" a="1"/>
  <c r="N18" i="1" s="1"/>
  <c r="N19" i="1" a="1"/>
  <c r="N19" i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G28" i="1"/>
  <c r="H28" i="1"/>
  <c r="L28" i="1"/>
  <c r="M28" i="1" s="1"/>
  <c r="J28" i="1" s="1"/>
  <c r="G27" i="1"/>
  <c r="H27" i="1"/>
  <c r="L27" i="1"/>
  <c r="M27" i="1" s="1"/>
  <c r="J27" i="1" s="1"/>
  <c r="K27" i="1" s="1"/>
  <c r="G26" i="1"/>
  <c r="H26" i="1"/>
  <c r="L26" i="1"/>
  <c r="M26" i="1" s="1"/>
  <c r="J26" i="1" s="1"/>
  <c r="G24" i="1"/>
  <c r="L24" i="1" s="1"/>
  <c r="M24" i="1" s="1"/>
  <c r="J24" i="1" s="1"/>
  <c r="G25" i="1"/>
  <c r="H24" i="1"/>
  <c r="H25" i="1"/>
  <c r="G23" i="1"/>
  <c r="H23" i="1"/>
  <c r="G19" i="1"/>
  <c r="G22" i="1"/>
  <c r="H22" i="1"/>
  <c r="G21" i="1"/>
  <c r="H21" i="1"/>
  <c r="G20" i="1"/>
  <c r="H20" i="1"/>
  <c r="H17" i="1"/>
  <c r="H18" i="1"/>
  <c r="H19" i="1"/>
  <c r="G17" i="1"/>
  <c r="G18" i="1"/>
  <c r="J18" i="2"/>
  <c r="J19" i="2"/>
  <c r="J20" i="2"/>
  <c r="J21" i="2"/>
  <c r="J17" i="2"/>
  <c r="C21" i="2"/>
  <c r="C19" i="2"/>
  <c r="C20" i="2" s="1"/>
  <c r="J2" i="2"/>
  <c r="K2" i="2" s="1"/>
  <c r="I6" i="2"/>
  <c r="I7" i="2"/>
  <c r="K28" i="1" l="1"/>
  <c r="P28" i="1" s="1"/>
  <c r="K26" i="1"/>
  <c r="P26" i="1" s="1"/>
  <c r="P27" i="1"/>
  <c r="L25" i="1"/>
  <c r="M25" i="1" s="1"/>
  <c r="J25" i="1" s="1"/>
  <c r="L23" i="1"/>
  <c r="M23" i="1" s="1"/>
  <c r="J23" i="1" s="1"/>
  <c r="L20" i="1"/>
  <c r="M20" i="1" s="1"/>
  <c r="J20" i="1" s="1"/>
  <c r="L21" i="1"/>
  <c r="M21" i="1" s="1"/>
  <c r="J21" i="1" s="1"/>
  <c r="L22" i="1"/>
  <c r="M22" i="1" s="1"/>
  <c r="J22" i="1" s="1"/>
  <c r="L19" i="1"/>
  <c r="M19" i="1" s="1"/>
  <c r="J19" i="1" s="1"/>
  <c r="L18" i="1"/>
  <c r="M18" i="1" s="1"/>
  <c r="J18" i="1" s="1"/>
  <c r="L17" i="1"/>
  <c r="M17" i="1" s="1"/>
  <c r="J17" i="1" s="1"/>
  <c r="O28" i="1" l="1"/>
  <c r="O27" i="1"/>
  <c r="O26" i="1"/>
  <c r="K24" i="1"/>
  <c r="K25" i="1"/>
  <c r="K23" i="1"/>
  <c r="K20" i="1"/>
  <c r="K22" i="1"/>
  <c r="K21" i="1"/>
  <c r="K17" i="1"/>
  <c r="K18" i="1"/>
  <c r="K19" i="1"/>
  <c r="P18" i="1" l="1"/>
  <c r="O18" i="1"/>
  <c r="P23" i="1"/>
  <c r="O23" i="1"/>
  <c r="P25" i="1"/>
  <c r="O25" i="1"/>
  <c r="P24" i="1"/>
  <c r="O24" i="1"/>
  <c r="P20" i="1"/>
  <c r="O20" i="1"/>
  <c r="P17" i="1"/>
  <c r="O17" i="1"/>
  <c r="P21" i="1"/>
  <c r="O21" i="1"/>
  <c r="P19" i="1"/>
  <c r="O19" i="1"/>
  <c r="P22" i="1"/>
  <c r="O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<sst xmlns="http://schemas.openxmlformats.org/spreadsheetml/2006/main" count="70" uniqueCount="47">
  <si>
    <t>Start Date</t>
  </si>
  <si>
    <t>End Date</t>
  </si>
  <si>
    <t>Num Days</t>
  </si>
  <si>
    <t>Visual Width</t>
  </si>
  <si>
    <t>Width</t>
  </si>
  <si>
    <t>Start</t>
  </si>
  <si>
    <t>Start Day</t>
  </si>
  <si>
    <t>Visual Left</t>
  </si>
  <si>
    <t>Top</t>
  </si>
  <si>
    <t>Height</t>
  </si>
  <si>
    <t>#</t>
  </si>
  <si>
    <t>Timeline Seq #</t>
  </si>
  <si>
    <t>Timeline Type</t>
  </si>
  <si>
    <t>Timeline Height</t>
  </si>
  <si>
    <t>Month</t>
  </si>
  <si>
    <t>Quarter</t>
  </si>
  <si>
    <t>Visual Plan Start Date</t>
  </si>
  <si>
    <t>Visual Plan End Date</t>
  </si>
  <si>
    <t>X</t>
  </si>
  <si>
    <t>Timeline Start Date</t>
  </si>
  <si>
    <t>Timeline End Date</t>
  </si>
  <si>
    <t>Visual Start Date</t>
  </si>
  <si>
    <t>Visual End Date</t>
  </si>
  <si>
    <t>Month Aggregation #</t>
  </si>
  <si>
    <t>Month Offset Number</t>
  </si>
  <si>
    <t>End</t>
  </si>
  <si>
    <t>Start Of Month (Start Date)</t>
  </si>
  <si>
    <t>Month Number (Start Date)</t>
  </si>
  <si>
    <t>Month Of Earliest Timeline Period in This Year</t>
  </si>
  <si>
    <t>Aggregation</t>
  </si>
  <si>
    <t>Offset</t>
  </si>
  <si>
    <t>Aggregation Level</t>
  </si>
  <si>
    <t>Sequence #</t>
  </si>
  <si>
    <t>Timeline Type Name</t>
  </si>
  <si>
    <t>Aggregation Unit</t>
  </si>
  <si>
    <t>Aggregation Value</t>
  </si>
  <si>
    <t>Offset Value</t>
  </si>
  <si>
    <t>Month Start In Jan</t>
  </si>
  <si>
    <t>Quarter Start in Jan</t>
  </si>
  <si>
    <t>Quarter Start in March</t>
  </si>
  <si>
    <t>Months</t>
  </si>
  <si>
    <t>Weeks</t>
  </si>
  <si>
    <t>Weekly Start On Monday</t>
  </si>
  <si>
    <t>Bi-Weekly Start on Saturday</t>
  </si>
  <si>
    <t>Total Days In Timeline</t>
  </si>
  <si>
    <t>Timeline Sequence #</t>
  </si>
  <si>
    <t>Python 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</si>
</sst>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Fill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fill>
        <patternFill patternType="solid">
          <fgColor indexed="64"/>
          <bgColor theme="9" tint="-0.499984740745262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3F229B-8E46-8D47-A21A-357283D341D2}" name="Table2" displayName="Table2" ref="B5:L7" totalsRowShown="0">
  <autoFilter ref="B5:L7" xr:uid="{7A3F229B-8E46-8D47-A21A-357283D341D2}"/>
  <tableColumns count="11">
    <tableColumn id="1" xr3:uid="{1A8FE361-092E-8C47-83FA-0CCDBCBD1490}" name="#"/>
    <tableColumn id="2" xr3:uid="{F31D319B-F7F8-464F-8602-3607D6BD21E7}" name="Timeline Seq #"/>
    <tableColumn id="3" xr3:uid="{9276A280-0B37-E346-BB80-2BA0B503F8B7}" name="Timeline Type"/>
    <tableColumn id="10" xr3:uid="{BE5C5EC7-287F-1F45-84F4-AF2DBB91D64C}" name="Aggregation"/>
    <tableColumn id="11" xr3:uid="{92A82DE1-70A4-0741-BAF0-A6BA499B1251}" name="Offset"/>
    <tableColumn id="4" xr3:uid="{16580D1C-DA8B-6845-85C9-C025B46FD8FB}" name="Timeline Height"/>
    <tableColumn id="5" xr3:uid="{D2159D23-3684-0B4E-9BCE-B412602DC2E3}" name="X" dataDxfId="11"/>
    <tableColumn id="6" xr3:uid="{3A5D20E5-2C28-6A4E-9EA2-018D515BC1C9}" name="Timeline Start Date" dataDxfId="10">
      <calculatedColumnFormula>IF(Table2[[#This Row],[Timeline Type]]="Month", EOMONTH(Visual_Plan_Start_Date, -1) + 1,"XXX")</calculatedColumnFormula>
    </tableColumn>
    <tableColumn id="7" xr3:uid="{689B051D-7EE5-CE4A-AA63-DDC4A5D0B327}" name="Timeline End Date"/>
    <tableColumn id="8" xr3:uid="{20188C9B-AA28-9B4C-B79B-25961F7CAC46}" name="Visual Start Date"/>
    <tableColumn id="9" xr3:uid="{4E29C56B-9619-A34B-BD3C-DE3076C5227C}" name="Visual End Dat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A4AA48-8FA3-2F4A-9813-E883AD081669}" name="Table3" displayName="Table3" ref="B4:F9" totalsRowShown="0">
  <autoFilter ref="B4:F9" xr:uid="{8DA4AA48-8FA3-2F4A-9813-E883AD081669}"/>
  <tableColumns count="5">
    <tableColumn id="1" xr3:uid="{20305213-5BC3-4B4F-BFF4-CFDEEBA468CE}" name="#"/>
    <tableColumn id="2" xr3:uid="{1696982A-3D23-5B4C-B14C-9CE7DBD455BC}" name="Timeline Type Name"/>
    <tableColumn id="3" xr3:uid="{64606469-7AEE-4B4A-A700-80829A21D0E0}" name="Aggregation Unit"/>
    <tableColumn id="4" xr3:uid="{2892256F-E00D-9A49-ADB1-2685E68ACA9B}" name="Aggregation Value"/>
    <tableColumn id="5" xr3:uid="{96F61B59-D465-9D4A-8828-53CF69F4F7F6}" name="Offset Valu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A6A44-1EC0-634A-910B-60CA38CF580B}" name="Table1" displayName="Table1" ref="D16:S28" totalsRowShown="0">
  <autoFilter ref="D16:S28" xr:uid="{C30A6A44-1EC0-634A-910B-60CA38CF580B}"/>
  <tableColumns count="16">
    <tableColumn id="1" xr3:uid="{5F606867-8CF9-3C43-B7EF-D46DF1D8D4CB}" name="#"/>
    <tableColumn id="16" xr3:uid="{4BCD2BF1-E49F-C040-A5DC-E9FBAB0B49CC}" name="Timeline Sequence #"/>
    <tableColumn id="10" xr3:uid="{477FFB2C-7820-654B-AC8A-BB03C7238A8E}" name="Timeline Type"/>
    <tableColumn id="11" xr3:uid="{FFBE1516-BAF6-FB4E-8EB3-C6F05488EDB5}" name="Aggregation Level" dataDxfId="6">
      <calculatedColumnFormula>_xlfn.XLOOKUP(Table1[[#This Row],[Timeline Type]],Table3[Timeline Type Name],Table3[Aggregation Value],"xxx",0)</calculatedColumnFormula>
    </tableColumn>
    <tableColumn id="12" xr3:uid="{E9A0E5B8-0278-EF4B-BD7F-22A23BAE0816}" name="Offset" dataDxfId="5">
      <calculatedColumnFormula>_xlfn.XLOOKUP(Table1[[#This Row],[Timeline Type]],Table3[Timeline Type Name],Table3[Offset Value],"xxx",0)</calculatedColumnFormula>
    </tableColumn>
    <tableColumn id="13" xr3:uid="{966CE3E4-D927-CB43-8EA6-B974310EFB12}" name="Sequence #"/>
    <tableColumn id="2" xr3:uid="{BF29E966-5871-5F40-97AB-EE1AA0C83165}" name="Num Days" dataDxfId="9">
      <calculatedColumnFormula>Table1[[#This Row],[End Date]]-Table1[[#This Row],[Start Date]]+1</calculatedColumnFormula>
    </tableColumn>
    <tableColumn id="15" xr3:uid="{1D880347-9C04-DD48-895F-BA1CAB0E5E76}" name="Total Days In Timeline" dataDxfId="4">
      <calculatedColumnFormula>SUMIF(Table1[Timeline Type],Table1[[#This Row],[Timeline Type]],Table1[Num Days])</calculatedColumnFormula>
    </tableColumn>
    <tableColumn id="3" xr3:uid="{E63A4A70-637D-7943-B8F5-0374E2506CE8}" name="Start Date" dataDxfId="8">
      <calculatedColumnFormula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calculatedColumnFormula>
    </tableColumn>
    <tableColumn id="4" xr3:uid="{53DBB6DA-E5CE-D84E-9347-581C2561D0D9}" name="End Date" dataDxfId="7">
      <calculatedColumnFormula>EDATE(Table1[[#This Row],[Start Date]],Table1[[#This Row],[Aggregation Level]])-1</calculatedColumnFormula>
    </tableColumn>
    <tableColumn id="6" xr3:uid="{3BA4DA9B-AD47-B04E-B986-59A2C4961B4B}" name="Start Day" dataDxfId="1">
      <calculatedColumnFormula array="1">SUM((Table1['#]&lt;Table1[[#This Row],['#]])*(Table1[Timeline Sequence '#]=Table1[[#This Row],[Timeline Sequence '#]])*Table1[Num Days])</calculatedColumnFormula>
    </tableColumn>
    <tableColumn id="7" xr3:uid="{26E7670A-83AD-B346-A7CF-E0635279C9E4}" name="Visual Left" dataDxfId="2">
      <calculatedColumnFormula>Visual_Width/Table1[[#This Row],[Total Days In Timeline]]*Table1[[#This Row],[Start Day]]</calculatedColumnFormula>
    </tableColumn>
    <tableColumn id="5" xr3:uid="{C44B8AF0-739E-D540-86A5-36E064428895}" name="Width" dataDxfId="3">
      <calculatedColumnFormula>Visual_Width/Table1[[#This Row],[Total Days In Timeline]]*Table1[[#This Row],[Num Days]]</calculatedColumnFormula>
    </tableColumn>
    <tableColumn id="8" xr3:uid="{83A84253-7BED-4C4F-A0FB-EBAD501220B2}" name="Top" dataDxfId="13"/>
    <tableColumn id="9" xr3:uid="{7D8ED875-D6E7-2F44-8DE2-70D333D76CED}" name="Height" dataDxfId="12"/>
    <tableColumn id="17" xr3:uid="{F833F8FC-A8E7-C54D-8D0D-89DA76906CBD}" name="Python Tuple" dataDxfId="0">
      <calculatedColumnFormula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21D4-4683-7749-9CE8-11095E6ACCF6}">
  <dimension ref="B2:L24"/>
  <sheetViews>
    <sheetView topLeftCell="B1" zoomScale="165" workbookViewId="0">
      <selection activeCell="J17" sqref="J17"/>
    </sheetView>
  </sheetViews>
  <sheetFormatPr baseColWidth="10" defaultRowHeight="16" x14ac:dyDescent="0.2"/>
  <cols>
    <col min="2" max="2" width="39.33203125" bestFit="1" customWidth="1"/>
    <col min="3" max="3" width="18.5" bestFit="1" customWidth="1"/>
    <col min="4" max="6" width="13.6640625" customWidth="1"/>
    <col min="7" max="7" width="14.5" customWidth="1"/>
    <col min="8" max="8" width="2.1640625" customWidth="1"/>
    <col min="9" max="12" width="14.1640625" customWidth="1"/>
  </cols>
  <sheetData>
    <row r="2" spans="2:12" x14ac:dyDescent="0.2">
      <c r="D2" s="6" t="s">
        <v>16</v>
      </c>
      <c r="E2" s="6"/>
      <c r="F2" s="6"/>
      <c r="G2" s="5">
        <v>45170</v>
      </c>
      <c r="J2">
        <f>MONTH(Visual_Plan_Start_Date)</f>
        <v>9</v>
      </c>
      <c r="K2">
        <f>J2/3</f>
        <v>3</v>
      </c>
    </row>
    <row r="3" spans="2:12" x14ac:dyDescent="0.2">
      <c r="D3" s="6" t="s">
        <v>17</v>
      </c>
      <c r="E3" s="6"/>
      <c r="F3" s="6"/>
      <c r="G3" s="5">
        <v>45322</v>
      </c>
    </row>
    <row r="5" spans="2:12" x14ac:dyDescent="0.2">
      <c r="B5" t="s">
        <v>10</v>
      </c>
      <c r="C5" t="s">
        <v>11</v>
      </c>
      <c r="D5" t="s">
        <v>12</v>
      </c>
      <c r="E5" t="s">
        <v>29</v>
      </c>
      <c r="F5" t="s">
        <v>30</v>
      </c>
      <c r="G5" t="s">
        <v>13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2:12" x14ac:dyDescent="0.2">
      <c r="B6">
        <v>1</v>
      </c>
      <c r="C6">
        <v>1</v>
      </c>
      <c r="D6" t="s">
        <v>14</v>
      </c>
      <c r="E6">
        <v>1</v>
      </c>
      <c r="F6">
        <v>0</v>
      </c>
      <c r="G6">
        <v>25</v>
      </c>
      <c r="H6" s="4"/>
      <c r="I6" s="1">
        <f>IF(Table2[[#This Row],[Timeline Type]]="Month", EOMONTH(Visual_Plan_Start_Date, -1) + 1,"XXX")</f>
        <v>45170</v>
      </c>
    </row>
    <row r="7" spans="2:12" x14ac:dyDescent="0.2">
      <c r="B7">
        <v>2</v>
      </c>
      <c r="C7">
        <v>2</v>
      </c>
      <c r="D7" t="s">
        <v>15</v>
      </c>
      <c r="E7">
        <v>3</v>
      </c>
      <c r="F7">
        <v>0</v>
      </c>
      <c r="G7">
        <v>15</v>
      </c>
      <c r="H7" s="4"/>
      <c r="I7" s="1" t="str">
        <f>IF(Table2[[#This Row],[Timeline Type]]="Month", EOMONTH(Visual_Plan_Start_Date, -1) + 1,"XXX")</f>
        <v>XXX</v>
      </c>
    </row>
    <row r="13" spans="2:12" x14ac:dyDescent="0.2">
      <c r="B13" s="6" t="s">
        <v>21</v>
      </c>
      <c r="C13" s="5">
        <v>44972</v>
      </c>
    </row>
    <row r="14" spans="2:12" x14ac:dyDescent="0.2">
      <c r="B14" s="6" t="s">
        <v>22</v>
      </c>
      <c r="C14" s="7"/>
    </row>
    <row r="15" spans="2:12" x14ac:dyDescent="0.2">
      <c r="B15" s="6"/>
      <c r="C15" s="7"/>
    </row>
    <row r="16" spans="2:12" x14ac:dyDescent="0.2">
      <c r="B16" s="6" t="s">
        <v>23</v>
      </c>
      <c r="C16" s="7">
        <v>3</v>
      </c>
      <c r="J16" t="s">
        <v>5</v>
      </c>
      <c r="K16" t="s">
        <v>25</v>
      </c>
    </row>
    <row r="17" spans="2:10" x14ac:dyDescent="0.2">
      <c r="B17" s="6" t="s">
        <v>24</v>
      </c>
      <c r="C17" s="7">
        <v>2</v>
      </c>
      <c r="I17">
        <v>1</v>
      </c>
      <c r="J17" s="1">
        <f>EDATE(DATE(YEAR(Visual_Start_Date), 1 + Month_Offset_Number + FLOOR((MONTH(Visual_Start_Date) - Month_Offset_Number - 1) / Month_Aggregation, 1) * Month_Aggregation, 1),(I17-1)*Month_Aggregation)</f>
        <v>44896</v>
      </c>
    </row>
    <row r="18" spans="2:10" x14ac:dyDescent="0.2">
      <c r="C18" s="7"/>
      <c r="I18">
        <v>2</v>
      </c>
      <c r="J18" s="1">
        <f>EDATE(DATE(YEAR(Visual_Start_Date), 1 + Month_Offset_Number + FLOOR((MONTH(Visual_Start_Date) - Month_Offset_Number - 1) / Month_Aggregation, 1) * Month_Aggregation, 1),(I18-1)*Month_Aggregation)</f>
        <v>44986</v>
      </c>
    </row>
    <row r="19" spans="2:10" x14ac:dyDescent="0.2">
      <c r="B19" s="6" t="s">
        <v>26</v>
      </c>
      <c r="C19" s="5">
        <f>EOMONTH(Visual_Start_Date, -1) + 1</f>
        <v>44958</v>
      </c>
      <c r="I19">
        <v>3</v>
      </c>
      <c r="J19" s="1">
        <f>EDATE(DATE(YEAR(Visual_Start_Date), 1 + Month_Offset_Number + FLOOR((MONTH(Visual_Start_Date) - Month_Offset_Number - 1) / Month_Aggregation, 1) * Month_Aggregation, 1),(I19-1)*Month_Aggregation)</f>
        <v>45078</v>
      </c>
    </row>
    <row r="20" spans="2:10" x14ac:dyDescent="0.2">
      <c r="B20" s="6" t="s">
        <v>27</v>
      </c>
      <c r="C20" s="7">
        <f>MONTH(Timeline_Start_Date)</f>
        <v>2</v>
      </c>
      <c r="I20">
        <v>4</v>
      </c>
      <c r="J20" s="1">
        <f>EDATE(DATE(YEAR(Visual_Start_Date), 1 + Month_Offset_Number + FLOOR((MONTH(Visual_Start_Date) - Month_Offset_Number - 1) / Month_Aggregation, 1) * Month_Aggregation, 1),(I20-1)*Month_Aggregation)</f>
        <v>45170</v>
      </c>
    </row>
    <row r="21" spans="2:10" x14ac:dyDescent="0.2">
      <c r="B21" s="6" t="s">
        <v>28</v>
      </c>
      <c r="C21" s="7">
        <f>1+Month_Offset_Number</f>
        <v>3</v>
      </c>
      <c r="I21">
        <v>5</v>
      </c>
      <c r="J21" s="1">
        <f>EDATE(DATE(YEAR(Visual_Start_Date), 1 + Month_Offset_Number + FLOOR((MONTH(Visual_Start_Date) - Month_Offset_Number - 1) / Month_Aggregation, 1) * Month_Aggregation, 1),(I21-1)*Month_Aggregation)</f>
        <v>45261</v>
      </c>
    </row>
    <row r="22" spans="2:10" x14ac:dyDescent="0.2">
      <c r="C22" s="7"/>
    </row>
    <row r="23" spans="2:10" x14ac:dyDescent="0.2">
      <c r="C23" s="7"/>
    </row>
    <row r="24" spans="2:10" x14ac:dyDescent="0.2">
      <c r="C24" s="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C81C-1460-E748-86FC-5205FFA3C35B}">
  <dimension ref="B4:F9"/>
  <sheetViews>
    <sheetView zoomScale="192" workbookViewId="0">
      <selection activeCell="C6" sqref="C6"/>
    </sheetView>
  </sheetViews>
  <sheetFormatPr baseColWidth="10" defaultRowHeight="16" x14ac:dyDescent="0.2"/>
  <cols>
    <col min="3" max="3" width="20.83203125" bestFit="1" customWidth="1"/>
    <col min="4" max="4" width="15.5" customWidth="1"/>
    <col min="5" max="5" width="16.83203125" customWidth="1"/>
    <col min="6" max="6" width="12" customWidth="1"/>
  </cols>
  <sheetData>
    <row r="4" spans="2:6" x14ac:dyDescent="0.2">
      <c r="B4" t="s">
        <v>10</v>
      </c>
      <c r="C4" t="s">
        <v>33</v>
      </c>
      <c r="D4" t="s">
        <v>34</v>
      </c>
      <c r="E4" t="s">
        <v>35</v>
      </c>
      <c r="F4" t="s">
        <v>36</v>
      </c>
    </row>
    <row r="5" spans="2:6" x14ac:dyDescent="0.2">
      <c r="B5">
        <v>1</v>
      </c>
      <c r="C5" t="s">
        <v>37</v>
      </c>
      <c r="D5" t="s">
        <v>40</v>
      </c>
      <c r="E5">
        <v>1</v>
      </c>
      <c r="F5">
        <v>0</v>
      </c>
    </row>
    <row r="6" spans="2:6" x14ac:dyDescent="0.2">
      <c r="B6">
        <v>2</v>
      </c>
      <c r="C6" t="s">
        <v>38</v>
      </c>
      <c r="D6" t="s">
        <v>40</v>
      </c>
      <c r="E6">
        <v>3</v>
      </c>
      <c r="F6">
        <v>0</v>
      </c>
    </row>
    <row r="7" spans="2:6" x14ac:dyDescent="0.2">
      <c r="B7">
        <v>3</v>
      </c>
      <c r="C7" t="s">
        <v>39</v>
      </c>
      <c r="D7" t="s">
        <v>40</v>
      </c>
      <c r="E7">
        <v>3</v>
      </c>
      <c r="F7">
        <v>2</v>
      </c>
    </row>
    <row r="8" spans="2:6" x14ac:dyDescent="0.2">
      <c r="B8">
        <v>4</v>
      </c>
      <c r="C8" t="s">
        <v>42</v>
      </c>
      <c r="D8" t="s">
        <v>41</v>
      </c>
      <c r="E8">
        <v>1</v>
      </c>
      <c r="F8">
        <v>0</v>
      </c>
    </row>
    <row r="9" spans="2:6" x14ac:dyDescent="0.2">
      <c r="B9">
        <v>5</v>
      </c>
      <c r="C9" t="s">
        <v>43</v>
      </c>
      <c r="D9" t="s">
        <v>41</v>
      </c>
      <c r="E9">
        <v>2</v>
      </c>
      <c r="F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869F-F762-1B4B-A22A-4FE4E44896C4}">
  <dimension ref="D12:S28"/>
  <sheetViews>
    <sheetView tabSelected="1" topLeftCell="P10" zoomScale="177" workbookViewId="0">
      <selection activeCell="S17" sqref="S17:S28"/>
    </sheetView>
  </sheetViews>
  <sheetFormatPr baseColWidth="10" defaultRowHeight="16" x14ac:dyDescent="0.2"/>
  <cols>
    <col min="4" max="4" width="11.1640625" bestFit="1" customWidth="1"/>
    <col min="5" max="5" width="20.5" bestFit="1" customWidth="1"/>
    <col min="6" max="6" width="16.83203125" bestFit="1" customWidth="1"/>
    <col min="11" max="11" width="21.5" bestFit="1" customWidth="1"/>
    <col min="19" max="19" width="49.1640625" bestFit="1" customWidth="1"/>
  </cols>
  <sheetData>
    <row r="12" spans="4:19" x14ac:dyDescent="0.2">
      <c r="D12" t="s">
        <v>3</v>
      </c>
      <c r="J12">
        <v>1000</v>
      </c>
    </row>
    <row r="13" spans="4:19" x14ac:dyDescent="0.2">
      <c r="D13" t="s">
        <v>0</v>
      </c>
      <c r="J13" s="1">
        <v>45108</v>
      </c>
      <c r="K13" s="1"/>
    </row>
    <row r="14" spans="4:19" x14ac:dyDescent="0.2">
      <c r="D14" t="s">
        <v>1</v>
      </c>
      <c r="J14" s="1">
        <v>45382</v>
      </c>
      <c r="K14" s="1"/>
    </row>
    <row r="16" spans="4:19" x14ac:dyDescent="0.2">
      <c r="D16" t="s">
        <v>10</v>
      </c>
      <c r="E16" t="s">
        <v>45</v>
      </c>
      <c r="F16" t="s">
        <v>12</v>
      </c>
      <c r="G16" t="s">
        <v>31</v>
      </c>
      <c r="H16" t="s">
        <v>30</v>
      </c>
      <c r="I16" t="s">
        <v>32</v>
      </c>
      <c r="J16" t="s">
        <v>2</v>
      </c>
      <c r="K16" t="s">
        <v>44</v>
      </c>
      <c r="L16" t="s">
        <v>0</v>
      </c>
      <c r="M16" t="s">
        <v>1</v>
      </c>
      <c r="N16" t="s">
        <v>6</v>
      </c>
      <c r="O16" t="s">
        <v>7</v>
      </c>
      <c r="P16" t="s">
        <v>4</v>
      </c>
      <c r="Q16" t="s">
        <v>8</v>
      </c>
      <c r="R16" t="s">
        <v>9</v>
      </c>
      <c r="S16" t="s">
        <v>46</v>
      </c>
    </row>
    <row r="17" spans="4:19" x14ac:dyDescent="0.2">
      <c r="D17">
        <v>1</v>
      </c>
      <c r="E17">
        <v>1</v>
      </c>
      <c r="F17" t="s">
        <v>37</v>
      </c>
      <c r="G17">
        <f>_xlfn.XLOOKUP(Table1[[#This Row],[Timeline Type]],Table3[Timeline Type Name],Table3[Aggregation Value],"xxx",0)</f>
        <v>1</v>
      </c>
      <c r="H17">
        <f>_xlfn.XLOOKUP(Table1[[#This Row],[Timeline Type]],Table3[Timeline Type Name],Table3[Offset Value],"xxx",0)</f>
        <v>0</v>
      </c>
      <c r="I17">
        <v>1</v>
      </c>
      <c r="J17" s="3">
        <f>Table1[[#This Row],[End Date]]-Table1[[#This Row],[Start Date]]+1</f>
        <v>31</v>
      </c>
      <c r="K17" s="3">
        <f>SUMIF(Table1[Timeline Type],Table1[[#This Row],[Timeline Type]],Table1[Num Days])</f>
        <v>275</v>
      </c>
      <c r="L17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45108</v>
      </c>
      <c r="M17" s="1">
        <f>EDATE(Table1[[#This Row],[Start Date]],Table1[[#This Row],[Aggregation Level]])-1</f>
        <v>45138</v>
      </c>
      <c r="N17" s="2" cm="1">
        <f t="array" ref="N17">SUM((Table1['#]&lt;Table1[[#This Row],['#]])*(Table1[Timeline Sequence '#]=Table1[[#This Row],[Timeline Sequence '#]])*Table1[Num Days])</f>
        <v>0</v>
      </c>
      <c r="O17" s="2">
        <f>Visual_Width/Table1[[#This Row],[Total Days In Timeline]]*Table1[[#This Row],[Start Day]]</f>
        <v>0</v>
      </c>
      <c r="P17">
        <f>Visual_Width/Table1[[#This Row],[Total Days In Timeline]]*Table1[[#This Row],[Num Days]]</f>
        <v>112.72727272727272</v>
      </c>
      <c r="Q17" s="2">
        <v>0</v>
      </c>
      <c r="R17" s="2">
        <v>25</v>
      </c>
      <c r="S17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(4,1,1,True,0,0,112.727272727273,25),</v>
      </c>
    </row>
    <row r="18" spans="4:19" x14ac:dyDescent="0.2">
      <c r="D18">
        <v>2</v>
      </c>
      <c r="E18">
        <v>1</v>
      </c>
      <c r="F18" t="s">
        <v>37</v>
      </c>
      <c r="G18">
        <f>_xlfn.XLOOKUP(Table1[[#This Row],[Timeline Type]],Table3[Timeline Type Name],Table3[Aggregation Value],"xxx",0)</f>
        <v>1</v>
      </c>
      <c r="H18">
        <f>_xlfn.XLOOKUP(Table1[[#This Row],[Timeline Type]],Table3[Timeline Type Name],Table3[Offset Value],"xxx",0)</f>
        <v>0</v>
      </c>
      <c r="I18">
        <v>2</v>
      </c>
      <c r="J18" s="3">
        <f>Table1[[#This Row],[End Date]]-Table1[[#This Row],[Start Date]]+1</f>
        <v>31</v>
      </c>
      <c r="K18" s="3">
        <f>SUMIF(Table1[Timeline Type],Table1[[#This Row],[Timeline Type]],Table1[Num Days])</f>
        <v>275</v>
      </c>
      <c r="L18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45139</v>
      </c>
      <c r="M18" s="1">
        <f>EDATE(Table1[[#This Row],[Start Date]],Table1[[#This Row],[Aggregation Level]])-1</f>
        <v>45169</v>
      </c>
      <c r="N18" s="2" cm="1">
        <f t="array" ref="N18">SUM((Table1['#]&lt;Table1[[#This Row],['#]])*(Table1[Timeline Sequence '#]=Table1[[#This Row],[Timeline Sequence '#]])*Table1[Num Days])</f>
        <v>31</v>
      </c>
      <c r="O18" s="2">
        <f>Visual_Width/Table1[[#This Row],[Total Days In Timeline]]*Table1[[#This Row],[Start Day]]</f>
        <v>112.72727272727272</v>
      </c>
      <c r="P18">
        <f>Visual_Width/Table1[[#This Row],[Total Days In Timeline]]*Table1[[#This Row],[Num Days]]</f>
        <v>112.72727272727272</v>
      </c>
      <c r="Q18" s="2">
        <v>0</v>
      </c>
      <c r="R18" s="2">
        <v>25</v>
      </c>
      <c r="S18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(4,1,2,True,0,112.727272727273,112.727272727273,25),</v>
      </c>
    </row>
    <row r="19" spans="4:19" x14ac:dyDescent="0.2">
      <c r="D19">
        <v>3</v>
      </c>
      <c r="E19">
        <v>1</v>
      </c>
      <c r="F19" t="s">
        <v>37</v>
      </c>
      <c r="G19">
        <f>_xlfn.XLOOKUP(Table1[[#This Row],[Timeline Type]],Table3[Timeline Type Name],Table3[Aggregation Value],"xxx",0)</f>
        <v>1</v>
      </c>
      <c r="H19">
        <f>_xlfn.XLOOKUP(Table1[[#This Row],[Timeline Type]],Table3[Timeline Type Name],Table3[Offset Value],"xxx",0)</f>
        <v>0</v>
      </c>
      <c r="I19">
        <v>3</v>
      </c>
      <c r="J19" s="3">
        <f>Table1[[#This Row],[End Date]]-Table1[[#This Row],[Start Date]]+1</f>
        <v>30</v>
      </c>
      <c r="K19" s="3">
        <f>SUMIF(Table1[Timeline Type],Table1[[#This Row],[Timeline Type]],Table1[Num Days])</f>
        <v>275</v>
      </c>
      <c r="L19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45170</v>
      </c>
      <c r="M19" s="1">
        <f>EDATE(Table1[[#This Row],[Start Date]],Table1[[#This Row],[Aggregation Level]])-1</f>
        <v>45199</v>
      </c>
      <c r="N19" s="2" cm="1">
        <f t="array" ref="N19">SUM((Table1['#]&lt;Table1[[#This Row],['#]])*(Table1[Timeline Sequence '#]=Table1[[#This Row],[Timeline Sequence '#]])*Table1[Num Days])</f>
        <v>62</v>
      </c>
      <c r="O19" s="2">
        <f>Visual_Width/Table1[[#This Row],[Total Days In Timeline]]*Table1[[#This Row],[Start Day]]</f>
        <v>225.45454545454544</v>
      </c>
      <c r="P19">
        <f>Visual_Width/Table1[[#This Row],[Total Days In Timeline]]*Table1[[#This Row],[Num Days]]</f>
        <v>109.09090909090909</v>
      </c>
      <c r="Q19" s="2">
        <v>0</v>
      </c>
      <c r="R19" s="2">
        <v>25</v>
      </c>
      <c r="S19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(4,1,3,True,0,225.454545454545,109.090909090909,25),</v>
      </c>
    </row>
    <row r="20" spans="4:19" x14ac:dyDescent="0.2">
      <c r="D20">
        <v>4</v>
      </c>
      <c r="E20">
        <v>1</v>
      </c>
      <c r="F20" t="s">
        <v>37</v>
      </c>
      <c r="G20" s="2">
        <f>_xlfn.XLOOKUP(Table1[[#This Row],[Timeline Type]],Table3[Timeline Type Name],Table3[Aggregation Value],"xxx",0)</f>
        <v>1</v>
      </c>
      <c r="H20" s="2">
        <f>_xlfn.XLOOKUP(Table1[[#This Row],[Timeline Type]],Table3[Timeline Type Name],Table3[Offset Value],"xxx",0)</f>
        <v>0</v>
      </c>
      <c r="I20">
        <v>4</v>
      </c>
      <c r="J20" s="3">
        <f>Table1[[#This Row],[End Date]]-Table1[[#This Row],[Start Date]]+1</f>
        <v>31</v>
      </c>
      <c r="K20" s="3">
        <f>SUMIF(Table1[Timeline Type],Table1[[#This Row],[Timeline Type]],Table1[Num Days])</f>
        <v>275</v>
      </c>
      <c r="L20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45200</v>
      </c>
      <c r="M20" s="1">
        <f>EDATE(Table1[[#This Row],[Start Date]],Table1[[#This Row],[Aggregation Level]])-1</f>
        <v>45230</v>
      </c>
      <c r="N20" s="2" cm="1">
        <f t="array" ref="N20">SUM((Table1['#]&lt;Table1[[#This Row],['#]])*(Table1[Timeline Sequence '#]=Table1[[#This Row],[Timeline Sequence '#]])*Table1[Num Days])</f>
        <v>92</v>
      </c>
      <c r="O20" s="2">
        <f>Visual_Width/Table1[[#This Row],[Total Days In Timeline]]*Table1[[#This Row],[Start Day]]</f>
        <v>334.54545454545456</v>
      </c>
      <c r="P20" s="2">
        <f>Visual_Width/Table1[[#This Row],[Total Days In Timeline]]*Table1[[#This Row],[Num Days]]</f>
        <v>112.72727272727272</v>
      </c>
      <c r="Q20" s="2">
        <v>0</v>
      </c>
      <c r="R20" s="2">
        <v>25</v>
      </c>
      <c r="S20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(4,1,4,True,0,334.545454545455,112.727272727273,25),</v>
      </c>
    </row>
    <row r="21" spans="4:19" x14ac:dyDescent="0.2">
      <c r="D21">
        <v>5</v>
      </c>
      <c r="E21">
        <v>1</v>
      </c>
      <c r="F21" t="s">
        <v>37</v>
      </c>
      <c r="G21" s="2">
        <f>_xlfn.XLOOKUP(Table1[[#This Row],[Timeline Type]],Table3[Timeline Type Name],Table3[Aggregation Value],"xxx",0)</f>
        <v>1</v>
      </c>
      <c r="H21" s="2">
        <f>_xlfn.XLOOKUP(Table1[[#This Row],[Timeline Type]],Table3[Timeline Type Name],Table3[Offset Value],"xxx",0)</f>
        <v>0</v>
      </c>
      <c r="I21">
        <v>5</v>
      </c>
      <c r="J21" s="3">
        <f>Table1[[#This Row],[End Date]]-Table1[[#This Row],[Start Date]]+1</f>
        <v>30</v>
      </c>
      <c r="K21" s="3">
        <f>SUMIF(Table1[Timeline Type],Table1[[#This Row],[Timeline Type]],Table1[Num Days])</f>
        <v>275</v>
      </c>
      <c r="L21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45231</v>
      </c>
      <c r="M21" s="1">
        <f>EDATE(Table1[[#This Row],[Start Date]],Table1[[#This Row],[Aggregation Level]])-1</f>
        <v>45260</v>
      </c>
      <c r="N21" s="2" cm="1">
        <f t="array" ref="N21">SUM((Table1['#]&lt;Table1[[#This Row],['#]])*(Table1[Timeline Sequence '#]=Table1[[#This Row],[Timeline Sequence '#]])*Table1[Num Days])</f>
        <v>123</v>
      </c>
      <c r="O21" s="2">
        <f>Visual_Width/Table1[[#This Row],[Total Days In Timeline]]*Table1[[#This Row],[Start Day]]</f>
        <v>447.27272727272725</v>
      </c>
      <c r="P21" s="2">
        <f>Visual_Width/Table1[[#This Row],[Total Days In Timeline]]*Table1[[#This Row],[Num Days]]</f>
        <v>109.09090909090909</v>
      </c>
      <c r="Q21" s="2">
        <v>0</v>
      </c>
      <c r="R21" s="2">
        <v>25</v>
      </c>
      <c r="S21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(4,1,5,True,0,447.272727272727,109.090909090909,25),</v>
      </c>
    </row>
    <row r="22" spans="4:19" x14ac:dyDescent="0.2">
      <c r="D22">
        <v>6</v>
      </c>
      <c r="E22">
        <v>1</v>
      </c>
      <c r="F22" t="s">
        <v>37</v>
      </c>
      <c r="G22" s="2">
        <f>_xlfn.XLOOKUP(Table1[[#This Row],[Timeline Type]],Table3[Timeline Type Name],Table3[Aggregation Value],"xxx",0)</f>
        <v>1</v>
      </c>
      <c r="H22" s="2">
        <f>_xlfn.XLOOKUP(Table1[[#This Row],[Timeline Type]],Table3[Timeline Type Name],Table3[Offset Value],"xxx",0)</f>
        <v>0</v>
      </c>
      <c r="I22">
        <v>6</v>
      </c>
      <c r="J22" s="3">
        <f>Table1[[#This Row],[End Date]]-Table1[[#This Row],[Start Date]]+1</f>
        <v>31</v>
      </c>
      <c r="K22" s="3">
        <f>SUMIF(Table1[Timeline Type],Table1[[#This Row],[Timeline Type]],Table1[Num Days])</f>
        <v>275</v>
      </c>
      <c r="L22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45261</v>
      </c>
      <c r="M22" s="1">
        <f>EDATE(Table1[[#This Row],[Start Date]],Table1[[#This Row],[Aggregation Level]])-1</f>
        <v>45291</v>
      </c>
      <c r="N22" s="2" cm="1">
        <f t="array" ref="N22">SUM((Table1['#]&lt;Table1[[#This Row],['#]])*(Table1[Timeline Sequence '#]=Table1[[#This Row],[Timeline Sequence '#]])*Table1[Num Days])</f>
        <v>153</v>
      </c>
      <c r="O22" s="2">
        <f>Visual_Width/Table1[[#This Row],[Total Days In Timeline]]*Table1[[#This Row],[Start Day]]</f>
        <v>556.36363636363637</v>
      </c>
      <c r="P22" s="2">
        <f>Visual_Width/Table1[[#This Row],[Total Days In Timeline]]*Table1[[#This Row],[Num Days]]</f>
        <v>112.72727272727272</v>
      </c>
      <c r="Q22" s="2">
        <v>0</v>
      </c>
      <c r="R22" s="2">
        <v>25</v>
      </c>
      <c r="S22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(4,1,6,True,0,556.363636363636,112.727272727273,25),</v>
      </c>
    </row>
    <row r="23" spans="4:19" x14ac:dyDescent="0.2">
      <c r="D23">
        <v>7</v>
      </c>
      <c r="E23">
        <v>1</v>
      </c>
      <c r="F23" t="s">
        <v>37</v>
      </c>
      <c r="G23" s="2">
        <f>_xlfn.XLOOKUP(Table1[[#This Row],[Timeline Type]],Table3[Timeline Type Name],Table3[Aggregation Value],"xxx",0)</f>
        <v>1</v>
      </c>
      <c r="H23" s="2">
        <f>_xlfn.XLOOKUP(Table1[[#This Row],[Timeline Type]],Table3[Timeline Type Name],Table3[Offset Value],"xxx",0)</f>
        <v>0</v>
      </c>
      <c r="I23">
        <v>7</v>
      </c>
      <c r="J23" s="3">
        <f>Table1[[#This Row],[End Date]]-Table1[[#This Row],[Start Date]]+1</f>
        <v>31</v>
      </c>
      <c r="K23" s="3">
        <f>SUMIF(Table1[Timeline Type],Table1[[#This Row],[Timeline Type]],Table1[Num Days])</f>
        <v>275</v>
      </c>
      <c r="L23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45292</v>
      </c>
      <c r="M23" s="1">
        <f>EDATE(Table1[[#This Row],[Start Date]],Table1[[#This Row],[Aggregation Level]])-1</f>
        <v>45322</v>
      </c>
      <c r="N23" s="2" cm="1">
        <f t="array" ref="N23">SUM((Table1['#]&lt;Table1[[#This Row],['#]])*(Table1[Timeline Sequence '#]=Table1[[#This Row],[Timeline Sequence '#]])*Table1[Num Days])</f>
        <v>184</v>
      </c>
      <c r="O23" s="2">
        <f>Visual_Width/Table1[[#This Row],[Total Days In Timeline]]*Table1[[#This Row],[Start Day]]</f>
        <v>669.09090909090912</v>
      </c>
      <c r="P23" s="2">
        <f>Visual_Width/Table1[[#This Row],[Total Days In Timeline]]*Table1[[#This Row],[Num Days]]</f>
        <v>112.72727272727272</v>
      </c>
      <c r="Q23" s="2">
        <v>0</v>
      </c>
      <c r="R23" s="2">
        <v>25</v>
      </c>
      <c r="S23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(4,1,7,True,0,669.090909090909,112.727272727273,25),</v>
      </c>
    </row>
    <row r="24" spans="4:19" x14ac:dyDescent="0.2">
      <c r="D24">
        <v>8</v>
      </c>
      <c r="E24">
        <v>1</v>
      </c>
      <c r="F24" t="s">
        <v>37</v>
      </c>
      <c r="G24" s="2">
        <f>_xlfn.XLOOKUP(Table1[[#This Row],[Timeline Type]],Table3[Timeline Type Name],Table3[Aggregation Value],"xxx",0)</f>
        <v>1</v>
      </c>
      <c r="H24" s="2">
        <f>_xlfn.XLOOKUP(Table1[[#This Row],[Timeline Type]],Table3[Timeline Type Name],Table3[Offset Value],"xxx",0)</f>
        <v>0</v>
      </c>
      <c r="I24">
        <v>8</v>
      </c>
      <c r="J24" s="3">
        <f>Table1[[#This Row],[End Date]]-Table1[[#This Row],[Start Date]]+1</f>
        <v>29</v>
      </c>
      <c r="K24" s="3">
        <f>SUMIF(Table1[Timeline Type],Table1[[#This Row],[Timeline Type]],Table1[Num Days])</f>
        <v>275</v>
      </c>
      <c r="L24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45323</v>
      </c>
      <c r="M24" s="1">
        <f>EDATE(Table1[[#This Row],[Start Date]],Table1[[#This Row],[Aggregation Level]])-1</f>
        <v>45351</v>
      </c>
      <c r="N24" s="2" cm="1">
        <f t="array" ref="N24">SUM((Table1['#]&lt;Table1[[#This Row],['#]])*(Table1[Timeline Sequence '#]=Table1[[#This Row],[Timeline Sequence '#]])*Table1[Num Days])</f>
        <v>215</v>
      </c>
      <c r="O24" s="2">
        <f>Visual_Width/Table1[[#This Row],[Total Days In Timeline]]*Table1[[#This Row],[Start Day]]</f>
        <v>781.81818181818176</v>
      </c>
      <c r="P24" s="2">
        <f>Visual_Width/Table1[[#This Row],[Total Days In Timeline]]*Table1[[#This Row],[Num Days]]</f>
        <v>105.45454545454545</v>
      </c>
      <c r="Q24" s="2">
        <v>0</v>
      </c>
      <c r="R24" s="2">
        <v>25</v>
      </c>
      <c r="S24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(4,1,8,True,0,781.818181818182,105.454545454545,25),</v>
      </c>
    </row>
    <row r="25" spans="4:19" x14ac:dyDescent="0.2">
      <c r="D25">
        <v>9</v>
      </c>
      <c r="E25">
        <v>1</v>
      </c>
      <c r="F25" t="s">
        <v>37</v>
      </c>
      <c r="G25" s="2">
        <f>_xlfn.XLOOKUP(Table1[[#This Row],[Timeline Type]],Table3[Timeline Type Name],Table3[Aggregation Value],"xxx",0)</f>
        <v>1</v>
      </c>
      <c r="H25" s="2">
        <f>_xlfn.XLOOKUP(Table1[[#This Row],[Timeline Type]],Table3[Timeline Type Name],Table3[Offset Value],"xxx",0)</f>
        <v>0</v>
      </c>
      <c r="I25">
        <v>9</v>
      </c>
      <c r="J25" s="3">
        <f>Table1[[#This Row],[End Date]]-Table1[[#This Row],[Start Date]]+1</f>
        <v>31</v>
      </c>
      <c r="K25" s="3">
        <f>SUMIF(Table1[Timeline Type],Table1[[#This Row],[Timeline Type]],Table1[Num Days])</f>
        <v>275</v>
      </c>
      <c r="L25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45352</v>
      </c>
      <c r="M25" s="1">
        <f>EDATE(Table1[[#This Row],[Start Date]],Table1[[#This Row],[Aggregation Level]])-1</f>
        <v>45382</v>
      </c>
      <c r="N25" s="2" cm="1">
        <f t="array" ref="N25">SUM((Table1['#]&lt;Table1[[#This Row],['#]])*(Table1[Timeline Sequence '#]=Table1[[#This Row],[Timeline Sequence '#]])*Table1[Num Days])</f>
        <v>244</v>
      </c>
      <c r="O25" s="2">
        <f>Visual_Width/Table1[[#This Row],[Total Days In Timeline]]*Table1[[#This Row],[Start Day]]</f>
        <v>887.27272727272725</v>
      </c>
      <c r="P25" s="2">
        <f>Visual_Width/Table1[[#This Row],[Total Days In Timeline]]*Table1[[#This Row],[Num Days]]</f>
        <v>112.72727272727272</v>
      </c>
      <c r="Q25" s="2">
        <v>0</v>
      </c>
      <c r="R25" s="2">
        <v>25</v>
      </c>
      <c r="S25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(4,1,9,True,0,887.272727272727,112.727272727273,25),</v>
      </c>
    </row>
    <row r="26" spans="4:19" x14ac:dyDescent="0.2">
      <c r="D26">
        <v>10</v>
      </c>
      <c r="E26">
        <v>2</v>
      </c>
      <c r="F26" t="s">
        <v>38</v>
      </c>
      <c r="G26" s="2">
        <f>_xlfn.XLOOKUP(Table1[[#This Row],[Timeline Type]],Table3[Timeline Type Name],Table3[Aggregation Value],"xxx",0)</f>
        <v>3</v>
      </c>
      <c r="H26" s="2">
        <f>_xlfn.XLOOKUP(Table1[[#This Row],[Timeline Type]],Table3[Timeline Type Name],Table3[Offset Value],"xxx",0)</f>
        <v>0</v>
      </c>
      <c r="I26">
        <v>1</v>
      </c>
      <c r="J26" s="3">
        <f>Table1[[#This Row],[End Date]]-Table1[[#This Row],[Start Date]]+1</f>
        <v>92</v>
      </c>
      <c r="K26" s="3">
        <f>SUMIF(Table1[Timeline Type],Table1[[#This Row],[Timeline Type]],Table1[Num Days])</f>
        <v>275</v>
      </c>
      <c r="L26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45108</v>
      </c>
      <c r="M26" s="1">
        <f>EDATE(Table1[[#This Row],[Start Date]],Table1[[#This Row],[Aggregation Level]])-1</f>
        <v>45199</v>
      </c>
      <c r="N26" s="2" cm="1">
        <f t="array" ref="N26">SUM((Table1['#]&lt;Table1[[#This Row],['#]])*(Table1[Timeline Sequence '#]=Table1[[#This Row],[Timeline Sequence '#]])*Table1[Num Days])</f>
        <v>0</v>
      </c>
      <c r="O26" s="2">
        <f>Visual_Width/Table1[[#This Row],[Total Days In Timeline]]*Table1[[#This Row],[Start Day]]</f>
        <v>0</v>
      </c>
      <c r="P26" s="2">
        <f>Visual_Width/Table1[[#This Row],[Total Days In Timeline]]*Table1[[#This Row],[Num Days]]</f>
        <v>334.54545454545456</v>
      </c>
      <c r="Q26" s="2">
        <v>25</v>
      </c>
      <c r="R26" s="2">
        <v>15</v>
      </c>
      <c r="S26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(4,2,1,True,25,0,334.545454545455,15),</v>
      </c>
    </row>
    <row r="27" spans="4:19" x14ac:dyDescent="0.2">
      <c r="D27">
        <v>11</v>
      </c>
      <c r="E27">
        <v>2</v>
      </c>
      <c r="F27" t="s">
        <v>38</v>
      </c>
      <c r="G27" s="2">
        <f>_xlfn.XLOOKUP(Table1[[#This Row],[Timeline Type]],Table3[Timeline Type Name],Table3[Aggregation Value],"xxx",0)</f>
        <v>3</v>
      </c>
      <c r="H27" s="2">
        <f>_xlfn.XLOOKUP(Table1[[#This Row],[Timeline Type]],Table3[Timeline Type Name],Table3[Offset Value],"xxx",0)</f>
        <v>0</v>
      </c>
      <c r="I27">
        <v>2</v>
      </c>
      <c r="J27" s="3">
        <f>Table1[[#This Row],[End Date]]-Table1[[#This Row],[Start Date]]+1</f>
        <v>92</v>
      </c>
      <c r="K27" s="3">
        <f>SUMIF(Table1[Timeline Type],Table1[[#This Row],[Timeline Type]],Table1[Num Days])</f>
        <v>275</v>
      </c>
      <c r="L27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45200</v>
      </c>
      <c r="M27" s="1">
        <f>EDATE(Table1[[#This Row],[Start Date]],Table1[[#This Row],[Aggregation Level]])-1</f>
        <v>45291</v>
      </c>
      <c r="N27" s="2" cm="1">
        <f t="array" ref="N27">SUM((Table1['#]&lt;Table1[[#This Row],['#]])*(Table1[Timeline Sequence '#]=Table1[[#This Row],[Timeline Sequence '#]])*Table1[Num Days])</f>
        <v>92</v>
      </c>
      <c r="O27" s="2">
        <f>Visual_Width/Table1[[#This Row],[Total Days In Timeline]]*Table1[[#This Row],[Start Day]]</f>
        <v>334.54545454545456</v>
      </c>
      <c r="P27" s="2">
        <f>Visual_Width/Table1[[#This Row],[Total Days In Timeline]]*Table1[[#This Row],[Num Days]]</f>
        <v>334.54545454545456</v>
      </c>
      <c r="Q27" s="2">
        <v>25</v>
      </c>
      <c r="R27" s="2">
        <v>15</v>
      </c>
      <c r="S27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(4,2,2,True,25,334.545454545455,334.545454545455,15),</v>
      </c>
    </row>
    <row r="28" spans="4:19" x14ac:dyDescent="0.2">
      <c r="D28">
        <v>12</v>
      </c>
      <c r="E28">
        <v>2</v>
      </c>
      <c r="F28" t="s">
        <v>38</v>
      </c>
      <c r="G28" s="2">
        <f>_xlfn.XLOOKUP(Table1[[#This Row],[Timeline Type]],Table3[Timeline Type Name],Table3[Aggregation Value],"xxx",0)</f>
        <v>3</v>
      </c>
      <c r="H28" s="2">
        <f>_xlfn.XLOOKUP(Table1[[#This Row],[Timeline Type]],Table3[Timeline Type Name],Table3[Offset Value],"xxx",0)</f>
        <v>0</v>
      </c>
      <c r="I28">
        <v>3</v>
      </c>
      <c r="J28" s="3">
        <f>Table1[[#This Row],[End Date]]-Table1[[#This Row],[Start Date]]+1</f>
        <v>91</v>
      </c>
      <c r="K28" s="3">
        <f>SUMIF(Table1[Timeline Type],Table1[[#This Row],[Timeline Type]],Table1[Num Days])</f>
        <v>275</v>
      </c>
      <c r="L28" s="1">
        <f>EDATE(DATE(YEAR(Start_Date), 1 + Table1[[#This Row],[Offset]] + FLOOR((MONTH(Start_Date) - Table1[[#This Row],[Offset]] - 1) / Table1[[#This Row],[Aggregation Level]], 1) * Table1[[#This Row],[Aggregation Level]], 1),(Table1[[#This Row],[Sequence '#]]-1)*Table1[[#This Row],[Aggregation Level]])</f>
        <v>45292</v>
      </c>
      <c r="M28" s="1">
        <f>EDATE(Table1[[#This Row],[Start Date]],Table1[[#This Row],[Aggregation Level]])-1</f>
        <v>45382</v>
      </c>
      <c r="N28" s="2" cm="1">
        <f t="array" ref="N28">SUM((Table1['#]&lt;Table1[[#This Row],['#]])*(Table1[Timeline Sequence '#]=Table1[[#This Row],[Timeline Sequence '#]])*Table1[Num Days])</f>
        <v>184</v>
      </c>
      <c r="O28" s="2">
        <f>Visual_Width/Table1[[#This Row],[Total Days In Timeline]]*Table1[[#This Row],[Start Day]]</f>
        <v>669.09090909090912</v>
      </c>
      <c r="P28" s="2">
        <f>Visual_Width/Table1[[#This Row],[Total Days In Timeline]]*Table1[[#This Row],[Num Days]]</f>
        <v>330.90909090909088</v>
      </c>
      <c r="Q28" s="2">
        <v>25</v>
      </c>
      <c r="R28" s="2">
        <v>15</v>
      </c>
      <c r="S28" s="2" t="str">
        <f>"("&amp;4&amp;","&amp;Table1[[#This Row],[Timeline Sequence '#]]&amp;","&amp;Table1[[#This Row],[Sequence '#]]&amp;","&amp;"True,"&amp;Table1[[#This Row],[Top]]&amp;","&amp;Table1[[#This Row],[Visual Left]]&amp;","&amp;Table1[[#This Row],[Width]]&amp;","&amp;Table1[[#This Row],[Height]]&amp;"),"</f>
        <v>(4,2,3,True,25,669.090909090909,330.909090909091,15),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TimelineRecords</vt:lpstr>
      <vt:lpstr>TimelineTypes</vt:lpstr>
      <vt:lpstr>TimelineLabels</vt:lpstr>
      <vt:lpstr>_31_03_2024</vt:lpstr>
      <vt:lpstr>End_Date</vt:lpstr>
      <vt:lpstr>Month_Aggregation</vt:lpstr>
      <vt:lpstr>Month_Offset_Number</vt:lpstr>
      <vt:lpstr>Start_Date</vt:lpstr>
      <vt:lpstr>Timeline_Start_Date</vt:lpstr>
      <vt:lpstr>Total_Days</vt:lpstr>
      <vt:lpstr>Visual_End_Date</vt:lpstr>
      <vt:lpstr>Visual_Plan_End_Date</vt:lpstr>
      <vt:lpstr>Visual_Plan_Start_Date</vt:lpstr>
      <vt:lpstr>Visual_Start_Date</vt:lpstr>
      <vt:lpstr>Visual_Width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Gaylard</dc:creator>
  <cp:lastModifiedBy>Thomas Gaylard</cp:lastModifiedBy>
  <dcterms:created xsi:type="dcterms:W3CDTF">2024-04-04T07:42:48Z</dcterms:created>
  <dcterms:modified xsi:type="dcterms:W3CDTF">2024-04-05T11:53:37Z</dcterms:modified>
</cp:coreProperties>
</file>