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47 Brand\"/>
    </mc:Choice>
  </mc:AlternateContent>
  <xr:revisionPtr revIDLastSave="0" documentId="13_ncr:1_{C94AA7EC-C178-4293-9F4F-536C10E8C90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Перенос в 1С" sheetId="9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pace1" hidden="1" xlm="1">#NAME?</definedName>
    <definedName name="_xlpm.space2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4" hidden="1">Colors!$A$1:$B$1</definedName>
    <definedName name="_xlnm._FilterDatabase" localSheetId="2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" i="1" l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3" i="1"/>
  <c r="T125" i="1"/>
  <c r="T73" i="1"/>
  <c r="T70" i="1"/>
  <c r="T68" i="1"/>
  <c r="T67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0" i="1"/>
  <c r="T9" i="1"/>
  <c r="T3" i="1"/>
  <c r="BE2" i="1"/>
  <c r="BD2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BA136" i="1"/>
  <c r="BA135" i="1"/>
  <c r="BA134" i="1"/>
  <c r="BA133" i="1"/>
  <c r="BA132" i="1"/>
  <c r="BA131" i="1"/>
  <c r="BA130" i="1"/>
  <c r="BA129" i="1"/>
  <c r="BA128" i="1"/>
  <c r="BA127" i="1"/>
  <c r="BA126" i="1"/>
  <c r="BA125" i="1"/>
  <c r="BA124" i="1"/>
  <c r="BA123" i="1"/>
  <c r="BA122" i="1"/>
  <c r="BA121" i="1"/>
  <c r="BA120" i="1"/>
  <c r="BA119" i="1"/>
  <c r="BA118" i="1"/>
  <c r="BA117" i="1"/>
  <c r="BA116" i="1"/>
  <c r="BA115" i="1"/>
  <c r="BA114" i="1"/>
  <c r="BA113" i="1"/>
  <c r="BA112" i="1"/>
  <c r="BA111" i="1"/>
  <c r="BA110" i="1"/>
  <c r="BA109" i="1"/>
  <c r="BA108" i="1"/>
  <c r="BA107" i="1"/>
  <c r="BA106" i="1"/>
  <c r="BA105" i="1"/>
  <c r="BA104" i="1"/>
  <c r="BA103" i="1"/>
  <c r="BA102" i="1"/>
  <c r="BA101" i="1"/>
  <c r="BA100" i="1"/>
  <c r="BA99" i="1"/>
  <c r="BA98" i="1"/>
  <c r="BA97" i="1"/>
  <c r="BA96" i="1"/>
  <c r="BA95" i="1"/>
  <c r="BA94" i="1"/>
  <c r="BA93" i="1"/>
  <c r="BA92" i="1"/>
  <c r="BA91" i="1"/>
  <c r="BA90" i="1"/>
  <c r="BA89" i="1"/>
  <c r="BA88" i="1"/>
  <c r="BA87" i="1"/>
  <c r="BA86" i="1"/>
  <c r="BA85" i="1"/>
  <c r="BA84" i="1"/>
  <c r="BA83" i="1"/>
  <c r="BA82" i="1"/>
  <c r="BA81" i="1"/>
  <c r="BA80" i="1"/>
  <c r="BA79" i="1"/>
  <c r="BA78" i="1"/>
  <c r="BA77" i="1"/>
  <c r="BA76" i="1"/>
  <c r="BA75" i="1"/>
  <c r="BA74" i="1"/>
  <c r="BA73" i="1"/>
  <c r="BA72" i="1"/>
  <c r="BA71" i="1"/>
  <c r="BA70" i="1"/>
  <c r="BA69" i="1"/>
  <c r="BA68" i="1"/>
  <c r="BA67" i="1"/>
  <c r="BA66" i="1"/>
  <c r="BA65" i="1"/>
  <c r="BA64" i="1"/>
  <c r="BA63" i="1"/>
  <c r="BA62" i="1"/>
  <c r="BA61" i="1"/>
  <c r="BA60" i="1"/>
  <c r="BA59" i="1"/>
  <c r="BA58" i="1"/>
  <c r="BA57" i="1"/>
  <c r="BA56" i="1"/>
  <c r="BA55" i="1"/>
  <c r="BA54" i="1"/>
  <c r="BA53" i="1"/>
  <c r="BA52" i="1"/>
  <c r="BA51" i="1"/>
  <c r="BA50" i="1"/>
  <c r="BA49" i="1"/>
  <c r="BA48" i="1"/>
  <c r="BA47" i="1"/>
  <c r="BA46" i="1"/>
  <c r="BA45" i="1"/>
  <c r="BA44" i="1"/>
  <c r="BA43" i="1"/>
  <c r="BA42" i="1"/>
  <c r="BA41" i="1"/>
  <c r="BA40" i="1"/>
  <c r="BA39" i="1"/>
  <c r="BA38" i="1"/>
  <c r="BA37" i="1"/>
  <c r="BA36" i="1"/>
  <c r="BA35" i="1"/>
  <c r="BA34" i="1"/>
  <c r="BA33" i="1"/>
  <c r="BA32" i="1"/>
  <c r="BA31" i="1"/>
  <c r="BA30" i="1"/>
  <c r="BA29" i="1"/>
  <c r="BA28" i="1"/>
  <c r="BA27" i="1"/>
  <c r="BA26" i="1"/>
  <c r="BA25" i="1"/>
  <c r="BA24" i="1"/>
  <c r="BA23" i="1"/>
  <c r="BA22" i="1"/>
  <c r="BA21" i="1"/>
  <c r="BA20" i="1"/>
  <c r="BA19" i="1"/>
  <c r="BA18" i="1"/>
  <c r="BA17" i="1"/>
  <c r="BA16" i="1"/>
  <c r="BA15" i="1"/>
  <c r="BA14" i="1"/>
  <c r="BA13" i="1"/>
  <c r="BA12" i="1"/>
  <c r="BA11" i="1"/>
  <c r="BA10" i="1"/>
  <c r="BA9" i="1"/>
  <c r="BA8" i="1"/>
  <c r="BA7" i="1"/>
  <c r="BA6" i="1"/>
  <c r="BA5" i="1"/>
  <c r="BA4" i="1"/>
  <c r="BA3" i="1"/>
  <c r="AZ136" i="1"/>
  <c r="AZ135" i="1"/>
  <c r="AZ134" i="1"/>
  <c r="AZ133" i="1"/>
  <c r="AZ132" i="1"/>
  <c r="AZ131" i="1"/>
  <c r="AZ130" i="1"/>
  <c r="AZ129" i="1"/>
  <c r="AZ128" i="1"/>
  <c r="AZ127" i="1"/>
  <c r="AZ126" i="1"/>
  <c r="AZ125" i="1"/>
  <c r="AZ124" i="1"/>
  <c r="AZ123" i="1"/>
  <c r="AZ122" i="1"/>
  <c r="AZ121" i="1"/>
  <c r="AZ120" i="1"/>
  <c r="AZ119" i="1"/>
  <c r="AZ118" i="1"/>
  <c r="AZ117" i="1"/>
  <c r="AZ116" i="1"/>
  <c r="AZ115" i="1"/>
  <c r="AZ114" i="1"/>
  <c r="AZ113" i="1"/>
  <c r="AZ112" i="1"/>
  <c r="AZ111" i="1"/>
  <c r="AZ110" i="1"/>
  <c r="AZ109" i="1"/>
  <c r="AZ108" i="1"/>
  <c r="AZ107" i="1"/>
  <c r="AZ106" i="1"/>
  <c r="AZ105" i="1"/>
  <c r="AZ104" i="1"/>
  <c r="AZ103" i="1"/>
  <c r="AZ102" i="1"/>
  <c r="AZ101" i="1"/>
  <c r="AZ100" i="1"/>
  <c r="AZ99" i="1"/>
  <c r="AZ98" i="1"/>
  <c r="AZ97" i="1"/>
  <c r="AZ96" i="1"/>
  <c r="AZ95" i="1"/>
  <c r="AZ94" i="1"/>
  <c r="AZ93" i="1"/>
  <c r="AZ92" i="1"/>
  <c r="AZ91" i="1"/>
  <c r="AZ90" i="1"/>
  <c r="AZ89" i="1"/>
  <c r="AZ88" i="1"/>
  <c r="AZ87" i="1"/>
  <c r="AZ86" i="1"/>
  <c r="AZ85" i="1"/>
  <c r="AZ84" i="1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Y136" i="1"/>
  <c r="AY135" i="1"/>
  <c r="AY134" i="1"/>
  <c r="AY133" i="1"/>
  <c r="AY132" i="1"/>
  <c r="AY131" i="1"/>
  <c r="AY130" i="1"/>
  <c r="AY129" i="1"/>
  <c r="AY128" i="1"/>
  <c r="AY127" i="1"/>
  <c r="AY126" i="1"/>
  <c r="AY125" i="1"/>
  <c r="AY124" i="1"/>
  <c r="AY123" i="1"/>
  <c r="AY122" i="1"/>
  <c r="AY121" i="1"/>
  <c r="AY120" i="1"/>
  <c r="AY119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136" i="1"/>
  <c r="AT135" i="1"/>
  <c r="AT134" i="1"/>
  <c r="AT133" i="1"/>
  <c r="AT132" i="1"/>
  <c r="AT131" i="1"/>
  <c r="AT130" i="1"/>
  <c r="AT129" i="1"/>
  <c r="AT128" i="1"/>
  <c r="AT127" i="1"/>
  <c r="AT126" i="1"/>
  <c r="AT125" i="1"/>
  <c r="AT124" i="1"/>
  <c r="AT123" i="1"/>
  <c r="AT122" i="1"/>
  <c r="AT121" i="1"/>
  <c r="AT120" i="1"/>
  <c r="AT119" i="1"/>
  <c r="AT118" i="1"/>
  <c r="AT117" i="1"/>
  <c r="AT116" i="1"/>
  <c r="AT115" i="1"/>
  <c r="AT114" i="1"/>
  <c r="AT113" i="1"/>
  <c r="AT112" i="1"/>
  <c r="AT111" i="1"/>
  <c r="AT110" i="1"/>
  <c r="AT109" i="1"/>
  <c r="AT108" i="1"/>
  <c r="AT107" i="1"/>
  <c r="AT106" i="1"/>
  <c r="AT105" i="1"/>
  <c r="AT104" i="1"/>
  <c r="AT103" i="1"/>
  <c r="AT102" i="1"/>
  <c r="AT101" i="1"/>
  <c r="AT100" i="1"/>
  <c r="AT99" i="1"/>
  <c r="AT98" i="1"/>
  <c r="AT97" i="1"/>
  <c r="AT96" i="1"/>
  <c r="AT95" i="1"/>
  <c r="AT94" i="1"/>
  <c r="AT93" i="1"/>
  <c r="AT92" i="1"/>
  <c r="AT91" i="1"/>
  <c r="AT90" i="1"/>
  <c r="AT89" i="1"/>
  <c r="AT88" i="1"/>
  <c r="AT87" i="1"/>
  <c r="AT86" i="1"/>
  <c r="AT85" i="1"/>
  <c r="AT84" i="1"/>
  <c r="AT83" i="1"/>
  <c r="AT82" i="1"/>
  <c r="AT81" i="1"/>
  <c r="AT80" i="1"/>
  <c r="AT79" i="1"/>
  <c r="AT78" i="1"/>
  <c r="AT77" i="1"/>
  <c r="AT76" i="1"/>
  <c r="AT75" i="1"/>
  <c r="AT74" i="1"/>
  <c r="AT73" i="1"/>
  <c r="AT72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T7" i="1"/>
  <c r="AT6" i="1"/>
  <c r="AT5" i="1"/>
  <c r="AT4" i="1"/>
  <c r="AT3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D38" i="4"/>
  <c r="D39" i="4"/>
  <c r="D40" i="4"/>
  <c r="D41" i="4"/>
  <c r="D42" i="4"/>
  <c r="D43" i="4"/>
  <c r="D44" i="4"/>
  <c r="D45" i="4"/>
  <c r="D46" i="4"/>
  <c r="AV59" i="1"/>
  <c r="AW131" i="1"/>
  <c r="AW129" i="1"/>
  <c r="AW72" i="1"/>
  <c r="AV66" i="1"/>
  <c r="AV30" i="1"/>
  <c r="AV107" i="1"/>
  <c r="AV86" i="1"/>
  <c r="AW31" i="1"/>
  <c r="AV104" i="1"/>
  <c r="AW18" i="1"/>
  <c r="AV43" i="1"/>
  <c r="AV119" i="1"/>
  <c r="AW106" i="1"/>
  <c r="AV12" i="1"/>
  <c r="AV7" i="1"/>
  <c r="AW47" i="1"/>
  <c r="AW126" i="1"/>
  <c r="AW8" i="1"/>
  <c r="AW12" i="1"/>
  <c r="AW23" i="1"/>
  <c r="AV76" i="1"/>
  <c r="AW67" i="1"/>
  <c r="AW103" i="1"/>
  <c r="AW13" i="1"/>
  <c r="AV85" i="1"/>
  <c r="AW6" i="1"/>
  <c r="AW53" i="1"/>
  <c r="AW7" i="1"/>
  <c r="AW81" i="1"/>
  <c r="AV90" i="1"/>
  <c r="AV124" i="1"/>
  <c r="AW60" i="1"/>
  <c r="AW49" i="1"/>
  <c r="AW80" i="1"/>
  <c r="AW65" i="1"/>
  <c r="AV101" i="1"/>
  <c r="AW74" i="1"/>
  <c r="AW114" i="1"/>
  <c r="AV17" i="1"/>
  <c r="AV130" i="1"/>
  <c r="AW115" i="1"/>
  <c r="AW90" i="1"/>
  <c r="AV45" i="1"/>
  <c r="AV74" i="1"/>
  <c r="AW38" i="1"/>
  <c r="AW21" i="1"/>
  <c r="AV105" i="1"/>
  <c r="AW27" i="1"/>
  <c r="AV96" i="1"/>
  <c r="AW32" i="1"/>
  <c r="AW66" i="1"/>
  <c r="AW51" i="1"/>
  <c r="AV54" i="1"/>
  <c r="AW133" i="1"/>
  <c r="AV26" i="1"/>
  <c r="AV75" i="1"/>
  <c r="AV37" i="1"/>
  <c r="AW41" i="1"/>
  <c r="AV56" i="1"/>
  <c r="AV123" i="1"/>
  <c r="AW43" i="1"/>
  <c r="AW92" i="1"/>
  <c r="AV100" i="1"/>
  <c r="AW25" i="1"/>
  <c r="AW39" i="1"/>
  <c r="AV28" i="1"/>
  <c r="AV109" i="1"/>
  <c r="AW24" i="1"/>
  <c r="AW108" i="1"/>
  <c r="AV117" i="1"/>
  <c r="AW135" i="1"/>
  <c r="AW61" i="1"/>
  <c r="AV22" i="1"/>
  <c r="AV33" i="1"/>
  <c r="AV57" i="1"/>
  <c r="AV35" i="1"/>
  <c r="AV61" i="1"/>
  <c r="AV97" i="1"/>
  <c r="AW56" i="1"/>
  <c r="AW119" i="1"/>
  <c r="AV6" i="1"/>
  <c r="AW100" i="1"/>
  <c r="AW113" i="1"/>
  <c r="AV9" i="1"/>
  <c r="AV134" i="1"/>
  <c r="AW76" i="1"/>
  <c r="AW123" i="1"/>
  <c r="AV122" i="1"/>
  <c r="AW36" i="1"/>
  <c r="AV92" i="1"/>
  <c r="AV50" i="1"/>
  <c r="AW118" i="1"/>
  <c r="AW16" i="1"/>
  <c r="AW125" i="1"/>
  <c r="AV27" i="1"/>
  <c r="AV10" i="1"/>
  <c r="AW132" i="1"/>
  <c r="AV58" i="1"/>
  <c r="AV69" i="1"/>
  <c r="AV73" i="1"/>
  <c r="AV47" i="1"/>
  <c r="AV49" i="1"/>
  <c r="AW89" i="1"/>
  <c r="AW22" i="1"/>
  <c r="AV31" i="1"/>
  <c r="AW42" i="1"/>
  <c r="AV84" i="1"/>
  <c r="AV135" i="1"/>
  <c r="AV98" i="1"/>
  <c r="AW85" i="1"/>
  <c r="AV91" i="1"/>
  <c r="AV88" i="1"/>
  <c r="AW34" i="1"/>
  <c r="AV19" i="1"/>
  <c r="AV63" i="1"/>
  <c r="AW44" i="1"/>
  <c r="AV112" i="1"/>
  <c r="AW71" i="1"/>
  <c r="AW11" i="1"/>
  <c r="AW79" i="1"/>
  <c r="AW69" i="1"/>
  <c r="AV83" i="1"/>
  <c r="AV51" i="1"/>
  <c r="AV102" i="1"/>
  <c r="AW134" i="1"/>
  <c r="AW130" i="1"/>
  <c r="AV129" i="1"/>
  <c r="AV99" i="1"/>
  <c r="AV110" i="1"/>
  <c r="AW20" i="1"/>
  <c r="AW121" i="1"/>
  <c r="AV80" i="1"/>
  <c r="AV106" i="1"/>
  <c r="AW109" i="1"/>
  <c r="AV79" i="1"/>
  <c r="AW116" i="1"/>
  <c r="AW127" i="1"/>
  <c r="AW99" i="1"/>
  <c r="AV16" i="1"/>
  <c r="AW98" i="1"/>
  <c r="AW93" i="1"/>
  <c r="AV68" i="1"/>
  <c r="AW64" i="1"/>
  <c r="AW122" i="1"/>
  <c r="AW104" i="1"/>
  <c r="AV62" i="1"/>
  <c r="AW29" i="1"/>
  <c r="AV5" i="1"/>
  <c r="AV81" i="1"/>
  <c r="AV128" i="1"/>
  <c r="AV21" i="1"/>
  <c r="AV114" i="1"/>
  <c r="AV64" i="1"/>
  <c r="AW15" i="1"/>
  <c r="AV18" i="1"/>
  <c r="AW35" i="1"/>
  <c r="AV41" i="1"/>
  <c r="AV103" i="1"/>
  <c r="AV118" i="1"/>
  <c r="AW82" i="1"/>
  <c r="AW26" i="1"/>
  <c r="AW5" i="1"/>
  <c r="AV36" i="1"/>
  <c r="AW124" i="1"/>
  <c r="AW48" i="1"/>
  <c r="AV40" i="1"/>
  <c r="AW94" i="1"/>
  <c r="AW87" i="1"/>
  <c r="AW117" i="1"/>
  <c r="AW75" i="1"/>
  <c r="AV20" i="1"/>
  <c r="AW28" i="1"/>
  <c r="AW86" i="1"/>
  <c r="AV132" i="1"/>
  <c r="AV89" i="1"/>
  <c r="AV55" i="1"/>
  <c r="AW73" i="1"/>
  <c r="AW37" i="1"/>
  <c r="AV115" i="1"/>
  <c r="AV48" i="1"/>
  <c r="AV116" i="1"/>
  <c r="AV25" i="1"/>
  <c r="AW63" i="1"/>
  <c r="AW9" i="1"/>
  <c r="AW107" i="1"/>
  <c r="AV82" i="1"/>
  <c r="AW70" i="1"/>
  <c r="AW33" i="1"/>
  <c r="AW68" i="1"/>
  <c r="AW52" i="1"/>
  <c r="AW14" i="1"/>
  <c r="AW78" i="1"/>
  <c r="AW55" i="1"/>
  <c r="AV15" i="1"/>
  <c r="AW10" i="1"/>
  <c r="AV29" i="1"/>
  <c r="AV53" i="1"/>
  <c r="AW83" i="1"/>
  <c r="AV95" i="1"/>
  <c r="AW17" i="1"/>
  <c r="AW110" i="1"/>
  <c r="AV77" i="1"/>
  <c r="AW54" i="1"/>
  <c r="AV52" i="1"/>
  <c r="AW105" i="1"/>
  <c r="AW84" i="1"/>
  <c r="AW50" i="1"/>
  <c r="AV131" i="1"/>
  <c r="AV113" i="1"/>
  <c r="AV133" i="1"/>
  <c r="AV4" i="1"/>
  <c r="AW46" i="1"/>
  <c r="AV44" i="1"/>
  <c r="AV93" i="1"/>
  <c r="AV34" i="1"/>
  <c r="AW3" i="1"/>
  <c r="AW77" i="1"/>
  <c r="AV125" i="1"/>
  <c r="AV60" i="1"/>
  <c r="AV14" i="1"/>
  <c r="AW19" i="1"/>
  <c r="AV67" i="1"/>
  <c r="AV70" i="1"/>
  <c r="AV8" i="1"/>
  <c r="AW59" i="1"/>
  <c r="AW91" i="1"/>
  <c r="AV24" i="1"/>
  <c r="AV94" i="1"/>
  <c r="AW88" i="1"/>
  <c r="AW102" i="1"/>
  <c r="AV72" i="1"/>
  <c r="AW112" i="1"/>
  <c r="AW45" i="1"/>
  <c r="AV11" i="1"/>
  <c r="AV120" i="1"/>
  <c r="AW57" i="1"/>
  <c r="AV108" i="1"/>
  <c r="AV46" i="1"/>
  <c r="AW136" i="1"/>
  <c r="AW97" i="1"/>
  <c r="AV42" i="1"/>
  <c r="AW95" i="1"/>
  <c r="AV126" i="1"/>
  <c r="AV78" i="1"/>
  <c r="AW128" i="1"/>
  <c r="AV111" i="1"/>
  <c r="AW96" i="1"/>
  <c r="AV23" i="1"/>
  <c r="AV3" i="1"/>
  <c r="AW58" i="1"/>
  <c r="AW40" i="1"/>
  <c r="AW62" i="1"/>
  <c r="AV87" i="1"/>
  <c r="AV127" i="1"/>
  <c r="AW30" i="1"/>
  <c r="AV71" i="1"/>
  <c r="AV38" i="1"/>
  <c r="AV39" i="1"/>
  <c r="AV32" i="1"/>
  <c r="AV65" i="1"/>
  <c r="AW111" i="1"/>
  <c r="AV121" i="1"/>
  <c r="AV136" i="1"/>
  <c r="AW120" i="1"/>
  <c r="AV13" i="1"/>
  <c r="AW4" i="1"/>
  <c r="AW101" i="1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V6298" i="8" s="1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V7420" i="8" s="1"/>
  <c r="W7421" i="8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W7454" i="8"/>
  <c r="W7455" i="8"/>
  <c r="W7456" i="8"/>
  <c r="W7457" i="8"/>
  <c r="W7458" i="8"/>
  <c r="W7459" i="8"/>
  <c r="W7460" i="8"/>
  <c r="V7460" i="8" s="1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W7494" i="8"/>
  <c r="W7495" i="8"/>
  <c r="W7496" i="8"/>
  <c r="W7497" i="8"/>
  <c r="W7498" i="8"/>
  <c r="W7499" i="8"/>
  <c r="W7500" i="8"/>
  <c r="V7500" i="8" s="1"/>
  <c r="W7501" i="8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W7522" i="8"/>
  <c r="W7523" i="8"/>
  <c r="W7524" i="8"/>
  <c r="V7524" i="8" s="1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W7554" i="8"/>
  <c r="W7555" i="8"/>
  <c r="W7556" i="8"/>
  <c r="V7556" i="8" s="1"/>
  <c r="W7557" i="8"/>
  <c r="W7558" i="8"/>
  <c r="W7559" i="8"/>
  <c r="W7560" i="8"/>
  <c r="W7561" i="8"/>
  <c r="W7562" i="8"/>
  <c r="W7563" i="8"/>
  <c r="W7564" i="8"/>
  <c r="V7564" i="8" s="1"/>
  <c r="W7565" i="8"/>
  <c r="W7566" i="8"/>
  <c r="W7567" i="8"/>
  <c r="W7568" i="8"/>
  <c r="W7569" i="8"/>
  <c r="W7570" i="8"/>
  <c r="W7571" i="8"/>
  <c r="W7572" i="8"/>
  <c r="V7572" i="8" s="1"/>
  <c r="W7573" i="8"/>
  <c r="W7574" i="8"/>
  <c r="W7575" i="8"/>
  <c r="W7576" i="8"/>
  <c r="W7577" i="8"/>
  <c r="W7578" i="8"/>
  <c r="W7579" i="8"/>
  <c r="W7580" i="8"/>
  <c r="V7580" i="8" s="1"/>
  <c r="W7581" i="8"/>
  <c r="W7582" i="8"/>
  <c r="W7583" i="8"/>
  <c r="W7584" i="8"/>
  <c r="W7585" i="8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V7612" i="8" s="1"/>
  <c r="W7613" i="8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W7638" i="8"/>
  <c r="W7639" i="8"/>
  <c r="W7640" i="8"/>
  <c r="W7641" i="8"/>
  <c r="W7642" i="8"/>
  <c r="W7643" i="8"/>
  <c r="W7644" i="8"/>
  <c r="V7644" i="8" s="1"/>
  <c r="W7645" i="8"/>
  <c r="W7646" i="8"/>
  <c r="W7647" i="8"/>
  <c r="W7648" i="8"/>
  <c r="W7649" i="8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V7676" i="8" s="1"/>
  <c r="W7677" i="8"/>
  <c r="W7678" i="8"/>
  <c r="W7679" i="8"/>
  <c r="W7680" i="8"/>
  <c r="W7681" i="8"/>
  <c r="W7682" i="8"/>
  <c r="W7683" i="8"/>
  <c r="W7684" i="8"/>
  <c r="V7684" i="8" s="1"/>
  <c r="W7685" i="8"/>
  <c r="W7686" i="8"/>
  <c r="W7687" i="8"/>
  <c r="W7688" i="8"/>
  <c r="W7689" i="8"/>
  <c r="W7690" i="8"/>
  <c r="W7691" i="8"/>
  <c r="W7692" i="8"/>
  <c r="V7692" i="8" s="1"/>
  <c r="W7693" i="8"/>
  <c r="W7694" i="8"/>
  <c r="W7695" i="8"/>
  <c r="W7696" i="8"/>
  <c r="W7697" i="8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W7710" i="8"/>
  <c r="W7711" i="8"/>
  <c r="W7712" i="8"/>
  <c r="W7713" i="8"/>
  <c r="W7714" i="8"/>
  <c r="W7715" i="8"/>
  <c r="W7716" i="8"/>
  <c r="V7716" i="8" s="1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W7750" i="8"/>
  <c r="W7751" i="8"/>
  <c r="W7752" i="8"/>
  <c r="W7753" i="8"/>
  <c r="W7754" i="8"/>
  <c r="W7755" i="8"/>
  <c r="W7756" i="8"/>
  <c r="V7756" i="8" s="1"/>
  <c r="W7757" i="8"/>
  <c r="W7758" i="8"/>
  <c r="W7759" i="8"/>
  <c r="W7760" i="8"/>
  <c r="W7761" i="8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W7778" i="8"/>
  <c r="W7779" i="8"/>
  <c r="W7780" i="8"/>
  <c r="V7780" i="8" s="1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V7796" i="8" s="1"/>
  <c r="W7797" i="8"/>
  <c r="W7798" i="8"/>
  <c r="W7799" i="8"/>
  <c r="W7800" i="8"/>
  <c r="W7801" i="8"/>
  <c r="W7802" i="8"/>
  <c r="W7803" i="8"/>
  <c r="W7804" i="8"/>
  <c r="V7804" i="8" s="1"/>
  <c r="W7805" i="8"/>
  <c r="W7806" i="8"/>
  <c r="W7807" i="8"/>
  <c r="W7808" i="8"/>
  <c r="W7809" i="8"/>
  <c r="W7810" i="8"/>
  <c r="W7811" i="8"/>
  <c r="W7812" i="8"/>
  <c r="V7812" i="8" s="1"/>
  <c r="W7813" i="8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W7826" i="8"/>
  <c r="W7827" i="8"/>
  <c r="W7828" i="8"/>
  <c r="V7828" i="8" s="1"/>
  <c r="W7829" i="8"/>
  <c r="W7830" i="8"/>
  <c r="W7831" i="8"/>
  <c r="W7832" i="8"/>
  <c r="W7833" i="8"/>
  <c r="W7834" i="8"/>
  <c r="W7835" i="8"/>
  <c r="W7836" i="8"/>
  <c r="V7836" i="8" s="1"/>
  <c r="W7837" i="8"/>
  <c r="W7838" i="8"/>
  <c r="W7839" i="8"/>
  <c r="W7840" i="8"/>
  <c r="W7841" i="8"/>
  <c r="W7842" i="8"/>
  <c r="W7843" i="8"/>
  <c r="W7844" i="8"/>
  <c r="V7844" i="8" s="1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V7860" i="8" s="1"/>
  <c r="W7861" i="8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W7874" i="8"/>
  <c r="W7875" i="8"/>
  <c r="W7876" i="8"/>
  <c r="V7876" i="8" s="1"/>
  <c r="W7877" i="8"/>
  <c r="W7878" i="8"/>
  <c r="W7879" i="8"/>
  <c r="W7880" i="8"/>
  <c r="W7881" i="8"/>
  <c r="W7882" i="8"/>
  <c r="W7883" i="8"/>
  <c r="W7884" i="8"/>
  <c r="V7884" i="8" s="1"/>
  <c r="W7885" i="8"/>
  <c r="W7886" i="8"/>
  <c r="W7887" i="8"/>
  <c r="W7888" i="8"/>
  <c r="W7889" i="8"/>
  <c r="W7890" i="8"/>
  <c r="W7891" i="8"/>
  <c r="W7892" i="8"/>
  <c r="V7892" i="8" s="1"/>
  <c r="W7893" i="8"/>
  <c r="W7894" i="8"/>
  <c r="W7895" i="8"/>
  <c r="W7896" i="8"/>
  <c r="W7897" i="8"/>
  <c r="W7898" i="8"/>
  <c r="W7899" i="8"/>
  <c r="W7900" i="8"/>
  <c r="V7900" i="8" s="1"/>
  <c r="W7901" i="8"/>
  <c r="W7902" i="8"/>
  <c r="W7903" i="8"/>
  <c r="W7904" i="8"/>
  <c r="W7905" i="8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W7930" i="8"/>
  <c r="W7931" i="8"/>
  <c r="W7932" i="8"/>
  <c r="V7932" i="8" s="1"/>
  <c r="W7933" i="8"/>
  <c r="W7934" i="8"/>
  <c r="W7935" i="8"/>
  <c r="W7936" i="8"/>
  <c r="W7937" i="8"/>
  <c r="W7938" i="8"/>
  <c r="W7939" i="8"/>
  <c r="W7940" i="8"/>
  <c r="V7940" i="8" s="1"/>
  <c r="W7941" i="8"/>
  <c r="W7942" i="8"/>
  <c r="W7943" i="8"/>
  <c r="W7944" i="8"/>
  <c r="W7945" i="8"/>
  <c r="W7946" i="8"/>
  <c r="W7947" i="8"/>
  <c r="W7948" i="8"/>
  <c r="V7948" i="8" s="1"/>
  <c r="W7949" i="8"/>
  <c r="W7950" i="8"/>
  <c r="W7951" i="8"/>
  <c r="W7952" i="8"/>
  <c r="W7953" i="8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W7966" i="8"/>
  <c r="W7967" i="8"/>
  <c r="W7968" i="8"/>
  <c r="W7969" i="8"/>
  <c r="W7970" i="8"/>
  <c r="W7971" i="8"/>
  <c r="W7972" i="8"/>
  <c r="V7972" i="8" s="1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V7988" i="8" s="1"/>
  <c r="W7989" i="8"/>
  <c r="W7990" i="8"/>
  <c r="W7991" i="8"/>
  <c r="W7992" i="8"/>
  <c r="W7993" i="8"/>
  <c r="W7994" i="8"/>
  <c r="W7995" i="8"/>
  <c r="W7996" i="8"/>
  <c r="V7996" i="8" s="1"/>
  <c r="W7997" i="8"/>
  <c r="W7998" i="8"/>
  <c r="W7999" i="8"/>
  <c r="W8000" i="8"/>
  <c r="W8001" i="8"/>
  <c r="W8002" i="8"/>
  <c r="W8003" i="8"/>
  <c r="W8004" i="8"/>
  <c r="V8004" i="8" s="1"/>
  <c r="W8005" i="8"/>
  <c r="W8006" i="8"/>
  <c r="W8007" i="8"/>
  <c r="W8008" i="8"/>
  <c r="W8009" i="8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W8022" i="8"/>
  <c r="W8023" i="8"/>
  <c r="W8024" i="8"/>
  <c r="W8025" i="8"/>
  <c r="W8026" i="8"/>
  <c r="W8027" i="8"/>
  <c r="W8028" i="8"/>
  <c r="V8028" i="8" s="1"/>
  <c r="W8029" i="8"/>
  <c r="W8030" i="8"/>
  <c r="W8031" i="8"/>
  <c r="W8032" i="8"/>
  <c r="W8033" i="8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V8052" i="8" s="1"/>
  <c r="W8053" i="8"/>
  <c r="W8054" i="8"/>
  <c r="W8055" i="8"/>
  <c r="W8056" i="8"/>
  <c r="W8057" i="8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W8070" i="8"/>
  <c r="W8071" i="8"/>
  <c r="W8072" i="8"/>
  <c r="W8073" i="8"/>
  <c r="W8074" i="8"/>
  <c r="W8075" i="8"/>
  <c r="W8076" i="8"/>
  <c r="V8076" i="8" s="1"/>
  <c r="W8077" i="8"/>
  <c r="W8078" i="8"/>
  <c r="W8079" i="8"/>
  <c r="W8080" i="8"/>
  <c r="W8081" i="8"/>
  <c r="W8082" i="8"/>
  <c r="W8083" i="8"/>
  <c r="W8084" i="8"/>
  <c r="V8084" i="8" s="1"/>
  <c r="W8085" i="8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W8126" i="8"/>
  <c r="W8127" i="8"/>
  <c r="W8128" i="8"/>
  <c r="W8129" i="8"/>
  <c r="W8130" i="8"/>
  <c r="W8131" i="8"/>
  <c r="W8132" i="8"/>
  <c r="V8132" i="8" s="1"/>
  <c r="W8133" i="8"/>
  <c r="W8134" i="8"/>
  <c r="W8135" i="8"/>
  <c r="W8136" i="8"/>
  <c r="W8137" i="8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W8158" i="8"/>
  <c r="W8159" i="8"/>
  <c r="W8160" i="8"/>
  <c r="W8161" i="8"/>
  <c r="W8162" i="8"/>
  <c r="W8163" i="8"/>
  <c r="W8164" i="8"/>
  <c r="V8164" i="8" s="1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V8180" i="8" s="1"/>
  <c r="W8181" i="8"/>
  <c r="W8182" i="8"/>
  <c r="W8183" i="8"/>
  <c r="W8184" i="8"/>
  <c r="W8185" i="8"/>
  <c r="W8186" i="8"/>
  <c r="W8187" i="8"/>
  <c r="W8188" i="8"/>
  <c r="V8188" i="8" s="1"/>
  <c r="W8189" i="8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V8236" i="8" s="1"/>
  <c r="W8237" i="8"/>
  <c r="W8238" i="8"/>
  <c r="W8239" i="8"/>
  <c r="W8240" i="8"/>
  <c r="W8241" i="8"/>
  <c r="W8242" i="8"/>
  <c r="W8243" i="8"/>
  <c r="W8244" i="8"/>
  <c r="V8244" i="8" s="1"/>
  <c r="W8245" i="8"/>
  <c r="W8246" i="8"/>
  <c r="W8247" i="8"/>
  <c r="W8248" i="8"/>
  <c r="W8249" i="8"/>
  <c r="W8250" i="8"/>
  <c r="W8251" i="8"/>
  <c r="W8252" i="8"/>
  <c r="V8252" i="8" s="1"/>
  <c r="W8253" i="8"/>
  <c r="W8254" i="8"/>
  <c r="W8255" i="8"/>
  <c r="W8256" i="8"/>
  <c r="W8257" i="8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W8274" i="8"/>
  <c r="W8275" i="8"/>
  <c r="W8276" i="8"/>
  <c r="V8276" i="8" s="1"/>
  <c r="W8277" i="8"/>
  <c r="W8278" i="8"/>
  <c r="W8279" i="8"/>
  <c r="W8280" i="8"/>
  <c r="V8280" i="8" s="1"/>
  <c r="W8281" i="8"/>
  <c r="W8282" i="8"/>
  <c r="W8283" i="8"/>
  <c r="W8284" i="8"/>
  <c r="V8284" i="8" s="1"/>
  <c r="W8285" i="8"/>
  <c r="W8286" i="8"/>
  <c r="W8287" i="8"/>
  <c r="W8288" i="8"/>
  <c r="W8289" i="8"/>
  <c r="W8290" i="8"/>
  <c r="W8291" i="8"/>
  <c r="W8292" i="8"/>
  <c r="V8292" i="8" s="1"/>
  <c r="W8293" i="8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W8306" i="8"/>
  <c r="W8307" i="8"/>
  <c r="W8308" i="8"/>
  <c r="V8308" i="8" s="1"/>
  <c r="W8309" i="8"/>
  <c r="W8310" i="8"/>
  <c r="W8311" i="8"/>
  <c r="W8312" i="8"/>
  <c r="W8313" i="8"/>
  <c r="W8314" i="8"/>
  <c r="W8315" i="8"/>
  <c r="W8316" i="8"/>
  <c r="V8316" i="8" s="1"/>
  <c r="W8317" i="8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W8330" i="8"/>
  <c r="W8331" i="8"/>
  <c r="W8332" i="8"/>
  <c r="V8332" i="8" s="1"/>
  <c r="W8333" i="8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W8353" i="8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V8380" i="8" s="1"/>
  <c r="W8381" i="8"/>
  <c r="W8382" i="8"/>
  <c r="W8383" i="8"/>
  <c r="W8384" i="8"/>
  <c r="W8385" i="8"/>
  <c r="W8386" i="8"/>
  <c r="W8387" i="8"/>
  <c r="W8388" i="8"/>
  <c r="V8388" i="8" s="1"/>
  <c r="W8389" i="8"/>
  <c r="W8390" i="8"/>
  <c r="W8391" i="8"/>
  <c r="W8392" i="8"/>
  <c r="V8392" i="8" s="1"/>
  <c r="W8393" i="8"/>
  <c r="W8394" i="8"/>
  <c r="W8395" i="8"/>
  <c r="W8396" i="8"/>
  <c r="V8396" i="8" s="1"/>
  <c r="W8397" i="8"/>
  <c r="W8398" i="8"/>
  <c r="W8399" i="8"/>
  <c r="W8400" i="8"/>
  <c r="W8401" i="8"/>
  <c r="W8402" i="8"/>
  <c r="W8403" i="8"/>
  <c r="W8404" i="8"/>
  <c r="V8404" i="8" s="1"/>
  <c r="W8405" i="8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V8428" i="8" s="1"/>
  <c r="W8429" i="8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W8442" i="8"/>
  <c r="W8443" i="8"/>
  <c r="W8444" i="8"/>
  <c r="V8444" i="8" s="1"/>
  <c r="W8445" i="8"/>
  <c r="W8446" i="8"/>
  <c r="W8447" i="8"/>
  <c r="W8448" i="8"/>
  <c r="W8449" i="8"/>
  <c r="W8450" i="8"/>
  <c r="W8451" i="8"/>
  <c r="W8452" i="8"/>
  <c r="V8452" i="8" s="1"/>
  <c r="W8453" i="8"/>
  <c r="W8454" i="8"/>
  <c r="W8455" i="8"/>
  <c r="W8456" i="8"/>
  <c r="V8456" i="8" s="1"/>
  <c r="W8457" i="8"/>
  <c r="W8458" i="8"/>
  <c r="W8459" i="8"/>
  <c r="W8460" i="8"/>
  <c r="V8460" i="8" s="1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V8476" i="8" s="1"/>
  <c r="W8477" i="8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W8497" i="8"/>
  <c r="W8498" i="8"/>
  <c r="W8499" i="8"/>
  <c r="W8500" i="8"/>
  <c r="V8500" i="8" s="1"/>
  <c r="W8501" i="8"/>
  <c r="W8502" i="8"/>
  <c r="W8503" i="8"/>
  <c r="W8504" i="8"/>
  <c r="W8505" i="8"/>
  <c r="W8506" i="8"/>
  <c r="W8507" i="8"/>
  <c r="W8508" i="8"/>
  <c r="V8508" i="8" s="1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W8529" i="8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V8564" i="8" s="1"/>
  <c r="W8565" i="8"/>
  <c r="W8566" i="8"/>
  <c r="W8567" i="8"/>
  <c r="W8568" i="8"/>
  <c r="W8569" i="8"/>
  <c r="W8570" i="8"/>
  <c r="W8571" i="8"/>
  <c r="W8572" i="8"/>
  <c r="V8572" i="8" s="1"/>
  <c r="W8573" i="8"/>
  <c r="W8574" i="8"/>
  <c r="W8575" i="8"/>
  <c r="W8576" i="8"/>
  <c r="W8577" i="8"/>
  <c r="W8578" i="8"/>
  <c r="W8579" i="8"/>
  <c r="W8580" i="8"/>
  <c r="V8580" i="8" s="1"/>
  <c r="W8581" i="8"/>
  <c r="W8582" i="8"/>
  <c r="W8583" i="8"/>
  <c r="W8584" i="8"/>
  <c r="V8584" i="8" s="1"/>
  <c r="W8585" i="8"/>
  <c r="W8586" i="8"/>
  <c r="W8587" i="8"/>
  <c r="W8588" i="8"/>
  <c r="V8588" i="8" s="1"/>
  <c r="W8589" i="8"/>
  <c r="W8590" i="8"/>
  <c r="W8591" i="8"/>
  <c r="W8592" i="8"/>
  <c r="V8592" i="8" s="1"/>
  <c r="W8593" i="8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W8614" i="8"/>
  <c r="W8615" i="8"/>
  <c r="W8616" i="8"/>
  <c r="V8616" i="8" s="1"/>
  <c r="W8617" i="8"/>
  <c r="W8618" i="8"/>
  <c r="W8619" i="8"/>
  <c r="W8620" i="8"/>
  <c r="V8620" i="8" s="1"/>
  <c r="W8621" i="8"/>
  <c r="W8622" i="8"/>
  <c r="W8623" i="8"/>
  <c r="W8624" i="8"/>
  <c r="V8624" i="8" s="1"/>
  <c r="W8625" i="8"/>
  <c r="W8626" i="8"/>
  <c r="W8627" i="8"/>
  <c r="W8628" i="8"/>
  <c r="V8628" i="8" s="1"/>
  <c r="W8629" i="8"/>
  <c r="W8630" i="8"/>
  <c r="W8631" i="8"/>
  <c r="W8632" i="8"/>
  <c r="W8633" i="8"/>
  <c r="W8634" i="8"/>
  <c r="W8635" i="8"/>
  <c r="W8636" i="8"/>
  <c r="V8636" i="8" s="1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V8652" i="8" s="1"/>
  <c r="W8653" i="8"/>
  <c r="W8654" i="8"/>
  <c r="W8655" i="8"/>
  <c r="W8656" i="8"/>
  <c r="V8656" i="8" s="1"/>
  <c r="W8657" i="8"/>
  <c r="W8658" i="8"/>
  <c r="W8659" i="8"/>
  <c r="W8660" i="8"/>
  <c r="V8660" i="8" s="1"/>
  <c r="W8661" i="8"/>
  <c r="W8662" i="8"/>
  <c r="W8663" i="8"/>
  <c r="W8664" i="8"/>
  <c r="V8664" i="8" s="1"/>
  <c r="W8665" i="8"/>
  <c r="W8666" i="8"/>
  <c r="W8667" i="8"/>
  <c r="W8668" i="8"/>
  <c r="V8668" i="8" s="1"/>
  <c r="W8669" i="8"/>
  <c r="W8670" i="8"/>
  <c r="W8671" i="8"/>
  <c r="W8672" i="8"/>
  <c r="W8673" i="8"/>
  <c r="W8674" i="8"/>
  <c r="W8675" i="8"/>
  <c r="W8676" i="8"/>
  <c r="V8676" i="8" s="1"/>
  <c r="W8677" i="8"/>
  <c r="W8678" i="8"/>
  <c r="W8679" i="8"/>
  <c r="W8680" i="8"/>
  <c r="V8680" i="8" s="1"/>
  <c r="W8681" i="8"/>
  <c r="W8682" i="8"/>
  <c r="W8683" i="8"/>
  <c r="W8684" i="8"/>
  <c r="V8684" i="8" s="1"/>
  <c r="W8685" i="8"/>
  <c r="W8686" i="8"/>
  <c r="W8687" i="8"/>
  <c r="W8688" i="8"/>
  <c r="V8688" i="8" s="1"/>
  <c r="W8689" i="8"/>
  <c r="W8690" i="8"/>
  <c r="W8691" i="8"/>
  <c r="W8692" i="8"/>
  <c r="V8692" i="8" s="1"/>
  <c r="W8693" i="8"/>
  <c r="W8694" i="8"/>
  <c r="W8695" i="8"/>
  <c r="W8696" i="8"/>
  <c r="W8697" i="8"/>
  <c r="W8698" i="8"/>
  <c r="W8699" i="8"/>
  <c r="W8700" i="8"/>
  <c r="V8700" i="8" s="1"/>
  <c r="W8701" i="8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W8714" i="8"/>
  <c r="W8715" i="8"/>
  <c r="W8716" i="8"/>
  <c r="V8716" i="8" s="1"/>
  <c r="W8717" i="8"/>
  <c r="W8718" i="8"/>
  <c r="W8719" i="8"/>
  <c r="W8720" i="8"/>
  <c r="V8720" i="8" s="1"/>
  <c r="W8721" i="8"/>
  <c r="W8722" i="8"/>
  <c r="W8723" i="8"/>
  <c r="W8724" i="8"/>
  <c r="V8724" i="8" s="1"/>
  <c r="W8725" i="8"/>
  <c r="W8726" i="8"/>
  <c r="W8727" i="8"/>
  <c r="W8728" i="8"/>
  <c r="V8728" i="8" s="1"/>
  <c r="W8729" i="8"/>
  <c r="W8730" i="8"/>
  <c r="W8731" i="8"/>
  <c r="W8732" i="8"/>
  <c r="V8732" i="8" s="1"/>
  <c r="W8733" i="8"/>
  <c r="W8734" i="8"/>
  <c r="W8735" i="8"/>
  <c r="W8736" i="8"/>
  <c r="V8736" i="8" s="1"/>
  <c r="W8737" i="8"/>
  <c r="W8738" i="8"/>
  <c r="W8739" i="8"/>
  <c r="W8740" i="8"/>
  <c r="V8740" i="8" s="1"/>
  <c r="W8741" i="8"/>
  <c r="W8742" i="8"/>
  <c r="W8743" i="8"/>
  <c r="W8744" i="8"/>
  <c r="V8744" i="8" s="1"/>
  <c r="W8745" i="8"/>
  <c r="W8746" i="8"/>
  <c r="W8747" i="8"/>
  <c r="W8748" i="8"/>
  <c r="V8748" i="8" s="1"/>
  <c r="W8749" i="8"/>
  <c r="W8750" i="8"/>
  <c r="W8751" i="8"/>
  <c r="W8752" i="8"/>
  <c r="V8752" i="8" s="1"/>
  <c r="W8753" i="8"/>
  <c r="W8754" i="8"/>
  <c r="W8755" i="8"/>
  <c r="W8756" i="8"/>
  <c r="V8756" i="8" s="1"/>
  <c r="W8757" i="8"/>
  <c r="W8758" i="8"/>
  <c r="W8759" i="8"/>
  <c r="W8760" i="8"/>
  <c r="W8761" i="8"/>
  <c r="W8762" i="8"/>
  <c r="W8763" i="8"/>
  <c r="W8764" i="8"/>
  <c r="V8764" i="8" s="1"/>
  <c r="W8765" i="8"/>
  <c r="W8766" i="8"/>
  <c r="W8767" i="8"/>
  <c r="W8768" i="8"/>
  <c r="W8769" i="8"/>
  <c r="W8770" i="8"/>
  <c r="W8771" i="8"/>
  <c r="W8772" i="8"/>
  <c r="V8772" i="8" s="1"/>
  <c r="W8773" i="8"/>
  <c r="W8774" i="8"/>
  <c r="W8775" i="8"/>
  <c r="W8776" i="8"/>
  <c r="V8776" i="8" s="1"/>
  <c r="W8777" i="8"/>
  <c r="W8778" i="8"/>
  <c r="W8779" i="8"/>
  <c r="W8780" i="8"/>
  <c r="V8780" i="8" s="1"/>
  <c r="W8781" i="8"/>
  <c r="W8782" i="8"/>
  <c r="W8783" i="8"/>
  <c r="W8784" i="8"/>
  <c r="V8784" i="8" s="1"/>
  <c r="W8785" i="8"/>
  <c r="W8786" i="8"/>
  <c r="W8787" i="8"/>
  <c r="W8788" i="8"/>
  <c r="V8788" i="8" s="1"/>
  <c r="W8789" i="8"/>
  <c r="W8790" i="8"/>
  <c r="W8791" i="8"/>
  <c r="W8792" i="8"/>
  <c r="V8792" i="8" s="1"/>
  <c r="W8793" i="8"/>
  <c r="W8794" i="8"/>
  <c r="W8795" i="8"/>
  <c r="W8796" i="8"/>
  <c r="V8796" i="8" s="1"/>
  <c r="W8797" i="8"/>
  <c r="W8798" i="8"/>
  <c r="W8799" i="8"/>
  <c r="W8800" i="8"/>
  <c r="V8800" i="8" s="1"/>
  <c r="W8801" i="8"/>
  <c r="W8802" i="8"/>
  <c r="W8803" i="8"/>
  <c r="W8804" i="8"/>
  <c r="V8804" i="8" s="1"/>
  <c r="W8805" i="8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W8818" i="8"/>
  <c r="W8819" i="8"/>
  <c r="W8820" i="8"/>
  <c r="V8820" i="8" s="1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V8836" i="8" s="1"/>
  <c r="W8837" i="8"/>
  <c r="W8838" i="8"/>
  <c r="W8839" i="8"/>
  <c r="W8840" i="8"/>
  <c r="V8840" i="8" s="1"/>
  <c r="W8841" i="8"/>
  <c r="W8842" i="8"/>
  <c r="W8843" i="8"/>
  <c r="W8844" i="8"/>
  <c r="V8844" i="8" s="1"/>
  <c r="W8845" i="8"/>
  <c r="W8846" i="8"/>
  <c r="W8847" i="8"/>
  <c r="W8848" i="8"/>
  <c r="V8848" i="8" s="1"/>
  <c r="W8849" i="8"/>
  <c r="W8850" i="8"/>
  <c r="W8851" i="8"/>
  <c r="W8852" i="8"/>
  <c r="V8852" i="8" s="1"/>
  <c r="W8853" i="8"/>
  <c r="W8854" i="8"/>
  <c r="W8855" i="8"/>
  <c r="W8856" i="8"/>
  <c r="V8856" i="8" s="1"/>
  <c r="W8857" i="8"/>
  <c r="W8858" i="8"/>
  <c r="W8859" i="8"/>
  <c r="W8860" i="8"/>
  <c r="V8860" i="8" s="1"/>
  <c r="W8861" i="8"/>
  <c r="W8862" i="8"/>
  <c r="W8863" i="8"/>
  <c r="W8864" i="8"/>
  <c r="V8864" i="8" s="1"/>
  <c r="W8865" i="8"/>
  <c r="W8866" i="8"/>
  <c r="W8867" i="8"/>
  <c r="W8868" i="8"/>
  <c r="V8868" i="8" s="1"/>
  <c r="W8869" i="8"/>
  <c r="W8870" i="8"/>
  <c r="W8871" i="8"/>
  <c r="W8872" i="8"/>
  <c r="V8872" i="8" s="1"/>
  <c r="W8873" i="8"/>
  <c r="W8874" i="8"/>
  <c r="W8875" i="8"/>
  <c r="W8876" i="8"/>
  <c r="V8876" i="8" s="1"/>
  <c r="W8877" i="8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W8889" i="8"/>
  <c r="W8890" i="8"/>
  <c r="W8891" i="8"/>
  <c r="W8892" i="8"/>
  <c r="V8892" i="8" s="1"/>
  <c r="W8893" i="8"/>
  <c r="W8894" i="8"/>
  <c r="W8895" i="8"/>
  <c r="W8896" i="8"/>
  <c r="W8897" i="8"/>
  <c r="W8898" i="8"/>
  <c r="W8899" i="8"/>
  <c r="W8900" i="8"/>
  <c r="V8900" i="8" s="1"/>
  <c r="W8901" i="8"/>
  <c r="W8902" i="8"/>
  <c r="W8903" i="8"/>
  <c r="W8904" i="8"/>
  <c r="V8904" i="8" s="1"/>
  <c r="W8905" i="8"/>
  <c r="W8906" i="8"/>
  <c r="W8907" i="8"/>
  <c r="W8908" i="8"/>
  <c r="V8908" i="8" s="1"/>
  <c r="W8909" i="8"/>
  <c r="W8910" i="8"/>
  <c r="W8911" i="8"/>
  <c r="W8912" i="8"/>
  <c r="V8912" i="8" s="1"/>
  <c r="W8913" i="8"/>
  <c r="W8914" i="8"/>
  <c r="W8915" i="8"/>
  <c r="W8916" i="8"/>
  <c r="V8916" i="8" s="1"/>
  <c r="W8917" i="8"/>
  <c r="W8918" i="8"/>
  <c r="W8919" i="8"/>
  <c r="W8920" i="8"/>
  <c r="V8920" i="8" s="1"/>
  <c r="W8921" i="8"/>
  <c r="W8922" i="8"/>
  <c r="W8923" i="8"/>
  <c r="W8924" i="8"/>
  <c r="V8924" i="8" s="1"/>
  <c r="W8925" i="8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W8946" i="8"/>
  <c r="W8947" i="8"/>
  <c r="W8948" i="8"/>
  <c r="V8948" i="8" s="1"/>
  <c r="W8949" i="8"/>
  <c r="W8950" i="8"/>
  <c r="W8951" i="8"/>
  <c r="W8952" i="8"/>
  <c r="W8953" i="8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W8966" i="8"/>
  <c r="W8967" i="8"/>
  <c r="W8968" i="8"/>
  <c r="V8968" i="8" s="1"/>
  <c r="W8969" i="8"/>
  <c r="W8970" i="8"/>
  <c r="W8971" i="8"/>
  <c r="W8972" i="8"/>
  <c r="V8972" i="8" s="1"/>
  <c r="W8973" i="8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W8986" i="8"/>
  <c r="W8987" i="8"/>
  <c r="W8988" i="8"/>
  <c r="V8988" i="8" s="1"/>
  <c r="W8989" i="8"/>
  <c r="W8990" i="8"/>
  <c r="W8991" i="8"/>
  <c r="W8992" i="8"/>
  <c r="V8992" i="8" s="1"/>
  <c r="W8993" i="8"/>
  <c r="W8994" i="8"/>
  <c r="W8995" i="8"/>
  <c r="W8996" i="8"/>
  <c r="V8996" i="8" s="1"/>
  <c r="W8997" i="8"/>
  <c r="W8998" i="8"/>
  <c r="W8999" i="8"/>
  <c r="W9000" i="8"/>
  <c r="V9000" i="8" s="1"/>
  <c r="W9001" i="8"/>
  <c r="W9002" i="8"/>
  <c r="W9003" i="8"/>
  <c r="W9004" i="8"/>
  <c r="V9004" i="8" s="1"/>
  <c r="W9005" i="8"/>
  <c r="W9006" i="8"/>
  <c r="W9007" i="8"/>
  <c r="W9008" i="8"/>
  <c r="V9008" i="8" s="1"/>
  <c r="W9009" i="8"/>
  <c r="W9010" i="8"/>
  <c r="W9011" i="8"/>
  <c r="W9012" i="8"/>
  <c r="V9012" i="8" s="1"/>
  <c r="W9013" i="8"/>
  <c r="W9014" i="8"/>
  <c r="W9015" i="8"/>
  <c r="W9016" i="8"/>
  <c r="W9017" i="8"/>
  <c r="W9018" i="8"/>
  <c r="W9019" i="8"/>
  <c r="W9020" i="8"/>
  <c r="V9020" i="8" s="1"/>
  <c r="W9021" i="8"/>
  <c r="W9022" i="8"/>
  <c r="W9023" i="8"/>
  <c r="W9024" i="8"/>
  <c r="W9025" i="8"/>
  <c r="W9026" i="8"/>
  <c r="W9027" i="8"/>
  <c r="W9028" i="8"/>
  <c r="V9028" i="8" s="1"/>
  <c r="W9029" i="8"/>
  <c r="W9030" i="8"/>
  <c r="W9031" i="8"/>
  <c r="W9032" i="8"/>
  <c r="V9032" i="8" s="1"/>
  <c r="W9033" i="8"/>
  <c r="W9034" i="8"/>
  <c r="W9035" i="8"/>
  <c r="W9036" i="8"/>
  <c r="V9036" i="8" s="1"/>
  <c r="W9037" i="8"/>
  <c r="W9038" i="8"/>
  <c r="W9039" i="8"/>
  <c r="W9040" i="8"/>
  <c r="V9040" i="8" s="1"/>
  <c r="W9041" i="8"/>
  <c r="W9042" i="8"/>
  <c r="W9043" i="8"/>
  <c r="W9044" i="8"/>
  <c r="V9044" i="8" s="1"/>
  <c r="W9045" i="8"/>
  <c r="W9046" i="8"/>
  <c r="W9047" i="8"/>
  <c r="W9048" i="8"/>
  <c r="V9048" i="8" s="1"/>
  <c r="W9049" i="8"/>
  <c r="W9050" i="8"/>
  <c r="W9051" i="8"/>
  <c r="W9052" i="8"/>
  <c r="V9052" i="8" s="1"/>
  <c r="W9053" i="8"/>
  <c r="W9054" i="8"/>
  <c r="W9055" i="8"/>
  <c r="W9056" i="8"/>
  <c r="V9056" i="8" s="1"/>
  <c r="W9057" i="8"/>
  <c r="W9058" i="8"/>
  <c r="W9059" i="8"/>
  <c r="W9060" i="8"/>
  <c r="V9060" i="8" s="1"/>
  <c r="W9061" i="8"/>
  <c r="W9062" i="8"/>
  <c r="W9063" i="8"/>
  <c r="W9064" i="8"/>
  <c r="V9064" i="8" s="1"/>
  <c r="W9065" i="8"/>
  <c r="W9066" i="8"/>
  <c r="W9067" i="8"/>
  <c r="W9068" i="8"/>
  <c r="V9068" i="8" s="1"/>
  <c r="W9069" i="8"/>
  <c r="W9070" i="8"/>
  <c r="W9071" i="8"/>
  <c r="W9072" i="8"/>
  <c r="V9072" i="8" s="1"/>
  <c r="W9073" i="8"/>
  <c r="W9074" i="8"/>
  <c r="W9075" i="8"/>
  <c r="W9076" i="8"/>
  <c r="V9076" i="8" s="1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V9202" i="8" s="1"/>
  <c r="W9203" i="8"/>
  <c r="W9204" i="8"/>
  <c r="V9204" i="8" s="1"/>
  <c r="W9205" i="8"/>
  <c r="W9206" i="8"/>
  <c r="W9207" i="8"/>
  <c r="W9208" i="8"/>
  <c r="V9208" i="8" s="1"/>
  <c r="W9209" i="8"/>
  <c r="W9210" i="8"/>
  <c r="V9210" i="8" s="1"/>
  <c r="W9211" i="8"/>
  <c r="W9212" i="8"/>
  <c r="W9213" i="8"/>
  <c r="W9214" i="8"/>
  <c r="W9215" i="8"/>
  <c r="W9216" i="8"/>
  <c r="V9216" i="8" s="1"/>
  <c r="W9217" i="8"/>
  <c r="W9218" i="8"/>
  <c r="W9219" i="8"/>
  <c r="W9220" i="8"/>
  <c r="V9220" i="8" s="1"/>
  <c r="W9221" i="8"/>
  <c r="W9222" i="8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W9234" i="8"/>
  <c r="V9234" i="8" s="1"/>
  <c r="W9235" i="8"/>
  <c r="W9236" i="8"/>
  <c r="V9236" i="8" s="1"/>
  <c r="W9237" i="8"/>
  <c r="W9238" i="8"/>
  <c r="W9239" i="8"/>
  <c r="W9240" i="8"/>
  <c r="V9240" i="8" s="1"/>
  <c r="W9241" i="8"/>
  <c r="W9242" i="8"/>
  <c r="V9242" i="8" s="1"/>
  <c r="W9243" i="8"/>
  <c r="W9244" i="8"/>
  <c r="W9245" i="8"/>
  <c r="W9246" i="8"/>
  <c r="W9247" i="8"/>
  <c r="W9248" i="8"/>
  <c r="V9248" i="8" s="1"/>
  <c r="W9249" i="8"/>
  <c r="W9250" i="8"/>
  <c r="V9250" i="8" s="1"/>
  <c r="W9251" i="8"/>
  <c r="W9252" i="8"/>
  <c r="V9252" i="8" s="1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W9274" i="8"/>
  <c r="V9274" i="8" s="1"/>
  <c r="W9275" i="8"/>
  <c r="W9276" i="8"/>
  <c r="V9276" i="8" s="1"/>
  <c r="W9277" i="8"/>
  <c r="V9277" i="8" s="1"/>
  <c r="W9278" i="8"/>
  <c r="W9279" i="8"/>
  <c r="V9279" i="8" s="1"/>
  <c r="W9280" i="8"/>
  <c r="V9280" i="8" s="1"/>
  <c r="W9281" i="8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W9290" i="8"/>
  <c r="V9290" i="8" s="1"/>
  <c r="W9291" i="8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V9305" i="8" s="1"/>
  <c r="W9306" i="8"/>
  <c r="V9306" i="8" s="1"/>
  <c r="W9307" i="8"/>
  <c r="W9308" i="8"/>
  <c r="V9308" i="8" s="1"/>
  <c r="W9309" i="8"/>
  <c r="V9309" i="8" s="1"/>
  <c r="W9310" i="8"/>
  <c r="W9311" i="8"/>
  <c r="V9311" i="8" s="1"/>
  <c r="W9312" i="8"/>
  <c r="V9312" i="8" s="1"/>
  <c r="W9313" i="8"/>
  <c r="W9314" i="8"/>
  <c r="V9314" i="8" s="1"/>
  <c r="W9315" i="8"/>
  <c r="V9315" i="8" s="1"/>
  <c r="W9316" i="8"/>
  <c r="V9316" i="8" s="1"/>
  <c r="W9317" i="8"/>
  <c r="V9317" i="8" s="1"/>
  <c r="W9318" i="8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W9327" i="8"/>
  <c r="V9327" i="8" s="1"/>
  <c r="W9328" i="8"/>
  <c r="V9328" i="8" s="1"/>
  <c r="W9329" i="8"/>
  <c r="W9330" i="8"/>
  <c r="V9330" i="8" s="1"/>
  <c r="W9331" i="8"/>
  <c r="V9331" i="8" s="1"/>
  <c r="W9332" i="8"/>
  <c r="V9332" i="8" s="1"/>
  <c r="W9333" i="8"/>
  <c r="V9333" i="8" s="1"/>
  <c r="W9334" i="8"/>
  <c r="W9335" i="8"/>
  <c r="V9335" i="8" s="1"/>
  <c r="W9336" i="8"/>
  <c r="V9336" i="8" s="1"/>
  <c r="W9337" i="8"/>
  <c r="V9337" i="8" s="1"/>
  <c r="W9338" i="8"/>
  <c r="V9338" i="8" s="1"/>
  <c r="W9339" i="8"/>
  <c r="W9340" i="8"/>
  <c r="V9340" i="8" s="1"/>
  <c r="W9341" i="8"/>
  <c r="V9341" i="8" s="1"/>
  <c r="W9342" i="8"/>
  <c r="W9343" i="8"/>
  <c r="V9343" i="8" s="1"/>
  <c r="W9344" i="8"/>
  <c r="V9344" i="8" s="1"/>
  <c r="W9345" i="8"/>
  <c r="W9346" i="8"/>
  <c r="V9346" i="8" s="1"/>
  <c r="W9347" i="8"/>
  <c r="V9347" i="8" s="1"/>
  <c r="W9348" i="8"/>
  <c r="V9348" i="8" s="1"/>
  <c r="W9349" i="8"/>
  <c r="V9349" i="8" s="1"/>
  <c r="W9350" i="8"/>
  <c r="W9351" i="8"/>
  <c r="V9351" i="8" s="1"/>
  <c r="W9352" i="8"/>
  <c r="V9352" i="8" s="1"/>
  <c r="W9353" i="8"/>
  <c r="V9353" i="8" s="1"/>
  <c r="W9354" i="8"/>
  <c r="V9354" i="8" s="1"/>
  <c r="W9355" i="8"/>
  <c r="W9356" i="8"/>
  <c r="V9356" i="8" s="1"/>
  <c r="W9357" i="8"/>
  <c r="V9357" i="8" s="1"/>
  <c r="W9358" i="8"/>
  <c r="W9359" i="8"/>
  <c r="V9359" i="8" s="1"/>
  <c r="W9360" i="8"/>
  <c r="V9360" i="8" s="1"/>
  <c r="W9361" i="8"/>
  <c r="W9362" i="8"/>
  <c r="V9362" i="8" s="1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W9372" i="8"/>
  <c r="V9372" i="8" s="1"/>
  <c r="W9373" i="8"/>
  <c r="V9373" i="8" s="1"/>
  <c r="W9374" i="8"/>
  <c r="W9375" i="8"/>
  <c r="V9375" i="8" s="1"/>
  <c r="W9376" i="8"/>
  <c r="V9376" i="8" s="1"/>
  <c r="W9377" i="8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W9388" i="8"/>
  <c r="V9388" i="8" s="1"/>
  <c r="W9389" i="8"/>
  <c r="V9389" i="8" s="1"/>
  <c r="W9390" i="8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V9417" i="8" s="1"/>
  <c r="W9418" i="8"/>
  <c r="V9418" i="8" s="1"/>
  <c r="W9419" i="8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W9431" i="8"/>
  <c r="V9431" i="8" s="1"/>
  <c r="W9432" i="8"/>
  <c r="V9432" i="8" s="1"/>
  <c r="W9433" i="8"/>
  <c r="W9434" i="8"/>
  <c r="V9434" i="8" s="1"/>
  <c r="W9435" i="8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W9450" i="8"/>
  <c r="V9450" i="8" s="1"/>
  <c r="W9451" i="8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W9463" i="8"/>
  <c r="V9463" i="8" s="1"/>
  <c r="W9464" i="8"/>
  <c r="V9464" i="8" s="1"/>
  <c r="W9465" i="8"/>
  <c r="W9466" i="8"/>
  <c r="V9466" i="8" s="1"/>
  <c r="W9467" i="8"/>
  <c r="V9467" i="8" s="1"/>
  <c r="W9468" i="8"/>
  <c r="V9468" i="8" s="1"/>
  <c r="W9469" i="8"/>
  <c r="V9469" i="8" s="1"/>
  <c r="W9470" i="8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W9503" i="8"/>
  <c r="V9503" i="8" s="1"/>
  <c r="W9504" i="8"/>
  <c r="V9504" i="8" s="1"/>
  <c r="W9505" i="8"/>
  <c r="W9506" i="8"/>
  <c r="V9506" i="8" s="1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V9513" i="8" s="1"/>
  <c r="W9514" i="8"/>
  <c r="V9514" i="8" s="1"/>
  <c r="W9515" i="8"/>
  <c r="W9516" i="8"/>
  <c r="V9516" i="8" s="1"/>
  <c r="W9517" i="8"/>
  <c r="V9517" i="8" s="1"/>
  <c r="W9518" i="8"/>
  <c r="W9519" i="8"/>
  <c r="V9519" i="8" s="1"/>
  <c r="W9520" i="8"/>
  <c r="V9520" i="8" s="1"/>
  <c r="W9521" i="8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V9538" i="8" s="1"/>
  <c r="W9539" i="8"/>
  <c r="V9539" i="8" s="1"/>
  <c r="W9540" i="8"/>
  <c r="V9540" i="8" s="1"/>
  <c r="W9541" i="8"/>
  <c r="V9541" i="8" s="1"/>
  <c r="W9542" i="8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W9551" i="8"/>
  <c r="V9551" i="8" s="1"/>
  <c r="W9552" i="8"/>
  <c r="V9552" i="8" s="1"/>
  <c r="W9553" i="8"/>
  <c r="W9554" i="8"/>
  <c r="V9554" i="8" s="1"/>
  <c r="W9555" i="8"/>
  <c r="V9555" i="8" s="1"/>
  <c r="W9556" i="8"/>
  <c r="V9556" i="8" s="1"/>
  <c r="W9557" i="8"/>
  <c r="V9557" i="8" s="1"/>
  <c r="W9558" i="8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V9594" i="8" s="1"/>
  <c r="W9595" i="8"/>
  <c r="V9595" i="8" s="1"/>
  <c r="W9596" i="8"/>
  <c r="V9596" i="8" s="1"/>
  <c r="W9597" i="8"/>
  <c r="V9597" i="8" s="1"/>
  <c r="W9598" i="8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W9607" i="8"/>
  <c r="V9607" i="8" s="1"/>
  <c r="W9608" i="8"/>
  <c r="V9608" i="8" s="1"/>
  <c r="W9609" i="8"/>
  <c r="W9610" i="8"/>
  <c r="V9610" i="8" s="1"/>
  <c r="W9611" i="8"/>
  <c r="V9611" i="8" s="1"/>
  <c r="W9612" i="8"/>
  <c r="V9612" i="8" s="1"/>
  <c r="W9613" i="8"/>
  <c r="V9613" i="8" s="1"/>
  <c r="W9614" i="8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W9626" i="8"/>
  <c r="V9626" i="8" s="1"/>
  <c r="W9627" i="8"/>
  <c r="V9627" i="8" s="1"/>
  <c r="W9628" i="8"/>
  <c r="V9628" i="8" s="1"/>
  <c r="W9629" i="8"/>
  <c r="V9629" i="8" s="1"/>
  <c r="W9630" i="8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W9639" i="8"/>
  <c r="V9639" i="8" s="1"/>
  <c r="W9640" i="8"/>
  <c r="V9640" i="8" s="1"/>
  <c r="W9641" i="8"/>
  <c r="V9641" i="8" s="1"/>
  <c r="W9642" i="8"/>
  <c r="V9642" i="8" s="1"/>
  <c r="W9643" i="8"/>
  <c r="W9644" i="8"/>
  <c r="V9644" i="8" s="1"/>
  <c r="W9645" i="8"/>
  <c r="V9645" i="8" s="1"/>
  <c r="W9646" i="8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W9663" i="8"/>
  <c r="V9663" i="8" s="1"/>
  <c r="W9664" i="8"/>
  <c r="V9664" i="8" s="1"/>
  <c r="W9665" i="8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W9679" i="8"/>
  <c r="V9679" i="8" s="1"/>
  <c r="W9680" i="8"/>
  <c r="V9680" i="8" s="1"/>
  <c r="W9681" i="8"/>
  <c r="W9682" i="8"/>
  <c r="V9682" i="8" s="1"/>
  <c r="W9683" i="8"/>
  <c r="V9683" i="8" s="1"/>
  <c r="W9684" i="8"/>
  <c r="V9684" i="8" s="1"/>
  <c r="W9685" i="8"/>
  <c r="V9685" i="8" s="1"/>
  <c r="W9686" i="8"/>
  <c r="W9687" i="8"/>
  <c r="V9687" i="8" s="1"/>
  <c r="W9688" i="8"/>
  <c r="V9688" i="8" s="1"/>
  <c r="W9689" i="8"/>
  <c r="V9689" i="8" s="1"/>
  <c r="W9690" i="8"/>
  <c r="V9690" i="8" s="1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V9698" i="8" s="1"/>
  <c r="W9699" i="8"/>
  <c r="V9699" i="8" s="1"/>
  <c r="W9700" i="8"/>
  <c r="V9700" i="8" s="1"/>
  <c r="W9701" i="8"/>
  <c r="V9701" i="8" s="1"/>
  <c r="W9702" i="8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W9722" i="8"/>
  <c r="V9722" i="8" s="1"/>
  <c r="W9723" i="8"/>
  <c r="V9723" i="8" s="1"/>
  <c r="W9724" i="8"/>
  <c r="V9724" i="8" s="1"/>
  <c r="W9725" i="8"/>
  <c r="V9725" i="8" s="1"/>
  <c r="W9726" i="8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W9767" i="8"/>
  <c r="V9767" i="8" s="1"/>
  <c r="W9768" i="8"/>
  <c r="V9768" i="8" s="1"/>
  <c r="W9769" i="8"/>
  <c r="W9770" i="8"/>
  <c r="V9770" i="8" s="1"/>
  <c r="W9771" i="8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W9783" i="8"/>
  <c r="V9783" i="8" s="1"/>
  <c r="W9784" i="8"/>
  <c r="V9784" i="8" s="1"/>
  <c r="W9785" i="8"/>
  <c r="W9786" i="8"/>
  <c r="V9786" i="8" s="1"/>
  <c r="W9787" i="8"/>
  <c r="V9787" i="8" s="1"/>
  <c r="W9788" i="8"/>
  <c r="V9788" i="8" s="1"/>
  <c r="W9789" i="8"/>
  <c r="V9789" i="8" s="1"/>
  <c r="W9790" i="8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W9802" i="8"/>
  <c r="V9802" i="8" s="1"/>
  <c r="W9803" i="8"/>
  <c r="W9804" i="8"/>
  <c r="V9804" i="8" s="1"/>
  <c r="W9805" i="8"/>
  <c r="V9805" i="8" s="1"/>
  <c r="W9806" i="8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W9818" i="8"/>
  <c r="V9818" i="8" s="1"/>
  <c r="W9819" i="8"/>
  <c r="V9819" i="8" s="1"/>
  <c r="W9820" i="8"/>
  <c r="V9820" i="8" s="1"/>
  <c r="W9821" i="8"/>
  <c r="V9821" i="8" s="1"/>
  <c r="W9822" i="8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W9839" i="8"/>
  <c r="V9839" i="8" s="1"/>
  <c r="W9840" i="8"/>
  <c r="V9840" i="8" s="1"/>
  <c r="W9841" i="8"/>
  <c r="W9842" i="8"/>
  <c r="V9842" i="8" s="1"/>
  <c r="W9843" i="8"/>
  <c r="V9843" i="8" s="1"/>
  <c r="W9844" i="8"/>
  <c r="V9844" i="8" s="1"/>
  <c r="W9845" i="8"/>
  <c r="V9845" i="8" s="1"/>
  <c r="W9846" i="8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W9855" i="8"/>
  <c r="V9855" i="8" s="1"/>
  <c r="W9856" i="8"/>
  <c r="V9856" i="8" s="1"/>
  <c r="W9857" i="8"/>
  <c r="W9858" i="8"/>
  <c r="V9858" i="8" s="1"/>
  <c r="W9859" i="8"/>
  <c r="V9859" i="8" s="1"/>
  <c r="W9860" i="8"/>
  <c r="V9860" i="8" s="1"/>
  <c r="W9861" i="8"/>
  <c r="V9861" i="8" s="1"/>
  <c r="W9862" i="8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W9879" i="8"/>
  <c r="V9879" i="8" s="1"/>
  <c r="W9880" i="8"/>
  <c r="V9880" i="8" s="1"/>
  <c r="W9881" i="8"/>
  <c r="W9882" i="8"/>
  <c r="V9882" i="8" s="1"/>
  <c r="W9883" i="8"/>
  <c r="V9883" i="8" s="1"/>
  <c r="W9884" i="8"/>
  <c r="V9884" i="8" s="1"/>
  <c r="W9885" i="8"/>
  <c r="V9885" i="8" s="1"/>
  <c r="W9886" i="8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W9898" i="8"/>
  <c r="V9898" i="8" s="1"/>
  <c r="W9899" i="8"/>
  <c r="V9899" i="8" s="1"/>
  <c r="W9900" i="8"/>
  <c r="V9900" i="8" s="1"/>
  <c r="W9901" i="8"/>
  <c r="V9901" i="8" s="1"/>
  <c r="W9902" i="8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W9919" i="8"/>
  <c r="V9919" i="8" s="1"/>
  <c r="W9920" i="8"/>
  <c r="V9920" i="8" s="1"/>
  <c r="W9921" i="8"/>
  <c r="V9921" i="8" s="1"/>
  <c r="W9922" i="8"/>
  <c r="V9922" i="8" s="1"/>
  <c r="W9923" i="8"/>
  <c r="W9924" i="8"/>
  <c r="V9924" i="8" s="1"/>
  <c r="W9925" i="8"/>
  <c r="V9925" i="8" s="1"/>
  <c r="W9926" i="8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W9935" i="8"/>
  <c r="V9935" i="8" s="1"/>
  <c r="W9936" i="8"/>
  <c r="V9936" i="8" s="1"/>
  <c r="W9937" i="8"/>
  <c r="W9938" i="8"/>
  <c r="V9938" i="8" s="1"/>
  <c r="W9939" i="8"/>
  <c r="V9939" i="8" s="1"/>
  <c r="W9940" i="8"/>
  <c r="V9940" i="8" s="1"/>
  <c r="W9941" i="8"/>
  <c r="V9941" i="8" s="1"/>
  <c r="W9942" i="8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W9967" i="8"/>
  <c r="V9967" i="8" s="1"/>
  <c r="W9968" i="8"/>
  <c r="V9968" i="8" s="1"/>
  <c r="W9969" i="8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W9991" i="8"/>
  <c r="V9991" i="8" s="1"/>
  <c r="W9992" i="8"/>
  <c r="V9992" i="8" s="1"/>
  <c r="W9993" i="8"/>
  <c r="W9994" i="8"/>
  <c r="V9994" i="8" s="1"/>
  <c r="W9995" i="8"/>
  <c r="V9995" i="8" s="1"/>
  <c r="W9996" i="8"/>
  <c r="V9996" i="8" s="1"/>
  <c r="W9997" i="8"/>
  <c r="V9997" i="8" s="1"/>
  <c r="W9998" i="8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62" i="8"/>
  <c r="V9270" i="8"/>
  <c r="V9273" i="8"/>
  <c r="V9275" i="8"/>
  <c r="V9278" i="8"/>
  <c r="V9281" i="8"/>
  <c r="V9286" i="8"/>
  <c r="V9289" i="8"/>
  <c r="V9291" i="8"/>
  <c r="V9294" i="8"/>
  <c r="V9297" i="8"/>
  <c r="V9300" i="8"/>
  <c r="V9302" i="8"/>
  <c r="V9307" i="8"/>
  <c r="V9310" i="8"/>
  <c r="V9313" i="8"/>
  <c r="V9318" i="8"/>
  <c r="V9323" i="8"/>
  <c r="V9326" i="8"/>
  <c r="V9329" i="8"/>
  <c r="V9334" i="8"/>
  <c r="V9339" i="8"/>
  <c r="V9342" i="8"/>
  <c r="V9345" i="8"/>
  <c r="V9350" i="8"/>
  <c r="V9355" i="8"/>
  <c r="V9358" i="8"/>
  <c r="V9361" i="8"/>
  <c r="V9364" i="8"/>
  <c r="V9366" i="8"/>
  <c r="V9371" i="8"/>
  <c r="V9374" i="8"/>
  <c r="V9377" i="8"/>
  <c r="V9382" i="8"/>
  <c r="V9387" i="8"/>
  <c r="V9390" i="8"/>
  <c r="V9398" i="8"/>
  <c r="V9406" i="8"/>
  <c r="V9412" i="8"/>
  <c r="V9414" i="8"/>
  <c r="V9419" i="8"/>
  <c r="V9422" i="8"/>
  <c r="V9430" i="8"/>
  <c r="V9433" i="8"/>
  <c r="V9435" i="8"/>
  <c r="V9438" i="8"/>
  <c r="V9446" i="8"/>
  <c r="V9449" i="8"/>
  <c r="V9451" i="8"/>
  <c r="V9454" i="8"/>
  <c r="V9462" i="8"/>
  <c r="V9465" i="8"/>
  <c r="V9470" i="8"/>
  <c r="V9478" i="8"/>
  <c r="V9481" i="8"/>
  <c r="V9486" i="8"/>
  <c r="V9494" i="8"/>
  <c r="V9502" i="8"/>
  <c r="V9505" i="8"/>
  <c r="V9508" i="8"/>
  <c r="V9510" i="8"/>
  <c r="V9515" i="8"/>
  <c r="V9518" i="8"/>
  <c r="V9521" i="8"/>
  <c r="V9526" i="8"/>
  <c r="V9532" i="8"/>
  <c r="V9534" i="8"/>
  <c r="V9537" i="8"/>
  <c r="V9542" i="8"/>
  <c r="V9550" i="8"/>
  <c r="V9553" i="8"/>
  <c r="V9558" i="8"/>
  <c r="V9566" i="8"/>
  <c r="V9569" i="8"/>
  <c r="V9574" i="8"/>
  <c r="V9582" i="8"/>
  <c r="V9588" i="8"/>
  <c r="V9590" i="8"/>
  <c r="V9593" i="8"/>
  <c r="V9598" i="8"/>
  <c r="V9606" i="8"/>
  <c r="V9609" i="8"/>
  <c r="V9614" i="8"/>
  <c r="V9622" i="8"/>
  <c r="V9625" i="8"/>
  <c r="V9630" i="8"/>
  <c r="V9638" i="8"/>
  <c r="V9643" i="8"/>
  <c r="V9646" i="8"/>
  <c r="V9654" i="8"/>
  <c r="V9662" i="8"/>
  <c r="V9665" i="8"/>
  <c r="V9670" i="8"/>
  <c r="V9678" i="8"/>
  <c r="V9681" i="8"/>
  <c r="V9686" i="8"/>
  <c r="V9691" i="8"/>
  <c r="V9692" i="8"/>
  <c r="V9694" i="8"/>
  <c r="V9697" i="8"/>
  <c r="V9702" i="8"/>
  <c r="V9710" i="8"/>
  <c r="V9718" i="8"/>
  <c r="V9721" i="8"/>
  <c r="V9726" i="8"/>
  <c r="V9734" i="8"/>
  <c r="V9742" i="8"/>
  <c r="V9749" i="8"/>
  <c r="V9750" i="8"/>
  <c r="V9758" i="8"/>
  <c r="V9766" i="8"/>
  <c r="V9769" i="8"/>
  <c r="V9771" i="8"/>
  <c r="V9774" i="8"/>
  <c r="V9782" i="8"/>
  <c r="V9785" i="8"/>
  <c r="V9790" i="8"/>
  <c r="V9798" i="8"/>
  <c r="V9801" i="8"/>
  <c r="V9803" i="8"/>
  <c r="V9806" i="8"/>
  <c r="V9814" i="8"/>
  <c r="V9817" i="8"/>
  <c r="V9822" i="8"/>
  <c r="V9830" i="8"/>
  <c r="V9838" i="8"/>
  <c r="V9841" i="8"/>
  <c r="V9846" i="8"/>
  <c r="V9854" i="8"/>
  <c r="V9857" i="8"/>
  <c r="V9862" i="8"/>
  <c r="V9870" i="8"/>
  <c r="V9878" i="8"/>
  <c r="V9881" i="8"/>
  <c r="V9886" i="8"/>
  <c r="V9894" i="8"/>
  <c r="V9897" i="8"/>
  <c r="V9902" i="8"/>
  <c r="V9910" i="8"/>
  <c r="V9918" i="8"/>
  <c r="V9923" i="8"/>
  <c r="V9926" i="8"/>
  <c r="V9934" i="8"/>
  <c r="V9937" i="8"/>
  <c r="V9942" i="8"/>
  <c r="V9950" i="8"/>
  <c r="V9951" i="8"/>
  <c r="V9958" i="8"/>
  <c r="V9966" i="8"/>
  <c r="V9969" i="8"/>
  <c r="V9974" i="8"/>
  <c r="V9982" i="8"/>
  <c r="V9990" i="8"/>
  <c r="V9993" i="8"/>
  <c r="V9998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3" i="8"/>
  <c r="V9205" i="8"/>
  <c r="V9206" i="8"/>
  <c r="V9207" i="8"/>
  <c r="V9209" i="8"/>
  <c r="V9211" i="8"/>
  <c r="V9212" i="8"/>
  <c r="V9213" i="8"/>
  <c r="V9214" i="8"/>
  <c r="V9215" i="8"/>
  <c r="V9217" i="8"/>
  <c r="V9218" i="8"/>
  <c r="V9219" i="8"/>
  <c r="V9221" i="8"/>
  <c r="V9222" i="8"/>
  <c r="V9223" i="8"/>
  <c r="V9225" i="8"/>
  <c r="V9227" i="8"/>
  <c r="V9229" i="8"/>
  <c r="V9230" i="8"/>
  <c r="V9233" i="8"/>
  <c r="V9235" i="8"/>
  <c r="V9237" i="8"/>
  <c r="V9238" i="8"/>
  <c r="V9239" i="8"/>
  <c r="V9241" i="8"/>
  <c r="V9243" i="8"/>
  <c r="V9244" i="8"/>
  <c r="V9245" i="8"/>
  <c r="V9246" i="8"/>
  <c r="V9247" i="8"/>
  <c r="V9249" i="8"/>
  <c r="V9251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1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1" i="8"/>
  <c r="V7443" i="8"/>
  <c r="V7445" i="8"/>
  <c r="V7446" i="8"/>
  <c r="V7447" i="8"/>
  <c r="V7448" i="8"/>
  <c r="V7449" i="8"/>
  <c r="V7451" i="8"/>
  <c r="V7453" i="8"/>
  <c r="V7454" i="8"/>
  <c r="V7455" i="8"/>
  <c r="V7456" i="8"/>
  <c r="V7457" i="8"/>
  <c r="V7459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3" i="8"/>
  <c r="V7494" i="8"/>
  <c r="V7495" i="8"/>
  <c r="V7496" i="8"/>
  <c r="V7497" i="8"/>
  <c r="V7499" i="8"/>
  <c r="V7501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1" i="8"/>
  <c r="V7523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9" i="8"/>
  <c r="V7550" i="8"/>
  <c r="V7551" i="8"/>
  <c r="V7552" i="8"/>
  <c r="V7553" i="8"/>
  <c r="V7555" i="8"/>
  <c r="V7557" i="8"/>
  <c r="V7558" i="8"/>
  <c r="V7559" i="8"/>
  <c r="V7560" i="8"/>
  <c r="V7561" i="8"/>
  <c r="V7563" i="8"/>
  <c r="V7565" i="8"/>
  <c r="V7566" i="8"/>
  <c r="V7567" i="8"/>
  <c r="V7568" i="8"/>
  <c r="V7569" i="8"/>
  <c r="V7571" i="8"/>
  <c r="V7573" i="8"/>
  <c r="V7574" i="8"/>
  <c r="V7575" i="8"/>
  <c r="V7576" i="8"/>
  <c r="V7577" i="8"/>
  <c r="V7579" i="8"/>
  <c r="V7581" i="8"/>
  <c r="V7582" i="8"/>
  <c r="V7583" i="8"/>
  <c r="V7584" i="8"/>
  <c r="V7585" i="8"/>
  <c r="V7587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3" i="8"/>
  <c r="V7614" i="8"/>
  <c r="V7615" i="8"/>
  <c r="V7616" i="8"/>
  <c r="V7617" i="8"/>
  <c r="V7619" i="8"/>
  <c r="V7621" i="8"/>
  <c r="V7622" i="8"/>
  <c r="V7623" i="8"/>
  <c r="V7624" i="8"/>
  <c r="V7625" i="8"/>
  <c r="V7627" i="8"/>
  <c r="V7629" i="8"/>
  <c r="V7630" i="8"/>
  <c r="V7631" i="8"/>
  <c r="V7632" i="8"/>
  <c r="V7633" i="8"/>
  <c r="V7635" i="8"/>
  <c r="V7637" i="8"/>
  <c r="V7638" i="8"/>
  <c r="V7639" i="8"/>
  <c r="V7640" i="8"/>
  <c r="V7641" i="8"/>
  <c r="V7643" i="8"/>
  <c r="V7645" i="8"/>
  <c r="V7646" i="8"/>
  <c r="V7647" i="8"/>
  <c r="V7648" i="8"/>
  <c r="V7649" i="8"/>
  <c r="V7651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7" i="8"/>
  <c r="V7678" i="8"/>
  <c r="V7679" i="8"/>
  <c r="V7680" i="8"/>
  <c r="V7681" i="8"/>
  <c r="V7683" i="8"/>
  <c r="V7685" i="8"/>
  <c r="V7686" i="8"/>
  <c r="V7687" i="8"/>
  <c r="V7688" i="8"/>
  <c r="V7689" i="8"/>
  <c r="V7691" i="8"/>
  <c r="V7693" i="8"/>
  <c r="V7694" i="8"/>
  <c r="V7695" i="8"/>
  <c r="V7696" i="8"/>
  <c r="V7697" i="8"/>
  <c r="V7699" i="8"/>
  <c r="V7701" i="8"/>
  <c r="V7702" i="8"/>
  <c r="V7703" i="8"/>
  <c r="V7704" i="8"/>
  <c r="V7705" i="8"/>
  <c r="V7707" i="8"/>
  <c r="V7709" i="8"/>
  <c r="V7710" i="8"/>
  <c r="V7711" i="8"/>
  <c r="V7712" i="8"/>
  <c r="V7713" i="8"/>
  <c r="V7715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1" i="8"/>
  <c r="V7742" i="8"/>
  <c r="V7743" i="8"/>
  <c r="V7744" i="8"/>
  <c r="V7745" i="8"/>
  <c r="V7747" i="8"/>
  <c r="V7749" i="8"/>
  <c r="V7750" i="8"/>
  <c r="V7751" i="8"/>
  <c r="V7752" i="8"/>
  <c r="V7753" i="8"/>
  <c r="V7755" i="8"/>
  <c r="V7757" i="8"/>
  <c r="V7758" i="8"/>
  <c r="V7759" i="8"/>
  <c r="V7760" i="8"/>
  <c r="V7761" i="8"/>
  <c r="V7763" i="8"/>
  <c r="V7765" i="8"/>
  <c r="V7766" i="8"/>
  <c r="V7767" i="8"/>
  <c r="V7768" i="8"/>
  <c r="V7769" i="8"/>
  <c r="V7771" i="8"/>
  <c r="V7773" i="8"/>
  <c r="V7774" i="8"/>
  <c r="V7775" i="8"/>
  <c r="V7776" i="8"/>
  <c r="V7777" i="8"/>
  <c r="V7779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7" i="8"/>
  <c r="V7798" i="8"/>
  <c r="V7799" i="8"/>
  <c r="V7800" i="8"/>
  <c r="V7801" i="8"/>
  <c r="V7803" i="8"/>
  <c r="V7805" i="8"/>
  <c r="V7806" i="8"/>
  <c r="V7807" i="8"/>
  <c r="V7808" i="8"/>
  <c r="V7809" i="8"/>
  <c r="V7811" i="8"/>
  <c r="V7813" i="8"/>
  <c r="V7814" i="8"/>
  <c r="V7815" i="8"/>
  <c r="V7816" i="8"/>
  <c r="V7817" i="8"/>
  <c r="V7819" i="8"/>
  <c r="V7821" i="8"/>
  <c r="V7822" i="8"/>
  <c r="V7823" i="8"/>
  <c r="V7824" i="8"/>
  <c r="V7825" i="8"/>
  <c r="V7827" i="8"/>
  <c r="V7829" i="8"/>
  <c r="V7830" i="8"/>
  <c r="V7831" i="8"/>
  <c r="V7832" i="8"/>
  <c r="V7833" i="8"/>
  <c r="V7835" i="8"/>
  <c r="V7837" i="8"/>
  <c r="V7838" i="8"/>
  <c r="V7839" i="8"/>
  <c r="V7840" i="8"/>
  <c r="V7841" i="8"/>
  <c r="V7843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1" i="8"/>
  <c r="V7862" i="8"/>
  <c r="V7863" i="8"/>
  <c r="V7864" i="8"/>
  <c r="V7865" i="8"/>
  <c r="V7867" i="8"/>
  <c r="V7869" i="8"/>
  <c r="V7870" i="8"/>
  <c r="V7871" i="8"/>
  <c r="V7872" i="8"/>
  <c r="V7873" i="8"/>
  <c r="V7875" i="8"/>
  <c r="V7877" i="8"/>
  <c r="V7878" i="8"/>
  <c r="V7879" i="8"/>
  <c r="V7880" i="8"/>
  <c r="V7881" i="8"/>
  <c r="V7883" i="8"/>
  <c r="V7885" i="8"/>
  <c r="V7886" i="8"/>
  <c r="V7887" i="8"/>
  <c r="V7888" i="8"/>
  <c r="V7889" i="8"/>
  <c r="V7891" i="8"/>
  <c r="V7893" i="8"/>
  <c r="V7894" i="8"/>
  <c r="V7895" i="8"/>
  <c r="V7896" i="8"/>
  <c r="V7897" i="8"/>
  <c r="V7899" i="8"/>
  <c r="V7901" i="8"/>
  <c r="V7902" i="8"/>
  <c r="V7903" i="8"/>
  <c r="V7904" i="8"/>
  <c r="V7905" i="8"/>
  <c r="V7907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5" i="8"/>
  <c r="V7926" i="8"/>
  <c r="V7927" i="8"/>
  <c r="V7928" i="8"/>
  <c r="V7929" i="8"/>
  <c r="V7931" i="8"/>
  <c r="V7933" i="8"/>
  <c r="V7934" i="8"/>
  <c r="V7935" i="8"/>
  <c r="V7936" i="8"/>
  <c r="V7937" i="8"/>
  <c r="V7939" i="8"/>
  <c r="V7941" i="8"/>
  <c r="V7942" i="8"/>
  <c r="V7943" i="8"/>
  <c r="V7944" i="8"/>
  <c r="V7945" i="8"/>
  <c r="V7947" i="8"/>
  <c r="V7949" i="8"/>
  <c r="V7950" i="8"/>
  <c r="V7951" i="8"/>
  <c r="V7952" i="8"/>
  <c r="V7953" i="8"/>
  <c r="V7955" i="8"/>
  <c r="V7957" i="8"/>
  <c r="V7958" i="8"/>
  <c r="V7959" i="8"/>
  <c r="V7960" i="8"/>
  <c r="V7961" i="8"/>
  <c r="V7963" i="8"/>
  <c r="V7965" i="8"/>
  <c r="V7966" i="8"/>
  <c r="V7967" i="8"/>
  <c r="V7968" i="8"/>
  <c r="V7969" i="8"/>
  <c r="V7971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9" i="8"/>
  <c r="V7990" i="8"/>
  <c r="V7991" i="8"/>
  <c r="V7992" i="8"/>
  <c r="V7993" i="8"/>
  <c r="V7995" i="8"/>
  <c r="V7997" i="8"/>
  <c r="V7998" i="8"/>
  <c r="V7999" i="8"/>
  <c r="V8000" i="8"/>
  <c r="V8001" i="8"/>
  <c r="V8003" i="8"/>
  <c r="V8005" i="8"/>
  <c r="V8006" i="8"/>
  <c r="V8007" i="8"/>
  <c r="V8008" i="8"/>
  <c r="V8009" i="8"/>
  <c r="V8011" i="8"/>
  <c r="V8013" i="8"/>
  <c r="V8014" i="8"/>
  <c r="V8015" i="8"/>
  <c r="V8016" i="8"/>
  <c r="V8017" i="8"/>
  <c r="V8019" i="8"/>
  <c r="V8021" i="8"/>
  <c r="V8022" i="8"/>
  <c r="V8023" i="8"/>
  <c r="V8024" i="8"/>
  <c r="V8025" i="8"/>
  <c r="V8027" i="8"/>
  <c r="V8029" i="8"/>
  <c r="V8030" i="8"/>
  <c r="V8031" i="8"/>
  <c r="V8032" i="8"/>
  <c r="V8033" i="8"/>
  <c r="V8035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3" i="8"/>
  <c r="V8054" i="8"/>
  <c r="V8055" i="8"/>
  <c r="V8056" i="8"/>
  <c r="V8057" i="8"/>
  <c r="V8059" i="8"/>
  <c r="V8061" i="8"/>
  <c r="V8062" i="8"/>
  <c r="V8063" i="8"/>
  <c r="V8064" i="8"/>
  <c r="V8065" i="8"/>
  <c r="V8067" i="8"/>
  <c r="V8069" i="8"/>
  <c r="V8070" i="8"/>
  <c r="V8071" i="8"/>
  <c r="V8072" i="8"/>
  <c r="V8073" i="8"/>
  <c r="V8075" i="8"/>
  <c r="V8077" i="8"/>
  <c r="V8078" i="8"/>
  <c r="V8079" i="8"/>
  <c r="V8080" i="8"/>
  <c r="V8081" i="8"/>
  <c r="V8083" i="8"/>
  <c r="V8085" i="8"/>
  <c r="V8086" i="8"/>
  <c r="V8087" i="8"/>
  <c r="V8088" i="8"/>
  <c r="V8089" i="8"/>
  <c r="V8091" i="8"/>
  <c r="V8093" i="8"/>
  <c r="V8094" i="8"/>
  <c r="V8095" i="8"/>
  <c r="V8096" i="8"/>
  <c r="V8097" i="8"/>
  <c r="V8099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7" i="8"/>
  <c r="V8118" i="8"/>
  <c r="V8119" i="8"/>
  <c r="V8120" i="8"/>
  <c r="V8121" i="8"/>
  <c r="V8123" i="8"/>
  <c r="V8125" i="8"/>
  <c r="V8126" i="8"/>
  <c r="V8127" i="8"/>
  <c r="V8128" i="8"/>
  <c r="V8129" i="8"/>
  <c r="V8131" i="8"/>
  <c r="V8133" i="8"/>
  <c r="V8134" i="8"/>
  <c r="V8135" i="8"/>
  <c r="V8136" i="8"/>
  <c r="V8137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7" i="8"/>
  <c r="V8158" i="8"/>
  <c r="V8159" i="8"/>
  <c r="V8160" i="8"/>
  <c r="V8161" i="8"/>
  <c r="V8163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1" i="8"/>
  <c r="V8182" i="8"/>
  <c r="V8183" i="8"/>
  <c r="V8184" i="8"/>
  <c r="V8185" i="8"/>
  <c r="V8187" i="8"/>
  <c r="V8189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09" i="8"/>
  <c r="V8211" i="8"/>
  <c r="V8213" i="8"/>
  <c r="V8214" i="8"/>
  <c r="V8215" i="8"/>
  <c r="V8216" i="8"/>
  <c r="V8217" i="8"/>
  <c r="V8219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7" i="8"/>
  <c r="V8238" i="8"/>
  <c r="V8239" i="8"/>
  <c r="V8240" i="8"/>
  <c r="V8241" i="8"/>
  <c r="V8243" i="8"/>
  <c r="V8245" i="8"/>
  <c r="V8246" i="8"/>
  <c r="V8247" i="8"/>
  <c r="V8248" i="8"/>
  <c r="V8249" i="8"/>
  <c r="V8251" i="8"/>
  <c r="V8253" i="8"/>
  <c r="V8254" i="8"/>
  <c r="V8255" i="8"/>
  <c r="V8256" i="8"/>
  <c r="V8257" i="8"/>
  <c r="V8259" i="8"/>
  <c r="V8261" i="8"/>
  <c r="V8262" i="8"/>
  <c r="V8263" i="8"/>
  <c r="V8265" i="8"/>
  <c r="V8267" i="8"/>
  <c r="V8269" i="8"/>
  <c r="V8270" i="8"/>
  <c r="V8271" i="8"/>
  <c r="V8272" i="8"/>
  <c r="V8273" i="8"/>
  <c r="V8275" i="8"/>
  <c r="V8277" i="8"/>
  <c r="V8278" i="8"/>
  <c r="V8279" i="8"/>
  <c r="V8281" i="8"/>
  <c r="V8283" i="8"/>
  <c r="V8285" i="8"/>
  <c r="V8286" i="8"/>
  <c r="V8287" i="8"/>
  <c r="V8288" i="8"/>
  <c r="V8289" i="8"/>
  <c r="V8291" i="8"/>
  <c r="V8293" i="8"/>
  <c r="V8294" i="8"/>
  <c r="V8295" i="8"/>
  <c r="V8297" i="8"/>
  <c r="V8299" i="8"/>
  <c r="V8301" i="8"/>
  <c r="V8302" i="8"/>
  <c r="V8303" i="8"/>
  <c r="V8304" i="8"/>
  <c r="V8305" i="8"/>
  <c r="V8307" i="8"/>
  <c r="V8309" i="8"/>
  <c r="V8310" i="8"/>
  <c r="V8311" i="8"/>
  <c r="V8312" i="8"/>
  <c r="V8313" i="8"/>
  <c r="V8315" i="8"/>
  <c r="V8317" i="8"/>
  <c r="V8318" i="8"/>
  <c r="V8319" i="8"/>
  <c r="V8320" i="8"/>
  <c r="V8321" i="8"/>
  <c r="V8323" i="8"/>
  <c r="V8325" i="8"/>
  <c r="V8326" i="8"/>
  <c r="V8327" i="8"/>
  <c r="V8329" i="8"/>
  <c r="V8331" i="8"/>
  <c r="V8333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2" i="8"/>
  <c r="V8353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1" i="8"/>
  <c r="V8382" i="8"/>
  <c r="V8383" i="8"/>
  <c r="V8384" i="8"/>
  <c r="V8385" i="8"/>
  <c r="V8387" i="8"/>
  <c r="V8389" i="8"/>
  <c r="V8390" i="8"/>
  <c r="V8391" i="8"/>
  <c r="V8393" i="8"/>
  <c r="V8395" i="8"/>
  <c r="V8397" i="8"/>
  <c r="V8398" i="8"/>
  <c r="V8399" i="8"/>
  <c r="V8400" i="8"/>
  <c r="V8401" i="8"/>
  <c r="V8403" i="8"/>
  <c r="V8405" i="8"/>
  <c r="V8406" i="8"/>
  <c r="V8407" i="8"/>
  <c r="V8409" i="8"/>
  <c r="V8411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9" i="8"/>
  <c r="V8430" i="8"/>
  <c r="V8431" i="8"/>
  <c r="V8432" i="8"/>
  <c r="V8433" i="8"/>
  <c r="V8435" i="8"/>
  <c r="V8437" i="8"/>
  <c r="V8438" i="8"/>
  <c r="V8439" i="8"/>
  <c r="V8440" i="8"/>
  <c r="V8441" i="8"/>
  <c r="V8443" i="8"/>
  <c r="V8445" i="8"/>
  <c r="V8446" i="8"/>
  <c r="V8447" i="8"/>
  <c r="V8448" i="8"/>
  <c r="V8449" i="8"/>
  <c r="V8451" i="8"/>
  <c r="V8453" i="8"/>
  <c r="V8454" i="8"/>
  <c r="V8455" i="8"/>
  <c r="V8457" i="8"/>
  <c r="V8459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7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6" i="8"/>
  <c r="V8497" i="8"/>
  <c r="V8499" i="8"/>
  <c r="V8501" i="8"/>
  <c r="V8502" i="8"/>
  <c r="V8503" i="8"/>
  <c r="V8504" i="8"/>
  <c r="V8505" i="8"/>
  <c r="V8507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5" i="8"/>
  <c r="V8526" i="8"/>
  <c r="V8527" i="8"/>
  <c r="V8528" i="8"/>
  <c r="V8529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5" i="8"/>
  <c r="V8566" i="8"/>
  <c r="V8567" i="8"/>
  <c r="V8568" i="8"/>
  <c r="V8569" i="8"/>
  <c r="V8571" i="8"/>
  <c r="V8573" i="8"/>
  <c r="V8574" i="8"/>
  <c r="V8575" i="8"/>
  <c r="V8576" i="8"/>
  <c r="V8577" i="8"/>
  <c r="V8579" i="8"/>
  <c r="V8581" i="8"/>
  <c r="V8582" i="8"/>
  <c r="V8583" i="8"/>
  <c r="V8585" i="8"/>
  <c r="V8587" i="8"/>
  <c r="V8589" i="8"/>
  <c r="V8590" i="8"/>
  <c r="V8591" i="8"/>
  <c r="V8593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3" i="8"/>
  <c r="V8614" i="8"/>
  <c r="V8615" i="8"/>
  <c r="V8617" i="8"/>
  <c r="V8619" i="8"/>
  <c r="V8621" i="8"/>
  <c r="V8622" i="8"/>
  <c r="V8623" i="8"/>
  <c r="V8625" i="8"/>
  <c r="V8627" i="8"/>
  <c r="V8629" i="8"/>
  <c r="V8630" i="8"/>
  <c r="V8631" i="8"/>
  <c r="V8632" i="8"/>
  <c r="V8633" i="8"/>
  <c r="V8635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3" i="8"/>
  <c r="V8654" i="8"/>
  <c r="V8655" i="8"/>
  <c r="V8657" i="8"/>
  <c r="V8659" i="8"/>
  <c r="V8661" i="8"/>
  <c r="V8662" i="8"/>
  <c r="V8663" i="8"/>
  <c r="V8665" i="8"/>
  <c r="V8667" i="8"/>
  <c r="V8669" i="8"/>
  <c r="V8670" i="8"/>
  <c r="V8671" i="8"/>
  <c r="V8672" i="8"/>
  <c r="V8673" i="8"/>
  <c r="V8675" i="8"/>
  <c r="V8677" i="8"/>
  <c r="V8678" i="8"/>
  <c r="V8679" i="8"/>
  <c r="V8681" i="8"/>
  <c r="V8683" i="8"/>
  <c r="V8685" i="8"/>
  <c r="V8686" i="8"/>
  <c r="V8687" i="8"/>
  <c r="V8689" i="8"/>
  <c r="V8691" i="8"/>
  <c r="V8693" i="8"/>
  <c r="V8694" i="8"/>
  <c r="V8695" i="8"/>
  <c r="V8696" i="8"/>
  <c r="V8697" i="8"/>
  <c r="V8699" i="8"/>
  <c r="V8701" i="8"/>
  <c r="V8702" i="8"/>
  <c r="V8703" i="8"/>
  <c r="V8704" i="8"/>
  <c r="V8705" i="8"/>
  <c r="V8707" i="8"/>
  <c r="V8709" i="8"/>
  <c r="V8710" i="8"/>
  <c r="V8711" i="8"/>
  <c r="V8713" i="8"/>
  <c r="V8715" i="8"/>
  <c r="V8717" i="8"/>
  <c r="V8718" i="8"/>
  <c r="V8719" i="8"/>
  <c r="V8721" i="8"/>
  <c r="V8723" i="8"/>
  <c r="V8725" i="8"/>
  <c r="V8726" i="8"/>
  <c r="V8727" i="8"/>
  <c r="V8729" i="8"/>
  <c r="V8731" i="8"/>
  <c r="V8733" i="8"/>
  <c r="V8734" i="8"/>
  <c r="V8735" i="8"/>
  <c r="V8737" i="8"/>
  <c r="V8739" i="8"/>
  <c r="V8741" i="8"/>
  <c r="V8742" i="8"/>
  <c r="V8743" i="8"/>
  <c r="V8745" i="8"/>
  <c r="V8747" i="8"/>
  <c r="V8749" i="8"/>
  <c r="V8750" i="8"/>
  <c r="V8751" i="8"/>
  <c r="V8753" i="8"/>
  <c r="V8755" i="8"/>
  <c r="V8757" i="8"/>
  <c r="V8758" i="8"/>
  <c r="V8759" i="8"/>
  <c r="V8760" i="8"/>
  <c r="V8761" i="8"/>
  <c r="V8763" i="8"/>
  <c r="V8765" i="8"/>
  <c r="V8766" i="8"/>
  <c r="V8767" i="8"/>
  <c r="V8768" i="8"/>
  <c r="V8769" i="8"/>
  <c r="V8771" i="8"/>
  <c r="V8773" i="8"/>
  <c r="V8774" i="8"/>
  <c r="V8775" i="8"/>
  <c r="V8777" i="8"/>
  <c r="V8779" i="8"/>
  <c r="V8781" i="8"/>
  <c r="V8782" i="8"/>
  <c r="V8783" i="8"/>
  <c r="V8785" i="8"/>
  <c r="V8787" i="8"/>
  <c r="V8789" i="8"/>
  <c r="V8790" i="8"/>
  <c r="V8791" i="8"/>
  <c r="V8793" i="8"/>
  <c r="V8795" i="8"/>
  <c r="V8797" i="8"/>
  <c r="V8798" i="8"/>
  <c r="V8799" i="8"/>
  <c r="V8801" i="8"/>
  <c r="V8803" i="8"/>
  <c r="V8805" i="8"/>
  <c r="V8806" i="8"/>
  <c r="V8807" i="8"/>
  <c r="V8809" i="8"/>
  <c r="V8811" i="8"/>
  <c r="V8813" i="8"/>
  <c r="V8814" i="8"/>
  <c r="V8815" i="8"/>
  <c r="V8817" i="8"/>
  <c r="V8819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7" i="8"/>
  <c r="V8838" i="8"/>
  <c r="V8839" i="8"/>
  <c r="V8841" i="8"/>
  <c r="V8843" i="8"/>
  <c r="V8845" i="8"/>
  <c r="V8846" i="8"/>
  <c r="V8847" i="8"/>
  <c r="V8849" i="8"/>
  <c r="V8851" i="8"/>
  <c r="V8853" i="8"/>
  <c r="V8854" i="8"/>
  <c r="V8855" i="8"/>
  <c r="V8857" i="8"/>
  <c r="V8859" i="8"/>
  <c r="V8861" i="8"/>
  <c r="V8862" i="8"/>
  <c r="V8863" i="8"/>
  <c r="V8865" i="8"/>
  <c r="V8867" i="8"/>
  <c r="V8869" i="8"/>
  <c r="V8870" i="8"/>
  <c r="V8871" i="8"/>
  <c r="V8873" i="8"/>
  <c r="V8875" i="8"/>
  <c r="V8877" i="8"/>
  <c r="V8878" i="8"/>
  <c r="V8879" i="8"/>
  <c r="V8881" i="8"/>
  <c r="V8883" i="8"/>
  <c r="V8885" i="8"/>
  <c r="V8886" i="8"/>
  <c r="V8887" i="8"/>
  <c r="V8888" i="8"/>
  <c r="V8889" i="8"/>
  <c r="V8891" i="8"/>
  <c r="V8893" i="8"/>
  <c r="V8894" i="8"/>
  <c r="V8895" i="8"/>
  <c r="V8896" i="8"/>
  <c r="V8897" i="8"/>
  <c r="V8899" i="8"/>
  <c r="V8901" i="8"/>
  <c r="V8902" i="8"/>
  <c r="V8903" i="8"/>
  <c r="V8905" i="8"/>
  <c r="V8907" i="8"/>
  <c r="V8909" i="8"/>
  <c r="V8910" i="8"/>
  <c r="V8911" i="8"/>
  <c r="V8913" i="8"/>
  <c r="V8915" i="8"/>
  <c r="V8917" i="8"/>
  <c r="V8918" i="8"/>
  <c r="V8919" i="8"/>
  <c r="V8921" i="8"/>
  <c r="V8923" i="8"/>
  <c r="V8925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5" i="8"/>
  <c r="V8947" i="8"/>
  <c r="V8949" i="8"/>
  <c r="V8950" i="8"/>
  <c r="V8951" i="8"/>
  <c r="V8952" i="8"/>
  <c r="V8953" i="8"/>
  <c r="V8955" i="8"/>
  <c r="V8957" i="8"/>
  <c r="V8958" i="8"/>
  <c r="V8959" i="8"/>
  <c r="V8960" i="8"/>
  <c r="V8961" i="8"/>
  <c r="V8963" i="8"/>
  <c r="V8965" i="8"/>
  <c r="V8966" i="8"/>
  <c r="V8967" i="8"/>
  <c r="V8969" i="8"/>
  <c r="V8971" i="8"/>
  <c r="V8973" i="8"/>
  <c r="V8974" i="8"/>
  <c r="V8975" i="8"/>
  <c r="V8977" i="8"/>
  <c r="V8979" i="8"/>
  <c r="V8981" i="8"/>
  <c r="V8982" i="8"/>
  <c r="V8983" i="8"/>
  <c r="V8985" i="8"/>
  <c r="V8987" i="8"/>
  <c r="V8989" i="8"/>
  <c r="V8990" i="8"/>
  <c r="V8991" i="8"/>
  <c r="V8993" i="8"/>
  <c r="V8995" i="8"/>
  <c r="V8997" i="8"/>
  <c r="V8998" i="8"/>
  <c r="V8999" i="8"/>
  <c r="V9001" i="8"/>
  <c r="V9003" i="8"/>
  <c r="V9005" i="8"/>
  <c r="V9006" i="8"/>
  <c r="V9007" i="8"/>
  <c r="V9009" i="8"/>
  <c r="V9011" i="8"/>
  <c r="V9013" i="8"/>
  <c r="V9014" i="8"/>
  <c r="V9015" i="8"/>
  <c r="V9016" i="8"/>
  <c r="V9017" i="8"/>
  <c r="V9019" i="8"/>
  <c r="V9021" i="8"/>
  <c r="V9022" i="8"/>
  <c r="V9023" i="8"/>
  <c r="V9024" i="8"/>
  <c r="V9025" i="8"/>
  <c r="V9027" i="8"/>
  <c r="V9029" i="8"/>
  <c r="V9030" i="8"/>
  <c r="V9031" i="8"/>
  <c r="V9033" i="8"/>
  <c r="V9035" i="8"/>
  <c r="V9037" i="8"/>
  <c r="V9038" i="8"/>
  <c r="V9039" i="8"/>
  <c r="V9041" i="8"/>
  <c r="V9043" i="8"/>
  <c r="V9045" i="8"/>
  <c r="V9046" i="8"/>
  <c r="V9047" i="8"/>
  <c r="V9049" i="8"/>
  <c r="V9051" i="8"/>
  <c r="V9053" i="8"/>
  <c r="V9054" i="8"/>
  <c r="V9055" i="8"/>
  <c r="V9057" i="8"/>
  <c r="V9059" i="8"/>
  <c r="V9061" i="8"/>
  <c r="V9062" i="8"/>
  <c r="V9063" i="8"/>
  <c r="V9065" i="8"/>
  <c r="V9067" i="8"/>
  <c r="V9069" i="8"/>
  <c r="V9070" i="8"/>
  <c r="V9071" i="8"/>
  <c r="V9073" i="8"/>
  <c r="V9075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8" i="1" l="1"/>
  <c r="BF8" i="1" s="1"/>
  <c r="BE16" i="1"/>
  <c r="BF16" i="1" s="1"/>
  <c r="BE24" i="1"/>
  <c r="BF24" i="1" s="1"/>
  <c r="BE32" i="1"/>
  <c r="BF32" i="1" s="1"/>
  <c r="BE40" i="1"/>
  <c r="BF40" i="1" s="1"/>
  <c r="BE48" i="1"/>
  <c r="BF48" i="1" s="1"/>
  <c r="BE56" i="1"/>
  <c r="BF56" i="1" s="1"/>
  <c r="BE64" i="1"/>
  <c r="BF64" i="1" s="1"/>
  <c r="BE72" i="1"/>
  <c r="BF72" i="1" s="1"/>
  <c r="BE80" i="1"/>
  <c r="BF80" i="1" s="1"/>
  <c r="BE88" i="1"/>
  <c r="BF88" i="1" s="1"/>
  <c r="BE96" i="1"/>
  <c r="BF96" i="1" s="1"/>
  <c r="BE104" i="1"/>
  <c r="BF104" i="1" s="1"/>
  <c r="BE112" i="1"/>
  <c r="BF112" i="1" s="1"/>
  <c r="BE120" i="1"/>
  <c r="BF120" i="1" s="1"/>
  <c r="BE128" i="1"/>
  <c r="BF128" i="1" s="1"/>
  <c r="BE136" i="1"/>
  <c r="BF136" i="1" s="1"/>
  <c r="BE9" i="1"/>
  <c r="BF9" i="1" s="1"/>
  <c r="BE17" i="1"/>
  <c r="BF17" i="1" s="1"/>
  <c r="BE25" i="1"/>
  <c r="BF25" i="1" s="1"/>
  <c r="BE33" i="1"/>
  <c r="BF33" i="1" s="1"/>
  <c r="BE41" i="1"/>
  <c r="BF41" i="1" s="1"/>
  <c r="BE49" i="1"/>
  <c r="BF49" i="1" s="1"/>
  <c r="BE57" i="1"/>
  <c r="BF57" i="1" s="1"/>
  <c r="BE65" i="1"/>
  <c r="BF65" i="1" s="1"/>
  <c r="BE73" i="1"/>
  <c r="BF73" i="1" s="1"/>
  <c r="BE81" i="1"/>
  <c r="BF81" i="1" s="1"/>
  <c r="BE89" i="1"/>
  <c r="BF89" i="1" s="1"/>
  <c r="BE97" i="1"/>
  <c r="BF97" i="1" s="1"/>
  <c r="BE105" i="1"/>
  <c r="BF105" i="1" s="1"/>
  <c r="BE113" i="1"/>
  <c r="BF113" i="1" s="1"/>
  <c r="BE121" i="1"/>
  <c r="BF121" i="1" s="1"/>
  <c r="BE129" i="1"/>
  <c r="BF129" i="1" s="1"/>
  <c r="BE10" i="1"/>
  <c r="BF10" i="1" s="1"/>
  <c r="BE18" i="1"/>
  <c r="BF18" i="1" s="1"/>
  <c r="BE26" i="1"/>
  <c r="BF26" i="1" s="1"/>
  <c r="BE34" i="1"/>
  <c r="BF34" i="1" s="1"/>
  <c r="BE42" i="1"/>
  <c r="BF42" i="1" s="1"/>
  <c r="BE50" i="1"/>
  <c r="BF50" i="1" s="1"/>
  <c r="BE58" i="1"/>
  <c r="BF58" i="1" s="1"/>
  <c r="BE66" i="1"/>
  <c r="BF66" i="1" s="1"/>
  <c r="BE74" i="1"/>
  <c r="BF74" i="1" s="1"/>
  <c r="BE82" i="1"/>
  <c r="BF82" i="1" s="1"/>
  <c r="BE90" i="1"/>
  <c r="BF90" i="1" s="1"/>
  <c r="BE98" i="1"/>
  <c r="BF98" i="1" s="1"/>
  <c r="BE106" i="1"/>
  <c r="BF106" i="1" s="1"/>
  <c r="BE114" i="1"/>
  <c r="BF114" i="1" s="1"/>
  <c r="BE122" i="1"/>
  <c r="BF122" i="1" s="1"/>
  <c r="BE130" i="1"/>
  <c r="BF130" i="1" s="1"/>
  <c r="BE3" i="1"/>
  <c r="BF3" i="1" s="1"/>
  <c r="BE11" i="1"/>
  <c r="BF11" i="1" s="1"/>
  <c r="BE19" i="1"/>
  <c r="BF19" i="1" s="1"/>
  <c r="BE27" i="1"/>
  <c r="BF27" i="1" s="1"/>
  <c r="BE35" i="1"/>
  <c r="BF35" i="1" s="1"/>
  <c r="BE43" i="1"/>
  <c r="BF43" i="1" s="1"/>
  <c r="BE51" i="1"/>
  <c r="BF51" i="1" s="1"/>
  <c r="BE59" i="1"/>
  <c r="BF59" i="1" s="1"/>
  <c r="BE67" i="1"/>
  <c r="BF67" i="1" s="1"/>
  <c r="BE75" i="1"/>
  <c r="BF75" i="1" s="1"/>
  <c r="BE83" i="1"/>
  <c r="BF83" i="1" s="1"/>
  <c r="BE91" i="1"/>
  <c r="BF91" i="1" s="1"/>
  <c r="BE99" i="1"/>
  <c r="BF99" i="1" s="1"/>
  <c r="BE107" i="1"/>
  <c r="BF107" i="1" s="1"/>
  <c r="BE115" i="1"/>
  <c r="BF115" i="1" s="1"/>
  <c r="BE123" i="1"/>
  <c r="BF123" i="1" s="1"/>
  <c r="BE131" i="1"/>
  <c r="BF131" i="1" s="1"/>
  <c r="BE4" i="1"/>
  <c r="BF4" i="1" s="1"/>
  <c r="BE12" i="1"/>
  <c r="BF12" i="1" s="1"/>
  <c r="BE20" i="1"/>
  <c r="BF20" i="1" s="1"/>
  <c r="BE28" i="1"/>
  <c r="BF28" i="1" s="1"/>
  <c r="BE36" i="1"/>
  <c r="BF36" i="1" s="1"/>
  <c r="BE44" i="1"/>
  <c r="BF44" i="1" s="1"/>
  <c r="BE52" i="1"/>
  <c r="BF52" i="1" s="1"/>
  <c r="BE60" i="1"/>
  <c r="BF60" i="1" s="1"/>
  <c r="BE68" i="1"/>
  <c r="BF68" i="1" s="1"/>
  <c r="BE76" i="1"/>
  <c r="BF76" i="1" s="1"/>
  <c r="BE84" i="1"/>
  <c r="BF84" i="1" s="1"/>
  <c r="BE92" i="1"/>
  <c r="BF92" i="1" s="1"/>
  <c r="BE100" i="1"/>
  <c r="BF100" i="1" s="1"/>
  <c r="BE108" i="1"/>
  <c r="BF108" i="1" s="1"/>
  <c r="BE116" i="1"/>
  <c r="BF116" i="1" s="1"/>
  <c r="BE124" i="1"/>
  <c r="BF124" i="1" s="1"/>
  <c r="BE132" i="1"/>
  <c r="BF132" i="1" s="1"/>
  <c r="BE5" i="1"/>
  <c r="BF5" i="1" s="1"/>
  <c r="BE13" i="1"/>
  <c r="BF13" i="1" s="1"/>
  <c r="BE21" i="1"/>
  <c r="BF21" i="1" s="1"/>
  <c r="BE29" i="1"/>
  <c r="BF29" i="1" s="1"/>
  <c r="BE37" i="1"/>
  <c r="BF37" i="1" s="1"/>
  <c r="BE45" i="1"/>
  <c r="BF45" i="1" s="1"/>
  <c r="BE53" i="1"/>
  <c r="BF53" i="1" s="1"/>
  <c r="BE61" i="1"/>
  <c r="BF61" i="1" s="1"/>
  <c r="BE69" i="1"/>
  <c r="BF69" i="1" s="1"/>
  <c r="BE77" i="1"/>
  <c r="BF77" i="1" s="1"/>
  <c r="BE85" i="1"/>
  <c r="BF85" i="1" s="1"/>
  <c r="BE93" i="1"/>
  <c r="BF93" i="1" s="1"/>
  <c r="BE101" i="1"/>
  <c r="BF101" i="1" s="1"/>
  <c r="BE109" i="1"/>
  <c r="BF109" i="1" s="1"/>
  <c r="BE117" i="1"/>
  <c r="BF117" i="1" s="1"/>
  <c r="BE125" i="1"/>
  <c r="BF125" i="1" s="1"/>
  <c r="BE133" i="1"/>
  <c r="BF133" i="1" s="1"/>
  <c r="BE6" i="1"/>
  <c r="BF6" i="1" s="1"/>
  <c r="BE14" i="1"/>
  <c r="BF14" i="1" s="1"/>
  <c r="BE22" i="1"/>
  <c r="BF22" i="1" s="1"/>
  <c r="BE30" i="1"/>
  <c r="BF30" i="1" s="1"/>
  <c r="BE38" i="1"/>
  <c r="BF38" i="1" s="1"/>
  <c r="BE46" i="1"/>
  <c r="BF46" i="1" s="1"/>
  <c r="BE54" i="1"/>
  <c r="BF54" i="1" s="1"/>
  <c r="BE62" i="1"/>
  <c r="BF62" i="1" s="1"/>
  <c r="BE70" i="1"/>
  <c r="BF70" i="1" s="1"/>
  <c r="BE78" i="1"/>
  <c r="BF78" i="1" s="1"/>
  <c r="BE86" i="1"/>
  <c r="BF86" i="1" s="1"/>
  <c r="BE94" i="1"/>
  <c r="BF94" i="1" s="1"/>
  <c r="BE102" i="1"/>
  <c r="BF102" i="1" s="1"/>
  <c r="BE110" i="1"/>
  <c r="BF110" i="1" s="1"/>
  <c r="BE118" i="1"/>
  <c r="BF118" i="1" s="1"/>
  <c r="BE126" i="1"/>
  <c r="BF126" i="1" s="1"/>
  <c r="BE134" i="1"/>
  <c r="BF134" i="1" s="1"/>
  <c r="BE47" i="1"/>
  <c r="BF47" i="1" s="1"/>
  <c r="BE111" i="1"/>
  <c r="BF111" i="1" s="1"/>
  <c r="BE55" i="1"/>
  <c r="BF55" i="1" s="1"/>
  <c r="BE119" i="1"/>
  <c r="BF119" i="1" s="1"/>
  <c r="BE63" i="1"/>
  <c r="BF63" i="1" s="1"/>
  <c r="BE127" i="1"/>
  <c r="BF127" i="1" s="1"/>
  <c r="BE7" i="1"/>
  <c r="BF7" i="1" s="1"/>
  <c r="BE71" i="1"/>
  <c r="BF71" i="1" s="1"/>
  <c r="BE135" i="1"/>
  <c r="BF135" i="1" s="1"/>
  <c r="BE15" i="1"/>
  <c r="BF15" i="1" s="1"/>
  <c r="BE79" i="1"/>
  <c r="BF79" i="1" s="1"/>
  <c r="BE87" i="1"/>
  <c r="BF87" i="1" s="1"/>
  <c r="BE23" i="1"/>
  <c r="BF23" i="1" s="1"/>
  <c r="BE31" i="1"/>
  <c r="BF31" i="1" s="1"/>
  <c r="BE95" i="1"/>
  <c r="BF95" i="1" s="1"/>
  <c r="BE39" i="1"/>
  <c r="BF39" i="1" s="1"/>
  <c r="BE103" i="1"/>
  <c r="BF103" i="1" s="1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177" i="8" l="1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127" i="1" l="1"/>
  <c r="B59" i="1"/>
  <c r="B112" i="1"/>
  <c r="B120" i="1"/>
  <c r="B117" i="1"/>
  <c r="B106" i="1"/>
  <c r="B50" i="1"/>
  <c r="B80" i="1"/>
  <c r="B97" i="1"/>
  <c r="B55" i="1"/>
  <c r="B38" i="1"/>
  <c r="B133" i="1"/>
  <c r="B58" i="1"/>
  <c r="B85" i="1"/>
  <c r="B43" i="1"/>
  <c r="B84" i="1"/>
  <c r="B25" i="1"/>
  <c r="B11" i="1"/>
  <c r="B27" i="1"/>
  <c r="B60" i="1"/>
  <c r="B88" i="1"/>
  <c r="B6" i="1"/>
  <c r="B13" i="1"/>
  <c r="B119" i="1"/>
  <c r="B18" i="1"/>
  <c r="B62" i="1"/>
  <c r="B29" i="1"/>
  <c r="B99" i="1"/>
  <c r="B66" i="1"/>
  <c r="B46" i="1"/>
  <c r="B63" i="1"/>
  <c r="B126" i="1"/>
  <c r="B39" i="1"/>
  <c r="B76" i="1"/>
  <c r="B96" i="1"/>
  <c r="B123" i="1"/>
  <c r="B64" i="1"/>
  <c r="B104" i="1"/>
  <c r="B26" i="1"/>
  <c r="B56" i="1"/>
  <c r="B36" i="1"/>
  <c r="B131" i="1"/>
  <c r="B42" i="1"/>
  <c r="B130" i="1"/>
  <c r="B89" i="1"/>
  <c r="B20" i="1"/>
  <c r="B34" i="1"/>
  <c r="B19" i="1"/>
  <c r="B22" i="1"/>
  <c r="B72" i="1"/>
  <c r="B74" i="1"/>
  <c r="BD120" i="1"/>
  <c r="BD96" i="1"/>
  <c r="BD87" i="1"/>
  <c r="BD23" i="1"/>
  <c r="BD94" i="1"/>
  <c r="BD30" i="1"/>
  <c r="BD101" i="1"/>
  <c r="BD37" i="1"/>
  <c r="BD108" i="1"/>
  <c r="BD44" i="1"/>
  <c r="BD115" i="1"/>
  <c r="BD51" i="1"/>
  <c r="BD122" i="1"/>
  <c r="BD58" i="1"/>
  <c r="BD121" i="1"/>
  <c r="BD57" i="1"/>
  <c r="BD24" i="1"/>
  <c r="BD56" i="1"/>
  <c r="BD32" i="1"/>
  <c r="BD79" i="1"/>
  <c r="BD15" i="1"/>
  <c r="BD86" i="1"/>
  <c r="BD22" i="1"/>
  <c r="BD93" i="1"/>
  <c r="BD29" i="1"/>
  <c r="BD100" i="1"/>
  <c r="BD36" i="1"/>
  <c r="BD107" i="1"/>
  <c r="BD43" i="1"/>
  <c r="BD114" i="1"/>
  <c r="BD50" i="1"/>
  <c r="BD113" i="1"/>
  <c r="BD49" i="1"/>
  <c r="B114" i="1"/>
  <c r="B122" i="1"/>
  <c r="B90" i="1"/>
  <c r="B125" i="1"/>
  <c r="B45" i="1"/>
  <c r="B41" i="1"/>
  <c r="B28" i="1"/>
  <c r="B30" i="1"/>
  <c r="B51" i="1"/>
  <c r="B110" i="1"/>
  <c r="B52" i="1"/>
  <c r="B70" i="1"/>
  <c r="B78" i="1"/>
  <c r="B87" i="1"/>
  <c r="B95" i="1"/>
  <c r="B103" i="1"/>
  <c r="B111" i="1"/>
  <c r="BD80" i="1"/>
  <c r="BD72" i="1"/>
  <c r="BD135" i="1"/>
  <c r="BD71" i="1"/>
  <c r="BD7" i="1"/>
  <c r="BD78" i="1"/>
  <c r="BD14" i="1"/>
  <c r="BD85" i="1"/>
  <c r="BD21" i="1"/>
  <c r="BD92" i="1"/>
  <c r="BD28" i="1"/>
  <c r="BD99" i="1"/>
  <c r="BD35" i="1"/>
  <c r="BD106" i="1"/>
  <c r="BD42" i="1"/>
  <c r="BD105" i="1"/>
  <c r="BD41" i="1"/>
  <c r="B75" i="1"/>
  <c r="B86" i="1"/>
  <c r="B68" i="1"/>
  <c r="B105" i="1"/>
  <c r="B92" i="1"/>
  <c r="B35" i="1"/>
  <c r="B53" i="1"/>
  <c r="B47" i="1"/>
  <c r="B116" i="1"/>
  <c r="B134" i="1"/>
  <c r="B79" i="1"/>
  <c r="B7" i="1"/>
  <c r="B16" i="1"/>
  <c r="B24" i="1"/>
  <c r="B32" i="1"/>
  <c r="BD16" i="1"/>
  <c r="BD112" i="1"/>
  <c r="BD127" i="1"/>
  <c r="BD63" i="1"/>
  <c r="BD134" i="1"/>
  <c r="BD70" i="1"/>
  <c r="BD6" i="1"/>
  <c r="BD77" i="1"/>
  <c r="BD13" i="1"/>
  <c r="BD84" i="1"/>
  <c r="BD20" i="1"/>
  <c r="BD91" i="1"/>
  <c r="BD27" i="1"/>
  <c r="BD98" i="1"/>
  <c r="BD34" i="1"/>
  <c r="BD97" i="1"/>
  <c r="BD33" i="1"/>
  <c r="BD128" i="1"/>
  <c r="BD48" i="1"/>
  <c r="BD119" i="1"/>
  <c r="BD55" i="1"/>
  <c r="BD126" i="1"/>
  <c r="BD62" i="1"/>
  <c r="BD133" i="1"/>
  <c r="BD69" i="1"/>
  <c r="BD5" i="1"/>
  <c r="BD76" i="1"/>
  <c r="BD12" i="1"/>
  <c r="BD83" i="1"/>
  <c r="BD19" i="1"/>
  <c r="BD90" i="1"/>
  <c r="BD26" i="1"/>
  <c r="BD89" i="1"/>
  <c r="BD25" i="1"/>
  <c r="B40" i="1"/>
  <c r="B48" i="1"/>
  <c r="B21" i="1"/>
  <c r="B69" i="1"/>
  <c r="B109" i="1"/>
  <c r="B98" i="1"/>
  <c r="B94" i="1"/>
  <c r="B100" i="1"/>
  <c r="B67" i="1"/>
  <c r="B4" i="1"/>
  <c r="B54" i="1"/>
  <c r="B37" i="1"/>
  <c r="B128" i="1"/>
  <c r="B136" i="1"/>
  <c r="B15" i="1"/>
  <c r="B9" i="1"/>
  <c r="B17" i="1"/>
  <c r="BD64" i="1"/>
  <c r="BD136" i="1"/>
  <c r="BD111" i="1"/>
  <c r="BD47" i="1"/>
  <c r="BD118" i="1"/>
  <c r="BD54" i="1"/>
  <c r="BD125" i="1"/>
  <c r="BD61" i="1"/>
  <c r="BD132" i="1"/>
  <c r="BD68" i="1"/>
  <c r="BD4" i="1"/>
  <c r="BD75" i="1"/>
  <c r="BD11" i="1"/>
  <c r="BD82" i="1"/>
  <c r="BD18" i="1"/>
  <c r="BD81" i="1"/>
  <c r="BD17" i="1"/>
  <c r="B5" i="1"/>
  <c r="B124" i="1"/>
  <c r="B71" i="1"/>
  <c r="B61" i="1"/>
  <c r="B31" i="1"/>
  <c r="B77" i="1"/>
  <c r="B44" i="1"/>
  <c r="B107" i="1"/>
  <c r="B118" i="1"/>
  <c r="B14" i="1"/>
  <c r="B49" i="1"/>
  <c r="B57" i="1"/>
  <c r="B65" i="1"/>
  <c r="B73" i="1"/>
  <c r="B81" i="1"/>
  <c r="BD88" i="1"/>
  <c r="BD104" i="1"/>
  <c r="BD103" i="1"/>
  <c r="BD39" i="1"/>
  <c r="BD110" i="1"/>
  <c r="BD46" i="1"/>
  <c r="BD117" i="1"/>
  <c r="BD53" i="1"/>
  <c r="BD124" i="1"/>
  <c r="BD60" i="1"/>
  <c r="BD131" i="1"/>
  <c r="BD67" i="1"/>
  <c r="BD3" i="1"/>
  <c r="BD74" i="1"/>
  <c r="BD10" i="1"/>
  <c r="BD73" i="1"/>
  <c r="BD9" i="1"/>
  <c r="B33" i="1"/>
  <c r="B91" i="1"/>
  <c r="B101" i="1"/>
  <c r="B135" i="1"/>
  <c r="B23" i="1"/>
  <c r="B3" i="1"/>
  <c r="B102" i="1"/>
  <c r="B108" i="1"/>
  <c r="B115" i="1"/>
  <c r="B83" i="1"/>
  <c r="B12" i="1"/>
  <c r="B113" i="1"/>
  <c r="B121" i="1"/>
  <c r="B129" i="1"/>
  <c r="B8" i="1"/>
  <c r="B10" i="1"/>
  <c r="BD8" i="1"/>
  <c r="BD40" i="1"/>
  <c r="BD95" i="1"/>
  <c r="BD31" i="1"/>
  <c r="BD102" i="1"/>
  <c r="BD38" i="1"/>
  <c r="BD109" i="1"/>
  <c r="BD45" i="1"/>
  <c r="BD116" i="1"/>
  <c r="BD52" i="1"/>
  <c r="BD123" i="1"/>
  <c r="BD59" i="1"/>
  <c r="BD130" i="1"/>
  <c r="BD66" i="1"/>
  <c r="BD129" i="1"/>
  <c r="BD65" i="1"/>
  <c r="X10" i="8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82" i="1" s="1"/>
  <c r="B257" i="8"/>
  <c r="B258" i="8"/>
  <c r="B259" i="8"/>
  <c r="B260" i="8"/>
  <c r="B261" i="8"/>
  <c r="B262" i="8"/>
  <c r="B263" i="8"/>
  <c r="B264" i="8"/>
  <c r="B265" i="8"/>
  <c r="B266" i="8"/>
  <c r="B267" i="8"/>
  <c r="B93" i="1" s="1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132" i="1" s="1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J2" i="1" l="1"/>
  <c r="H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<sst xmlns="http://schemas.openxmlformats.org/spreadsheetml/2006/main" count="10646" uniqueCount="1863">
  <si>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</si>
  <si>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</si>
  <si>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</si>
  <si>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</si>
  <si>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</si>
  <si>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</si>
  <si>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</si>
  <si>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</si>
  <si>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</si>
  <si>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</si>
  <si>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</si>
  <si>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</si>
  <si>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</si>
  <si>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</si>
  <si>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</si>
  <si>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</si>
  <si>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</si>
  <si>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</si>
  <si>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</si>
  <si>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</si>
  <si>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</si>
  <si>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</si>
  <si>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</si>
  <si>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</si>
  <si>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</si>
  <si>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</si>
  <si>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</si>
  <si>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</si>
  <si>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</si>
  <si>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</si>
  <si>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</si>
  <si>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</si>
  <si>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</si>
  <si>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</si>
  <si>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</si>
  <si>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</si>
  <si>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</si>
  <si>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</si>
  <si>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</si>
  <si>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</si>
  <si>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</si>
  <si>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</si>
  <si>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</si>
  <si>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</si>
  <si>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</si>
  <si>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</si>
  <si>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</si>
  <si>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</si>
  <si>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</si>
  <si>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</si>
  <si>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</si>
  <si>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</si>
  <si>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</si>
  <si>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</si>
  <si>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</si>
  <si>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</si>
  <si>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</si>
  <si>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</si>
  <si>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</si>
  <si>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</si>
  <si>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</si>
  <si>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</si>
  <si>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</si>
  <si>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</si>
  <si>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</si>
  <si>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</si>
  <si>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</si>
  <si>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</si>
  <si>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</si>
  <si>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</si>
  <si>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</si>
  <si>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</si>
  <si>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</si>
  <si>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</si>
  <si>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</si>
  <si>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</si>
  <si>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</si>
  <si>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</si>
  <si>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</si>
  <si>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</si>
  <si>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</si>
  <si>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</si>
  <si>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</si>
  <si>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</si>
  <si>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</si>
  <si>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</si>
  <si>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</si>
  <si>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</si>
  <si>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</si>
  <si>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</si>
  <si>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</si>
  <si>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</si>
  <si>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</si>
  <si>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</si>
  <si>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</si>
  <si>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</si>
  <si>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</si>
  <si>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</si>
  <si>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</si>
  <si>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</si>
  <si>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</si>
  <si>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</si>
  <si>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</si>
  <si>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</si>
  <si>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</si>
  <si>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</si>
  <si>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</si>
  <si>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</si>
  <si>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</si>
  <si>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</si>
  <si>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</si>
  <si>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</si>
  <si>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</si>
  <si>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</si>
  <si>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</si>
  <si>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</si>
  <si>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</si>
  <si>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</si>
  <si>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</si>
  <si>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</si>
  <si>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</si>
  <si>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</si>
  <si>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</si>
  <si>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</si>
  <si>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</si>
  <si>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</si>
  <si>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</si>
  <si>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</si>
  <si>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</si>
  <si>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</si>
  <si>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</si>
  <si>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</si>
  <si>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</si>
  <si>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</si>
  <si>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</si>
  <si>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</si>
  <si>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</si>
  <si>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</si>
  <si>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</si>
  <si>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</si>
  <si>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</si>
  <si>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</si>
  <si>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</si>
  <si>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</si>
  <si>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</si>
  <si>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</si>
  <si>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</si>
  <si>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</si>
  <si>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</si>
  <si>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</si>
  <si>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</si>
  <si>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</si>
  <si>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</si>
  <si>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</si>
  <si>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</si>
  <si>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</si>
  <si>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</si>
  <si>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</si>
  <si>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</si>
  <si>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</si>
  <si>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</si>
  <si>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</si>
  <si>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</si>
  <si>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</si>
  <si>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</si>
  <si>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</si>
  <si>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</si>
  <si>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</si>
  <si>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</si>
  <si>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</si>
  <si>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</si>
  <si>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</si>
  <si>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</si>
  <si>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</si>
  <si>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</si>
  <si>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</si>
  <si>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</si>
  <si>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</si>
  <si>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</si>
  <si>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</si>
  <si>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</si>
  <si>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</si>
  <si>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</si>
  <si>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</si>
  <si>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</si>
  <si>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</si>
  <si>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</si>
  <si>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</si>
  <si>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</si>
  <si>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</si>
  <si>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</si>
  <si>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</si>
  <si>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</si>
  <si>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</si>
  <si>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</si>
  <si>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</si>
  <si>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</si>
  <si>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</si>
  <si>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</si>
  <si>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</si>
  <si>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</si>
  <si>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</si>
  <si>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</si>
  <si>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</si>
  <si>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</si>
  <si>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</si>
  <si>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</si>
  <si>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</si>
  <si>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</si>
  <si>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</si>
  <si>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</si>
  <si>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</si>
  <si>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</si>
  <si>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</si>
  <si>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</si>
  <si>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</si>
  <si>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</si>
  <si>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</si>
  <si>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</si>
  <si>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</si>
  <si>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</si>
  <si>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</si>
  <si>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</si>
  <si>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</si>
  <si>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</si>
  <si>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</si>
  <si>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</si>
  <si>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</si>
  <si>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</si>
  <si>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</si>
  <si>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</si>
  <si>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</si>
  <si>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</si>
  <si>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</si>
  <si>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</si>
  <si>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</si>
  <si>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</si>
  <si>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</si>
  <si>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</si>
  <si>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</si>
  <si>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</si>
  <si>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</si>
  <si>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</si>
  <si>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</si>
  <si>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</si>
  <si>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</si>
  <si>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</si>
  <si>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</si>
  <si>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</si>
  <si>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</si>
  <si>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</si>
  <si>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</si>
  <si>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</si>
  <si>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</si>
  <si>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</si>
  <si>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</si>
  <si>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</si>
  <si>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</si>
  <si>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</si>
  <si>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</si>
  <si>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</si>
  <si>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</si>
  <si>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</si>
  <si>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</si>
  <si>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</si>
  <si>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</si>
  <si>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</si>
  <si>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</si>
  <si>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</si>
  <si>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</si>
  <si>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</si>
  <si>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</si>
  <si>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</si>
  <si>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</si>
  <si>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</si>
  <si>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</si>
  <si>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</si>
  <si>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</si>
  <si>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</si>
  <si>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</si>
  <si>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</si>
  <si>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</si>
  <si>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</si>
  <si>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</si>
  <si>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</si>
  <si>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</si>
  <si>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</si>
  <si>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</si>
  <si>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</si>
  <si>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</si>
  <si>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</si>
  <si>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</si>
  <si>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</si>
  <si>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</si>
  <si>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</si>
  <si>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</si>
  <si>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</si>
  <si>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</si>
  <si>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</si>
  <si>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</si>
  <si>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</si>
  <si>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</si>
  <si>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</si>
  <si>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</si>
  <si>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</si>
  <si>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</si>
  <si>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</si>
  <si>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</si>
  <si>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</si>
  <si>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</si>
  <si>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</si>
  <si>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</si>
  <si>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</si>
  <si>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</si>
  <si>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</si>
  <si>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</si>
  <si>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</si>
  <si>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</si>
  <si>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</si>
  <si>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</si>
  <si>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</si>
  <si>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</si>
  <si>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</si>
  <si>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</si>
  <si>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</si>
  <si>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</si>
  <si>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</si>
  <si>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</si>
  <si>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</si>
  <si>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</si>
  <si>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</si>
  <si>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</si>
  <si>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</si>
  <si>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</si>
  <si>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</si>
  <si>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</si>
  <si>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</si>
  <si>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</si>
  <si>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</si>
  <si>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</si>
  <si>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</si>
  <si>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</si>
  <si>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</si>
  <si>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</si>
  <si>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</si>
  <si>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</si>
  <si>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</si>
  <si>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</si>
  <si>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</si>
  <si>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</si>
  <si>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</si>
  <si>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</si>
  <si>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</si>
  <si>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</si>
  <si>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</si>
  <si>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</si>
  <si>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</si>
  <si>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</si>
  <si>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</si>
  <si>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</si>
  <si>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</si>
  <si>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</si>
  <si>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</si>
  <si>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</si>
  <si>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</si>
  <si>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</si>
  <si>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</si>
  <si>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</si>
  <si>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</si>
  <si>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</si>
  <si>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</si>
  <si>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</si>
  <si>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</si>
  <si>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</si>
  <si>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</si>
  <si>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</si>
  <si>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</si>
  <si>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</si>
  <si>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</si>
  <si>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</si>
  <si>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</si>
  <si>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</si>
  <si>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</si>
  <si>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</si>
  <si>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</si>
  <si>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</si>
  <si>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</si>
  <si>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</si>
  <si>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</si>
  <si>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</si>
  <si>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</si>
  <si>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</si>
  <si>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</si>
  <si>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</si>
  <si>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</si>
  <si>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</si>
  <si>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</si>
  <si>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</si>
  <si>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</si>
  <si>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</si>
  <si>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</si>
  <si>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</si>
  <si>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</si>
  <si>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</si>
  <si>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</si>
  <si>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</si>
  <si>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</si>
  <si>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</si>
  <si>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</si>
  <si>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</si>
  <si>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</si>
  <si>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</si>
  <si>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</si>
  <si>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</si>
  <si>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</si>
  <si>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</si>
  <si>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</si>
  <si>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</si>
  <si>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</si>
  <si>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</si>
  <si>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</si>
  <si>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</si>
  <si>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</si>
  <si>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</si>
  <si>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</si>
  <si>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</si>
  <si>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</si>
  <si>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</si>
  <si>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</si>
  <si>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</si>
  <si>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</si>
  <si>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</si>
  <si>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</si>
  <si>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</si>
  <si>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</si>
  <si>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</si>
  <si>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</si>
  <si>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</si>
  <si>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</si>
  <si>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</si>
  <si>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</si>
  <si>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</si>
  <si>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</si>
  <si>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</si>
  <si>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</si>
  <si>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</si>
  <si>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</si>
  <si>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</si>
  <si>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</si>
  <si>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</si>
  <si>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</si>
  <si>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</si>
  <si>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</si>
  <si>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</si>
  <si>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</si>
  <si>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</si>
  <si>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</si>
  <si>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</si>
  <si>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</si>
  <si>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</si>
  <si>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</si>
  <si>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</si>
  <si>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</si>
  <si>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</si>
  <si>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</si>
  <si>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</si>
  <si>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</si>
  <si>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</si>
  <si>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</si>
  <si>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</si>
  <si>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</si>
  <si>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</si>
  <si>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</si>
  <si>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</si>
  <si>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</si>
  <si>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</si>
  <si>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</si>
  <si>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</si>
  <si>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</si>
  <si>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</si>
  <si>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</si>
  <si>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</si>
  <si>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</si>
  <si>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</si>
  <si>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</si>
  <si>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</si>
  <si>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</si>
  <si>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</si>
  <si>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</si>
  <si>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</si>
  <si>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</si>
  <si>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</si>
  <si>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</si>
  <si>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</si>
  <si>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</si>
  <si>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</si>
  <si>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</si>
  <si>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</si>
  <si>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</si>
  <si>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</si>
  <si>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</si>
  <si>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</si>
  <si>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</si>
  <si>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</si>
  <si>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</si>
  <si>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</si>
  <si>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</si>
  <si>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</si>
  <si>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</si>
  <si>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</si>
  <si>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</si>
  <si>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</si>
  <si>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</si>
  <si>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</si>
  <si>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</si>
  <si>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</si>
  <si>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</si>
  <si>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</si>
  <si>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</si>
  <si>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</si>
  <si>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</si>
  <si>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</si>
  <si>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</si>
  <si>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</si>
  <si>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</si>
  <si>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</si>
  <si>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</si>
  <si>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</si>
  <si>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</si>
  <si>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</si>
  <si>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</si>
  <si>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</si>
  <si>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</si>
  <si>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</si>
  <si>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</si>
  <si>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</si>
  <si>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</si>
  <si>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</si>
  <si>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</si>
  <si>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</si>
  <si>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</si>
  <si>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</si>
  <si>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</si>
  <si>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</si>
  <si>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</si>
  <si>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</si>
  <si>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</si>
  <si>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</si>
  <si>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</si>
  <si>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</si>
  <si>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</si>
  <si>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</si>
  <si>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</si>
  <si>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</si>
  <si>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</si>
  <si>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</si>
  <si>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</si>
  <si>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</si>
  <si>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</si>
  <si>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</si>
  <si>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</si>
  <si>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</si>
  <si>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</si>
  <si>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</si>
  <si>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</si>
  <si>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</si>
  <si>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</si>
  <si>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</si>
  <si>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</si>
  <si>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</si>
  <si>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</si>
  <si>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</si>
  <si>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</si>
  <si>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</si>
  <si>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</si>
  <si>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</si>
  <si>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</si>
  <si>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</si>
  <si>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</si>
  <si>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</si>
  <si>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</si>
  <si>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</si>
  <si>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</si>
  <si>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</si>
  <si>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</si>
  <si>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</si>
  <si>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</si>
  <si>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</si>
  <si>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</si>
  <si>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</si>
  <si>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</si>
  <si>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</si>
  <si>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</si>
  <si>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</si>
  <si>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</si>
  <si>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</si>
  <si>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</si>
  <si>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</si>
  <si>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</si>
  <si>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</si>
  <si>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</si>
  <si>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</si>
  <si>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</si>
  <si>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</si>
  <si>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</si>
  <si>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</si>
  <si>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</si>
  <si>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</si>
  <si>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</si>
  <si>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</si>
  <si>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</si>
  <si>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</si>
  <si>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</si>
  <si>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</si>
  <si>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</si>
  <si>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</si>
  <si>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</si>
  <si>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</si>
  <si>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</si>
  <si>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</si>
  <si>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</si>
  <si>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</si>
  <si>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</si>
  <si>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</si>
  <si>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</si>
  <si>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</si>
  <si>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</si>
  <si>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</si>
  <si>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</si>
  <si>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</si>
  <si>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</si>
  <si>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</si>
  <si>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</si>
  <si>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</si>
  <si>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</si>
  <si>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</si>
  <si>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</si>
  <si>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</si>
  <si>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</si>
  <si>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</si>
  <si>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</si>
  <si>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</si>
  <si>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</si>
  <si>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</si>
  <si>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</si>
  <si>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</si>
  <si>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</si>
  <si>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</si>
  <si>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</si>
  <si>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</si>
  <si>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</si>
  <si>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</si>
  <si>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</si>
  <si>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</si>
  <si>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</si>
  <si>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</si>
  <si>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</si>
  <si>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</si>
  <si>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</si>
  <si>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</si>
  <si>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</si>
  <si>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</si>
  <si>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</si>
  <si>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</si>
  <si>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</si>
  <si>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</si>
  <si>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</si>
  <si>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</si>
  <si>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</si>
  <si>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</si>
  <si>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</si>
  <si>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</si>
  <si>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</si>
  <si>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</si>
  <si>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</si>
  <si>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</si>
  <si>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</si>
  <si>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</si>
  <si>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</si>
  <si>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</si>
  <si>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</si>
  <si>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</si>
  <si>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</si>
  <si>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</si>
  <si>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</si>
  <si>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</si>
  <si>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</si>
  <si>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</si>
  <si>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</si>
  <si>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</si>
  <si>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</si>
  <si>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</si>
  <si>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</si>
  <si>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</si>
  <si>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</si>
  <si>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</si>
  <si>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</si>
  <si>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</si>
  <si>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</si>
  <si>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</si>
  <si>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</si>
  <si>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</si>
  <si>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</si>
  <si>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</si>
  <si>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</si>
  <si>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</si>
  <si>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</si>
  <si>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</si>
  <si>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</si>
  <si>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</si>
  <si>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</si>
  <si>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</si>
  <si>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</si>
  <si>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</si>
  <si>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</si>
  <si>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</si>
  <si>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</si>
  <si>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</si>
  <si>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</si>
  <si>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</si>
  <si>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</si>
  <si>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</si>
  <si>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</si>
  <si>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</si>
  <si>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</si>
  <si>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</si>
  <si>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</si>
  <si>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</si>
  <si>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</si>
  <si>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</si>
  <si>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</si>
  <si>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</si>
  <si>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</si>
  <si>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</si>
  <si>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</si>
  <si>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</si>
  <si>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</si>
  <si>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</si>
  <si>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</si>
  <si>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</si>
  <si>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</si>
  <si>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</si>
  <si>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</si>
  <si>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</si>
  <si>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</si>
  <si>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</si>
  <si>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</si>
  <si>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</si>
  <si>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</si>
  <si>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</si>
  <si>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</si>
  <si>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</si>
  <si>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</si>
  <si>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</si>
  <si>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</si>
  <si>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</si>
  <si>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</si>
  <si>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</si>
  <si>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</si>
  <si>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</si>
  <si>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</si>
  <si>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</si>
  <si>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</si>
  <si>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</si>
  <si>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</si>
  <si>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</si>
  <si>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</si>
  <si>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</si>
  <si>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</si>
  <si>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</si>
  <si>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</si>
  <si>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</si>
  <si>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</si>
  <si>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</si>
  <si>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</si>
  <si>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</si>
  <si>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</si>
  <si>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</si>
  <si>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</si>
  <si>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</si>
  <si>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</si>
  <si>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</si>
  <si>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</si>
  <si>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</si>
  <si>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</si>
  <si>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</si>
  <si>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</si>
  <si>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</si>
  <si>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</si>
  <si>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</si>
  <si>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</si>
  <si>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</si>
  <si>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</si>
  <si>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</si>
  <si>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</si>
  <si>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</si>
  <si>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</si>
  <si>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</si>
  <si>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</si>
  <si>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</si>
  <si>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</si>
  <si>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</si>
  <si>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</si>
  <si>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</si>
  <si>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</si>
  <si>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</si>
  <si>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</si>
  <si>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</si>
  <si>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</si>
  <si>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</si>
  <si>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</si>
  <si>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</si>
  <si>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</si>
  <si>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</si>
  <si>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</si>
  <si>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</si>
  <si>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</si>
  <si>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</si>
  <si>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</si>
  <si>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</si>
  <si>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</si>
  <si>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</si>
  <si>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</si>
  <si>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</si>
  <si>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</si>
  <si>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</si>
  <si>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</si>
  <si>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</si>
  <si>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</si>
  <si>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</si>
  <si>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</si>
  <si>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</si>
  <si>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</si>
  <si>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</si>
  <si>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</si>
  <si>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</si>
  <si>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</si>
  <si>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</si>
  <si>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</si>
  <si>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</si>
  <si>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</si>
  <si>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</si>
  <si>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</si>
  <si>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</si>
  <si>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</si>
  <si>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</si>
  <si>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</si>
  <si>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</si>
  <si>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</si>
  <si>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</si>
  <si>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</si>
  <si>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</si>
  <si>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</si>
  <si>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</si>
  <si>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</si>
  <si>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</si>
  <si>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</si>
  <si>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</si>
  <si>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</si>
  <si>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</si>
  <si>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</si>
  <si>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</si>
  <si>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</si>
  <si>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</si>
  <si>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</si>
  <si>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</si>
  <si>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</si>
  <si>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</si>
  <si>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</si>
  <si>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</si>
  <si>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</si>
  <si>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</si>
  <si>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</si>
  <si>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</si>
  <si>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</si>
  <si>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</si>
  <si>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</si>
  <si>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</si>
  <si>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</si>
  <si>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</si>
  <si>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</si>
  <si>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</si>
  <si>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</si>
  <si>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</si>
  <si>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</si>
  <si>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</si>
  <si>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</si>
  <si>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</si>
  <si>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</si>
  <si>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</si>
  <si>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</si>
  <si>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</si>
  <si>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</si>
  <si>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</si>
  <si>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</si>
  <si>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</si>
  <si>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</si>
  <si>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</si>
  <si>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</si>
  <si>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</si>
  <si>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</si>
  <si>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</si>
  <si>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</si>
  <si>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</si>
  <si>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</si>
  <si>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</si>
  <si>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</si>
  <si>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</si>
  <si>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</si>
  <si>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B-ARGTT17FRS-GY</t>
  </si>
  <si>
    <t>H-AUDDP15WBV-BK</t>
  </si>
  <si>
    <t>EPL-BRANS04CTP-BKB</t>
  </si>
  <si>
    <t>B-BRANS22CTP-BK</t>
  </si>
  <si>
    <t>H-BRANS17CTP-NY</t>
  </si>
  <si>
    <t>H-BRANS19CTP-RYA</t>
  </si>
  <si>
    <t>B-BRMTL12CTP-BK</t>
  </si>
  <si>
    <t>B-BKT17GWF-BKA</t>
  </si>
  <si>
    <t>BCPTN-CHLKM12WBS-BK10</t>
  </si>
  <si>
    <t>B-CHLDP17WBP-SW</t>
  </si>
  <si>
    <t>H-NLRGW25GWS-BKC</t>
  </si>
  <si>
    <t>B-RGW01GWS-RA</t>
  </si>
  <si>
    <t>H-RGW01GWS-BK</t>
  </si>
  <si>
    <t>B-RGW02GWSNL-BKG</t>
  </si>
  <si>
    <t>B-RGW06GWSNL-BKB</t>
  </si>
  <si>
    <t>H-RGW05GWS-BK</t>
  </si>
  <si>
    <t>B-RGW09GWSNL-BK</t>
  </si>
  <si>
    <t>EPL-RGW04GWS-BK</t>
  </si>
  <si>
    <t>EPL-RGW04GWS-BKA</t>
  </si>
  <si>
    <t>B-RGW12GWS-SM</t>
  </si>
  <si>
    <t>B-RGW17GWS-VN</t>
  </si>
  <si>
    <t>H-RGW15GWS-BKB</t>
  </si>
  <si>
    <t>B-RGW22GWS-BK</t>
  </si>
  <si>
    <t>H-RGW22GWS-BK</t>
  </si>
  <si>
    <t>H-RGW32GWS-NY</t>
  </si>
  <si>
    <t>H-RGW32GWS-TF</t>
  </si>
  <si>
    <t>H-RGW31GWS-BK</t>
  </si>
  <si>
    <t>H-RGW20GWS-NYA</t>
  </si>
  <si>
    <t>H-CLZOE25WBP-BKD</t>
  </si>
  <si>
    <t>H-CLZOE21WBP-BK</t>
  </si>
  <si>
    <t>H-CLZOE01WBP-BK</t>
  </si>
  <si>
    <t>B-CLZOE02WBP-BK</t>
  </si>
  <si>
    <t>B-CLZOE02WBP-NY</t>
  </si>
  <si>
    <t>H-CLZOE07WBP-BK</t>
  </si>
  <si>
    <t>B-CLZOE06WBP-BK</t>
  </si>
  <si>
    <t>B-CLZOE09WBP-NY</t>
  </si>
  <si>
    <t>EPL-CLZOE04WBP-BK</t>
  </si>
  <si>
    <t>EPL-CLZOE04WBP-BKC</t>
  </si>
  <si>
    <t>B-CLZOE12WBP-BKD</t>
  </si>
  <si>
    <t>H-CLZOE08WBP-BK</t>
  </si>
  <si>
    <t>HVIN-CLZOE08WBP-BK88</t>
  </si>
  <si>
    <t>H-CLZOE10WBP-LN</t>
  </si>
  <si>
    <t>H-CLZOE30WBP-NY</t>
  </si>
  <si>
    <t>B-CLZOE17WBP-BKM</t>
  </si>
  <si>
    <t>B-CLZOE17WBP-BKR</t>
  </si>
  <si>
    <t>B-CLZOE17WBP-CC</t>
  </si>
  <si>
    <t>B-CLZOE17WBP-SWA</t>
  </si>
  <si>
    <t>B-CLZOE18WBP-DG</t>
  </si>
  <si>
    <t>H-CLZOE14WBP-BK</t>
  </si>
  <si>
    <t>H-CLZOE15WBP-BKA</t>
  </si>
  <si>
    <t>B-CLZOE20WBP-BKB</t>
  </si>
  <si>
    <t>BCPTN-CLZOE22WBP-BK77</t>
  </si>
  <si>
    <t>H-CLZOE32WBP-BKA</t>
  </si>
  <si>
    <t>H-CLZOE32WBP-NY</t>
  </si>
  <si>
    <t>H-CLZOE17WBP-NY</t>
  </si>
  <si>
    <t>H-CLZOE18WBP-LNA</t>
  </si>
  <si>
    <t>H-CLZOE31WBP-BK</t>
  </si>
  <si>
    <t>H-CLZOE20WBP-NY</t>
  </si>
  <si>
    <t>BCPTN-CLZRP09WBP-NY57</t>
  </si>
  <si>
    <t>BCPTN-CLZRP04WBP-NY97</t>
  </si>
  <si>
    <t>HVIN-CLZRP20WBP-RY75</t>
  </si>
  <si>
    <t>H-DEFRO30WBV-BK</t>
  </si>
  <si>
    <t>H-DEFRO15WBV-CCB</t>
  </si>
  <si>
    <t>H-DEFRO31WBV-BKA</t>
  </si>
  <si>
    <t>B-EMERM02HVP-NY</t>
  </si>
  <si>
    <t>B-EMERM17HVP-NY</t>
  </si>
  <si>
    <t>B-FLCBK17PFF-BK</t>
  </si>
  <si>
    <t>B-GRDLM09RCP-XC</t>
  </si>
  <si>
    <t>B-GRIMM02HYP-DY</t>
  </si>
  <si>
    <t>B-GRIMM17HYP-DY</t>
  </si>
  <si>
    <t>EPL-ICE04GWS-BKA</t>
  </si>
  <si>
    <t>EPL-KCKOF04WSE-BK</t>
  </si>
  <si>
    <t>B-MMNTM06ZPV-BK</t>
  </si>
  <si>
    <t>H-MMNTM22ZPV-BK</t>
  </si>
  <si>
    <t>BCPTN-MVP29WBV-BK98</t>
  </si>
  <si>
    <t>ITFL-MVP01WBV-BKA</t>
  </si>
  <si>
    <t>ITFL-MVP01WBV-CC</t>
  </si>
  <si>
    <t>ITFL-MVP01WBV-NYA</t>
  </si>
  <si>
    <t>HVIN-MVP01WBV-BK33</t>
  </si>
  <si>
    <t>BCPTN-MVP06WBV-BK36</t>
  </si>
  <si>
    <t>B-MVP09WBV-NYE</t>
  </si>
  <si>
    <t>HVIN-MVP44WBV-KYA79</t>
  </si>
  <si>
    <t>EPL-MVP04WBV-BK</t>
  </si>
  <si>
    <t>EPL-MVP04WBV-BKB</t>
  </si>
  <si>
    <t>EPL-MVP04WBV-BKD</t>
  </si>
  <si>
    <t>BCPTN-MVP04WBV-NY93</t>
  </si>
  <si>
    <t>B-MVP13WBV-NYE</t>
  </si>
  <si>
    <t>H-MVP11WBV-BK</t>
  </si>
  <si>
    <t>B-MVP16WBV-CCA</t>
  </si>
  <si>
    <t>B-MVP16WBV-CCC</t>
  </si>
  <si>
    <t>H-MVP13WBV-BKB</t>
  </si>
  <si>
    <t>B-MVP18WBV-BKF</t>
  </si>
  <si>
    <t>B-MVP18WBV-GY</t>
  </si>
  <si>
    <t>B-MVP20WBV-BKJ</t>
  </si>
  <si>
    <t>H-MVP22WBV-BKD</t>
  </si>
  <si>
    <t>H-MVP23WBV-BKA</t>
  </si>
  <si>
    <t>BCPTN-MVP30WBV-BK98</t>
  </si>
  <si>
    <t>B-MVP26WBV-NYA</t>
  </si>
  <si>
    <t>B-MVP26WBV-RY</t>
  </si>
  <si>
    <t>HVIN-MVP19WBV-BK85</t>
  </si>
  <si>
    <t>H-MVP31WBV-BK</t>
  </si>
  <si>
    <t>B-MVP15WBV-NYA</t>
  </si>
  <si>
    <t>EPL-MVP17WBV-CAA</t>
  </si>
  <si>
    <t>EPL-MVP17WBV-CC</t>
  </si>
  <si>
    <t>H-MVP47WBV-BKD</t>
  </si>
  <si>
    <t>H-MVPSP25WBP-BKA</t>
  </si>
  <si>
    <t>H-MVPSP25WBP-BKD</t>
  </si>
  <si>
    <t>H-MVPSP25WBP-KH</t>
  </si>
  <si>
    <t>H-MVPSP25WBP-PJB</t>
  </si>
  <si>
    <t>H-MVPSP04WBP-BKA</t>
  </si>
  <si>
    <t>BCPTN-MVPSP06WBP-BK36</t>
  </si>
  <si>
    <t>B-MVPSP06WBP-BKB</t>
  </si>
  <si>
    <t>B-MVPSP19WBP-BK</t>
  </si>
  <si>
    <t>H-MVPSP22WBP-BK</t>
  </si>
  <si>
    <t>H-NTRZN08OFV-BK</t>
  </si>
  <si>
    <t>B-NSHOT12WBP-BKD</t>
  </si>
  <si>
    <t>B-NSHOT12WBP-SWB</t>
  </si>
  <si>
    <t>H-NSHOT10WBP-LNA</t>
  </si>
  <si>
    <t>B-NSHOT17WBP-SWE</t>
  </si>
  <si>
    <t>B-OSMOS12ZPV-BKA</t>
  </si>
  <si>
    <t>B-OSMOS17ZPV-BK</t>
  </si>
  <si>
    <t>B-PLMTT12KHP-GY</t>
  </si>
  <si>
    <t>B-PORTR12GWP-BKA</t>
  </si>
  <si>
    <t>B-SCTTD02WHP-CC</t>
  </si>
  <si>
    <t>B-STMCS17WHV-CC</t>
  </si>
  <si>
    <t>B-SRS01WBP-BKA</t>
  </si>
  <si>
    <t>B-SRS02WBP-BK</t>
  </si>
  <si>
    <t>EPL-SSMVP04WBV-BKD</t>
  </si>
  <si>
    <t>BCWS-SUMVP02WBP-NY03</t>
  </si>
  <si>
    <t>BCWS-SUMVP12WBP-RY58</t>
  </si>
  <si>
    <t>BCWS-SUMTT18WBP-DG88</t>
  </si>
  <si>
    <t>BCWS-SUMVP19WBP-CA79</t>
  </si>
  <si>
    <t>EPL-ULTBS04USS-BKA</t>
  </si>
  <si>
    <t>B-WLOBM17WMS-NY</t>
  </si>
  <si>
    <t>Blackonblack</t>
  </si>
  <si>
    <t>Royal</t>
  </si>
  <si>
    <t>Sandalwood</t>
  </si>
  <si>
    <t>Storm</t>
  </si>
  <si>
    <t>Vintage Navy</t>
  </si>
  <si>
    <t>Tiffany Blue</t>
  </si>
  <si>
    <t>Light Navy</t>
  </si>
  <si>
    <t>Charcoal</t>
  </si>
  <si>
    <t>Dark Green</t>
  </si>
  <si>
    <t>Canopy</t>
  </si>
  <si>
    <t>Dark Grey</t>
  </si>
  <si>
    <t>Kelly</t>
  </si>
  <si>
    <t>Cardinal</t>
  </si>
  <si>
    <t>Khaki</t>
  </si>
  <si>
    <t>Plum</t>
  </si>
  <si>
    <t>Black&amp;White</t>
  </si>
  <si>
    <t>New York Yankees</t>
  </si>
  <si>
    <t>Pittsburgh Penguins</t>
  </si>
  <si>
    <t>Liverpool FC</t>
  </si>
  <si>
    <t>San Francisco Giants</t>
  </si>
  <si>
    <t>St Louis Blues</t>
  </si>
  <si>
    <t>Vancouver Canucks</t>
  </si>
  <si>
    <t>Los Angeles Dodgers</t>
  </si>
  <si>
    <t>Anaheim Ducks</t>
  </si>
  <si>
    <t>Atlanta Braves</t>
  </si>
  <si>
    <t>Boston Bruins</t>
  </si>
  <si>
    <t>Boston Red Sox</t>
  </si>
  <si>
    <t>Chicago White Sox</t>
  </si>
  <si>
    <t>Detroit Red Wings</t>
  </si>
  <si>
    <t>Detroit Tigers</t>
  </si>
  <si>
    <t>San Jose Sharks</t>
  </si>
  <si>
    <t>Seattle Kraken</t>
  </si>
  <si>
    <t>Vegas Golden Knights</t>
  </si>
  <si>
    <t>Washington Capitals</t>
  </si>
  <si>
    <t>Arizona Coyotes</t>
  </si>
  <si>
    <t>Carolina Hurricanes</t>
  </si>
  <si>
    <t>Los Angeles Kings</t>
  </si>
  <si>
    <t>Montreal Canadiens</t>
  </si>
  <si>
    <t>Nashville Predators</t>
  </si>
  <si>
    <t>Oakland Athletics</t>
  </si>
  <si>
    <t>Philadelphia Flyers</t>
  </si>
  <si>
    <t>Pittsburgh Pirates</t>
  </si>
  <si>
    <t>Toronto Maple Leafs</t>
  </si>
  <si>
    <t>Los Angeles Angels</t>
  </si>
  <si>
    <t>Arizona Diamondbacks</t>
  </si>
  <si>
    <t>AS Roma</t>
  </si>
  <si>
    <t xml:space="preserve">Boston Bruins </t>
  </si>
  <si>
    <t>Hartford Whalers</t>
  </si>
  <si>
    <t>Milwaukee Brewers</t>
  </si>
  <si>
    <t>New Jersey Devils</t>
  </si>
  <si>
    <t>New York Mets</t>
  </si>
  <si>
    <t>New York Rangers</t>
  </si>
  <si>
    <t>Tampa Bay Lightning</t>
  </si>
  <si>
    <t>Tampa Bay Rays</t>
  </si>
  <si>
    <t>Toronto Blue Jays</t>
  </si>
  <si>
    <t xml:space="preserve">Vancouver Canucks </t>
  </si>
  <si>
    <t>Washington Nationals</t>
  </si>
  <si>
    <t>West Ham United FC</t>
  </si>
  <si>
    <t>Winnipeg Jets</t>
  </si>
  <si>
    <t>Chicago Blackhawks</t>
  </si>
  <si>
    <t>Philadelphia Phillies</t>
  </si>
  <si>
    <t>MLB</t>
  </si>
  <si>
    <t>NHL</t>
  </si>
  <si>
    <t>EPL</t>
  </si>
  <si>
    <t>ITFL</t>
  </si>
  <si>
    <t>36-001-05-00</t>
  </si>
  <si>
    <t>Бейсболка 47 BRAND арт. B-AERIL12GWS Los Angeles Dodgers MLB (темно-серый) {cc}</t>
  </si>
  <si>
    <t>ONE</t>
  </si>
  <si>
    <t>B-AERIL12GWS Los Angeles Dodgers MLB</t>
  </si>
  <si>
    <t>100% хлопок</t>
  </si>
  <si>
    <t>47 BRAND</t>
  </si>
  <si>
    <t>жесткая форма</t>
  </si>
  <si>
    <t>47 Brand Europe Ltd; Suite B, The Shorts Building, 65 Beauvias Square, Shortstown, United Kingdom</t>
  </si>
  <si>
    <t>cc</t>
  </si>
  <si>
    <t>36-001-12-00</t>
  </si>
  <si>
    <t>Бейсболка 47 BRAND арт. B-AERIL12GWS Los Angeles Dodgers MLB (бордовый) {km}</t>
  </si>
  <si>
    <t>km</t>
  </si>
  <si>
    <t>36-001-17-00</t>
  </si>
  <si>
    <t>Бейсболка 47 BRAND арт. B-AERIL12GWS Los Angeles Dodgers MLB (голубой) {mk}</t>
  </si>
  <si>
    <t>mk</t>
  </si>
  <si>
    <t>36-001-03-00</t>
  </si>
  <si>
    <t>Бейсболка 47 BRAND арт. B-AERIL12GWS Los Angeles Dodgers MLB (оливковый) {ms}</t>
  </si>
  <si>
    <t>ms</t>
  </si>
  <si>
    <t>36-001-36-00</t>
  </si>
  <si>
    <t>Бейсболка 47 BRAND арт. B-AERIL12GWS Los Angeles Dodgers MLB (кремовый) {nt}</t>
  </si>
  <si>
    <t>nt</t>
  </si>
  <si>
    <t>36-002-12-00</t>
  </si>
  <si>
    <t>Бейсболка 47 BRAND арт. B-AERIL17GWS New York Yankees MLB (бордовый) {km}</t>
  </si>
  <si>
    <t>B-AERIL17GWS New York Yankees MLB</t>
  </si>
  <si>
    <t>36-002-19-00</t>
  </si>
  <si>
    <t>Бейсболка 47 BRAND арт. B-AERIL17GWS New York Yankees MLB (голубой) {mk}</t>
  </si>
  <si>
    <t>36-002-03-00</t>
  </si>
  <si>
    <t>Бейсболка 47 BRAND арт. B-AERIL17GWS New York Yankees MLB (оливковый) {ms}</t>
  </si>
  <si>
    <t>36-003-08-00</t>
  </si>
  <si>
    <t>Бейсболка 47 BRAND арт. B-ARGTT17FRS New York Yankees MLB (серый) {gy}</t>
  </si>
  <si>
    <t>B-ARGTT17FRS New York Yankees MLB</t>
  </si>
  <si>
    <t>мягкая форма</t>
  </si>
  <si>
    <t>gy</t>
  </si>
  <si>
    <t>36-004-09-00</t>
  </si>
  <si>
    <t>Бейсболка 47 BRAND арт. B-BRMTL12CTP Los Angeles Dodgers MLB (черный) {bk}</t>
  </si>
  <si>
    <t>B-BRMTL12CTP Los Angeles Dodgers MLB</t>
  </si>
  <si>
    <t>bk</t>
  </si>
  <si>
    <t>36-005-12-00</t>
  </si>
  <si>
    <t>Бейсболка 47 BRAND арт. B-BRMTL17CTP New York Yankees MLB (бордовый) {km}</t>
  </si>
  <si>
    <t>B-BRMTL17CTP New York Yankees MLB</t>
  </si>
  <si>
    <t>36-006-00-00</t>
  </si>
  <si>
    <t>Бейсболка 47 BRAND арт. B-CARGW12GWSNL Los Angeles Dodgers MLB (камуфляж) {cmd}</t>
  </si>
  <si>
    <t>B-CARGW12GWSNL Los Angeles Dodgers MLB</t>
  </si>
  <si>
    <t>cmd</t>
  </si>
  <si>
    <t>36-007-00-00</t>
  </si>
  <si>
    <t>Бейсболка 47 BRAND арт. B-CBRAN17GWP New York Yankees MLB (камуфляж) {cmf}</t>
  </si>
  <si>
    <t>B-CBRAN17GWP New York Yankees MLB</t>
  </si>
  <si>
    <t>cmf</t>
  </si>
  <si>
    <t>36-008-09-00</t>
  </si>
  <si>
    <t>Бейсболка 47 BRAND арт. B-CLZOE02WBP Boston Red Sox MLB (черный) {bk}</t>
  </si>
  <si>
    <t>B-CLZOE02WBP Boston Red Sox MLB</t>
  </si>
  <si>
    <t>85% акрил - 15% шерсть</t>
  </si>
  <si>
    <t>36-008-16-00</t>
  </si>
  <si>
    <t>Бейсболка 47 BRAND арт. B-CLZOE02WBP Boston Red Sox MLB (темно-синий) {ny}</t>
  </si>
  <si>
    <t>ny</t>
  </si>
  <si>
    <t>36-009-52-00</t>
  </si>
  <si>
    <t>Бейсболка 47 BRAND арт. B-CLZOE09WBP Detroit Tigers MLB (черный / черный) {bkb}</t>
  </si>
  <si>
    <t>B-CLZOE09WBP Detroit Tigers MLB</t>
  </si>
  <si>
    <t>bkb</t>
  </si>
  <si>
    <t>36-009-16-00</t>
  </si>
  <si>
    <t>Бейсболка 47 BRAND арт. B-CLZOE09WBP Detroit Tigers MLB (темно-синий) {ny}</t>
  </si>
  <si>
    <t>36-010-48-00</t>
  </si>
  <si>
    <t>Бейсболка 47 BRAND арт. B-CLZOE12WBP Los Angeles Dodgers MLB (черный / белый) {bkb}</t>
  </si>
  <si>
    <t>B-CLZOE12WBP Los Angeles Dodgers MLB</t>
  </si>
  <si>
    <t>36-010-52-00</t>
  </si>
  <si>
    <t>Бейсболка 47 BRAND арт. B-CLZOE12WBP Los Angeles Dodgers MLB (черный / черный) {bkd}</t>
  </si>
  <si>
    <t>bkd</t>
  </si>
  <si>
    <t>36-011-09-00</t>
  </si>
  <si>
    <t>Бейсболка 47 BRAND арт. B-CLZOE17WBP New York Yankees MLB (черный) {bk}</t>
  </si>
  <si>
    <t>B-CLZOE17WBP New York Yankees MLB</t>
  </si>
  <si>
    <t>36-011-52-00</t>
  </si>
  <si>
    <t>Бейсболка 47 BRAND арт. B-CLZOE17WBP New York Yankees MLB (черный / черный) {bka}</t>
  </si>
  <si>
    <t>bka</t>
  </si>
  <si>
    <t>36-011-48-00</t>
  </si>
  <si>
    <t>Бейсболка 47 BRAND арт. B-CLZOE17WBP New York Yankees MLB (черный / белый) {bkb}</t>
  </si>
  <si>
    <t>36-011-53-00</t>
  </si>
  <si>
    <t>Бейсболка 47 BRAND арт. B-CLZOE17WBP New York Yankees MLB (черный / рыжий) {bkm}</t>
  </si>
  <si>
    <t>bkm</t>
  </si>
  <si>
    <t>36-011-10-00</t>
  </si>
  <si>
    <t>Бейсболка 47 BRAND арт. B-CLZOE17WBP New York Yankees MLB (черный / серый) {bkr}</t>
  </si>
  <si>
    <t>bkr</t>
  </si>
  <si>
    <t>36-011-08-00</t>
  </si>
  <si>
    <t>Бейсболка 47 BRAND арт. B-CLZOE17WBP New York Yankees MLB (серый) {cc}</t>
  </si>
  <si>
    <t>36-011-12-00</t>
  </si>
  <si>
    <t>Бейсболка 47 BRAND арт. B-CLZOE17WBP New York Yankees MLB (бордовый) {km}</t>
  </si>
  <si>
    <t>36-011-16-00</t>
  </si>
  <si>
    <t>Бейсболка 47 BRAND арт. B-CLZOE17WBP New York Yankees MLB (темно-синий) {ny}</t>
  </si>
  <si>
    <t>36-011-03-00</t>
  </si>
  <si>
    <t>Бейсболка 47 BRAND арт. B-CLZOE17WBP New York Yankees MLB (оливковый) {swa}</t>
  </si>
  <si>
    <t>swa</t>
  </si>
  <si>
    <t>36-012-09-00</t>
  </si>
  <si>
    <t>Бейсболка 47 BRAND арт. B-CLZOE18WBP Oakland Athletics MLB (черный) {bk}</t>
  </si>
  <si>
    <t>B-CLZOE18WBP Oakland Athletics MLB</t>
  </si>
  <si>
    <t>36-012-07-00</t>
  </si>
  <si>
    <t>Бейсболка 47 BRAND арт. B-CLZOE18WBP Oakland Athletics MLB (темно-зеленый) {dg}</t>
  </si>
  <si>
    <t>dg</t>
  </si>
  <si>
    <t>36-013-16-00</t>
  </si>
  <si>
    <t>Бейсболка 47 BRAND арт. BCPTN-MVP01WBV Atlanta Braves MLB (темно-синий) {ny41}</t>
  </si>
  <si>
    <t>BCPTN-MVP01WBV Atlanta Braves MLB</t>
  </si>
  <si>
    <t>ny41</t>
  </si>
  <si>
    <t>36-014-16-00</t>
  </si>
  <si>
    <t>Бейсболка 47 BRAND арт. BCPTN-MVP04WBV Los Angeles Angels MLB (темно-синий) {ny93}</t>
  </si>
  <si>
    <t>BCPTN-MVP04WBV Los Angeles Angels MLB</t>
  </si>
  <si>
    <t>ny93</t>
  </si>
  <si>
    <t>36-014-54-00</t>
  </si>
  <si>
    <t>Бейсболка 47 BRAND арт. BCPTN-MVP04WBV Los Angeles Angels MLB (темно-синий / красный) {ny97}</t>
  </si>
  <si>
    <t>ny97</t>
  </si>
  <si>
    <t>36-015-09-00</t>
  </si>
  <si>
    <t>Бейсболка 47 BRAND арт. BCPTN-MVP29WBV Arizona Diamondbacks MLB (черный) {bk98}</t>
  </si>
  <si>
    <t>BCPTN-MVP29WBV Arizona Diamondbacks MLB</t>
  </si>
  <si>
    <t>bk98</t>
  </si>
  <si>
    <t>36-016-07-00</t>
  </si>
  <si>
    <t>Бейсболка 47 BRAND арт. BCWS-SUMTT18WBP Oakland Athletics MLB (темно-зеленый) {dg88}</t>
  </si>
  <si>
    <t>BCWS-SUMTT18WBP Oakland Athletics MLB</t>
  </si>
  <si>
    <t>dg88</t>
  </si>
  <si>
    <t>36-017-16-00</t>
  </si>
  <si>
    <t>Бейсболка 47 BRAND арт. BCWS-SUMVP02WBP Boston Red Sox MLB (темно-синий) {ny03}</t>
  </si>
  <si>
    <t>BCWS-SUMVP02WBP Boston Red Sox MLB</t>
  </si>
  <si>
    <t>ny03</t>
  </si>
  <si>
    <t>36-018-09-00</t>
  </si>
  <si>
    <t>Бейсболка 47 BRAND арт. BCWS-SUMVP06WBP Chicago White Sox MLB (черный) {bk06}</t>
  </si>
  <si>
    <t>BCWS-SUMVP06WBP Chicago White Sox MLB</t>
  </si>
  <si>
    <t>bk06</t>
  </si>
  <si>
    <t>36-019-16-00</t>
  </si>
  <si>
    <t>Бейсболка 47 BRAND арт. BCWS-SUMVP09WBP Detroit Tigers MLB (темно-синий) {ny80}</t>
  </si>
  <si>
    <t>BCWS-SUMVP09WBP Detroit Tigers MLB</t>
  </si>
  <si>
    <t>ny80</t>
  </si>
  <si>
    <t>36-020-16-00</t>
  </si>
  <si>
    <t>Бейсболка 47 BRAND арт. BCWS-SUMVP17WBP New York Yankees MLB (темно-синий) {ny01}</t>
  </si>
  <si>
    <t>BCWS-SUMVP17WBP New York Yankees MLB</t>
  </si>
  <si>
    <t>ny01</t>
  </si>
  <si>
    <t>36-021-12-00</t>
  </si>
  <si>
    <t>Бейсболка 47 BRAND арт. BCWS-SUMVP19WBP Philadelphia Phillies MLB (бордовый) {ca79}</t>
  </si>
  <si>
    <t>BCWS-SUMVP19WBP Philadelphia Phillies MLB</t>
  </si>
  <si>
    <t>ca79</t>
  </si>
  <si>
    <t>36-022-09-00</t>
  </si>
  <si>
    <t>Бейсболка 47 BRAND арт. B-DEFRO12WBV Los Angeles Dodgers MLB (черный) {bkb}</t>
  </si>
  <si>
    <t>B-DEFRO12WBV Los Angeles Dodgers MLB</t>
  </si>
  <si>
    <t>36-023-00-00</t>
  </si>
  <si>
    <t>Бейсболка 47 BRAND арт. B-DRZMV12PTP Los Angeles Dodgers MLB (камуфляж) {e1}</t>
  </si>
  <si>
    <t>B-DRZMV12PTP Los Angeles Dodgers MLB</t>
  </si>
  <si>
    <t>100% полиэстер</t>
  </si>
  <si>
    <t>e1</t>
  </si>
  <si>
    <t>36-024-00-00</t>
  </si>
  <si>
    <t>Бейсболка 47 BRAND арт. B-DRZMV17PTP New York Yankees MLB (камуфляж) {e1}</t>
  </si>
  <si>
    <t>B-DRZMV17PTP New York Yankees MLB</t>
  </si>
  <si>
    <t>36-025-09-00</t>
  </si>
  <si>
    <t>Бейсболка 47 BRAND арт. B-DWODM17CTP New York Yankees MLB (черный / оливковый) {bk}</t>
  </si>
  <si>
    <t>B-DWODM17CTP New York Yankees MLB</t>
  </si>
  <si>
    <t>36-025-00-00</t>
  </si>
  <si>
    <t>Бейсболка 47 BRAND арт. B-DWODM17CTP New York Yankees MLB (черный / бордовый) {bka}</t>
  </si>
  <si>
    <t>65% полиэстер - 35% хлопок</t>
  </si>
  <si>
    <t>36-026-08-00</t>
  </si>
  <si>
    <t>Бейсболка 47 BRAND арт. B-GRIMM02HYP Boston Red Sox MLB (серый) {dy}</t>
  </si>
  <si>
    <t>B-GRIMM02HYP Boston Red Sox MLB</t>
  </si>
  <si>
    <t>dy</t>
  </si>
  <si>
    <t>36-027-08-00</t>
  </si>
  <si>
    <t>Бейсболка 47 BRAND арт. B-GRIMM12HYP Los Angeles Dodgers MLB (серый) {dya}</t>
  </si>
  <si>
    <t>B-GRIMM12HYP Los Angeles Dodgers MLB</t>
  </si>
  <si>
    <t>dya</t>
  </si>
  <si>
    <t>36-028-08-00</t>
  </si>
  <si>
    <t>Бейсболка 47 BRAND арт. B-GRIMM17HYP New York Yankees MLB (серый) {dy}</t>
  </si>
  <si>
    <t>B-GRIMM17HYP New York Yankees MLB</t>
  </si>
  <si>
    <t>36-029-52-00</t>
  </si>
  <si>
    <t>Бейсболка 47 BRAND арт. B-MLTSP02WMP Boston Red Sox MLB (черный / черный) {bk}</t>
  </si>
  <si>
    <t>B-MLTSP02WMP Boston Red Sox MLB</t>
  </si>
  <si>
    <t>36-030-52-00</t>
  </si>
  <si>
    <t>Бейсболка 47 BRAND арт. B-MLTSP12WMP Los Angeles Dodgers MLB (черный / черный) {bk}</t>
  </si>
  <si>
    <t>B-MLTSP12WMP Los Angeles Dodgers MLB</t>
  </si>
  <si>
    <t>36-031-52-00</t>
  </si>
  <si>
    <t>Бейсболка 47 BRAND арт. B-MLTSP20WMP Pittsburgh Pirates MLB (черный / черный) {bk}</t>
  </si>
  <si>
    <t>B-MLTSP20WMP Pittsburgh Pirates MLB</t>
  </si>
  <si>
    <t>36-032-55-00</t>
  </si>
  <si>
    <t>Бейсболка 47 BRAND арт. B-MPDTP12WBP Los Angeles Dodgers MLB (оливковый / черный) {swc}</t>
  </si>
  <si>
    <t>B-MPDTP12WBP Los Angeles Dodgers MLB</t>
  </si>
  <si>
    <t>swc</t>
  </si>
  <si>
    <t>36-033-56-00</t>
  </si>
  <si>
    <t>Бейсболка 47 BRAND арт. B-MTLCS17WBP New York Yankees MLB (серый / золотой) {cca}</t>
  </si>
  <si>
    <t>B-MTLCS17WBP New York Yankees MLB</t>
  </si>
  <si>
    <t>серый / золотой</t>
  </si>
  <si>
    <t>cca</t>
  </si>
  <si>
    <t>36-033-57-00</t>
  </si>
  <si>
    <t>Бейсболка 47 BRAND арт. B-MTLCS17WBP New York Yankees MLB (бордовый / рыжий) {kma}</t>
  </si>
  <si>
    <t>бордовый / рыжий</t>
  </si>
  <si>
    <t>kma</t>
  </si>
  <si>
    <t>36-033-58-00</t>
  </si>
  <si>
    <t>Бейсболка 47 BRAND арт. B-MTLCS17WBP New York Yankees MLB (кремовый / золотой) {nt}</t>
  </si>
  <si>
    <t>кремовый / золотой</t>
  </si>
  <si>
    <t>36-033-59-00</t>
  </si>
  <si>
    <t>Бейсболка 47 BRAND арт. B-MTLCS17WBP New York Yankees MLB (темно-синий / рыжий) {ny}</t>
  </si>
  <si>
    <t>36-034-16-00</t>
  </si>
  <si>
    <t>Бейсболка 47 BRAND арт. B-MVP01WBV Atlanta Braves MLB (темно-синий) {ra}</t>
  </si>
  <si>
    <t>B-MVP01WBV Atlanta Braves MLB</t>
  </si>
  <si>
    <t>ra</t>
  </si>
  <si>
    <t>36-035-16-00</t>
  </si>
  <si>
    <t>Бейсболка 47 BRAND арт. B-MVP02WBV Boston Red Sox MLB (темно-синий) {hm}</t>
  </si>
  <si>
    <t>B-MVP02WBV Boston Red Sox MLB</t>
  </si>
  <si>
    <t>hm</t>
  </si>
  <si>
    <t>36-036-05-00</t>
  </si>
  <si>
    <t>Бейсболка 47 BRAND арт. B-MVP03WBV Baltimore Orioles MLB (темно-серый) {cc}</t>
  </si>
  <si>
    <t>B-MVP03WBV Baltimore Orioles MLB</t>
  </si>
  <si>
    <t>Baltimore Orioles</t>
  </si>
  <si>
    <t>36-037-09-00</t>
  </si>
  <si>
    <t>Бейсболка 47 BRAND арт. B-MVP07WBV Cincinnati Reds MLB (черный) {bka}</t>
  </si>
  <si>
    <t>B-MVP07WBV Cincinnati Reds MLB</t>
  </si>
  <si>
    <t>Cincinnati Reds</t>
  </si>
  <si>
    <t>36-038-36-00</t>
  </si>
  <si>
    <t>Бейсболка 47 BRAND арт. B-MVP09WBV Detroit Tigers MLB (кремовый) {bn}</t>
  </si>
  <si>
    <t>B-MVP09WBV Detroit Tigers MLB</t>
  </si>
  <si>
    <t>bn</t>
  </si>
  <si>
    <t>36-038-16-00</t>
  </si>
  <si>
    <t>Бейсболка 47 BRAND арт. B-MVP09WBV Detroit Tigers MLB (темно-синий) {hm}</t>
  </si>
  <si>
    <t>36-039-16-00</t>
  </si>
  <si>
    <t>Бейсболка 47 BRAND арт. B-MVP10WBV Houston Astros MLB (темно-синий) {hm13}</t>
  </si>
  <si>
    <t>B-MVP10WBV Houston Astros MLB</t>
  </si>
  <si>
    <t>Houston Astros</t>
  </si>
  <si>
    <t>hm13</t>
  </si>
  <si>
    <t>36-040-09-00</t>
  </si>
  <si>
    <t>Бейсболка 47 BRAND арт. B-MVP12WBV Los Angeles Dodgers MLB (черный) {bkj}</t>
  </si>
  <si>
    <t>B-MVP12WBV Los Angeles Dodgers MLB</t>
  </si>
  <si>
    <t>bkj</t>
  </si>
  <si>
    <t>36-040-12-00</t>
  </si>
  <si>
    <t>Бейсболка 47 BRAND арт. B-MVP12WBV Los Angeles Dodgers MLB (бордовый) {kma}</t>
  </si>
  <si>
    <t>36-040-06-00</t>
  </si>
  <si>
    <t>Бейсболка 47 BRAND арт. B-MVP12WBV Los Angeles Dodgers MLB (синий) {ryg}</t>
  </si>
  <si>
    <t>ryg</t>
  </si>
  <si>
    <t>36-041-09-00</t>
  </si>
  <si>
    <t>Бейсболка 47 BRAND арт. B-MVP15WBV Washington Nationals MLB (черный) {bke}</t>
  </si>
  <si>
    <t>B-MVP15WBV Washington Nationals MLB</t>
  </si>
  <si>
    <t>bke</t>
  </si>
  <si>
    <t>36-042-72-00</t>
  </si>
  <si>
    <t>Бейсболка 47 BRAND арт. B-MVP16WBV New York Mets MLB (черный / оранжевый) {bkb}</t>
  </si>
  <si>
    <t>B-MVP16WBV New York Mets MLB</t>
  </si>
  <si>
    <t>36-042-60-00</t>
  </si>
  <si>
    <t>Бейсболка 47 BRAND арт. B-MVP16WBV New York Mets MLB (темно-серый / белый) {cca}</t>
  </si>
  <si>
    <t>36-042-26-00</t>
  </si>
  <si>
    <t>Бейсболка 47 BRAND арт. B-MVP16WBV New York Mets MLB (темно-серый / синий) {ccc}</t>
  </si>
  <si>
    <t>ccc</t>
  </si>
  <si>
    <t>36-042-00-00</t>
  </si>
  <si>
    <t>Бейсболка 47 BRAND арт. B-MVP16WBV New York Mets MLB (синий / оранжевый) {ryc}</t>
  </si>
  <si>
    <t>ryc</t>
  </si>
  <si>
    <t>36-043-09-00</t>
  </si>
  <si>
    <t>Бейсболка 47 BRAND арт. B-MVP17WBV New York Yankees MLB (черный) {bk}</t>
  </si>
  <si>
    <t>B-MVP17WBV New York Yankees MLB</t>
  </si>
  <si>
    <t>36-043-08-00</t>
  </si>
  <si>
    <t>Бейсболка 47 BRAND арт. B-MVP17WBV New York Yankees MLB (серый) {gyc}</t>
  </si>
  <si>
    <t>gyc</t>
  </si>
  <si>
    <t>36-043-16-00</t>
  </si>
  <si>
    <t>Бейсболка 47 BRAND арт. B-MVP17WBV New York Yankees MLB (темно-синий) {hm}</t>
  </si>
  <si>
    <t>36-043-12-00</t>
  </si>
  <si>
    <t>Бейсболка 47 BRAND арт. B-MVP17WBV New York Yankees MLB (бордовый) {kma}</t>
  </si>
  <si>
    <t>36-043-18-00</t>
  </si>
  <si>
    <t>Бейсболка 47 BRAND арт. B-MVP17WBV New York Yankees MLB (красный) {rd}</t>
  </si>
  <si>
    <t>rd</t>
  </si>
  <si>
    <t>36-044-09-00</t>
  </si>
  <si>
    <t>Бейсболка 47 BRAND арт. B-MVP18WBV Oakland Athletics MLB (черный) {bkf}</t>
  </si>
  <si>
    <t>B-MVP18WBV Oakland Athletics MLB</t>
  </si>
  <si>
    <t>bkf</t>
  </si>
  <si>
    <t>36-044-07-00</t>
  </si>
  <si>
    <t>Бейсболка 47 BRAND арт. B-MVP18WBV Oakland Athletics MLB (темно-зеленый) {dgc}</t>
  </si>
  <si>
    <t>dgc</t>
  </si>
  <si>
    <t>36-045-09-00</t>
  </si>
  <si>
    <t>Бейсболка 47 BRAND арт. B-MVP19WBV Philadelphia Phillies MLB (черный) {bkj}</t>
  </si>
  <si>
    <t>B-MVP19WBV Philadelphia Phillies MLB</t>
  </si>
  <si>
    <t>36-045-18-00</t>
  </si>
  <si>
    <t>Бейсболка 47 BRAND арт. B-MVP19WBV Philadelphia Phillies MLB (красный) {caa}</t>
  </si>
  <si>
    <t>caa</t>
  </si>
  <si>
    <t>36-046-09-00</t>
  </si>
  <si>
    <t>Бейсболка 47 BRAND арт. B-MVP20WBV Pittsburgh Pirates MLB (черный) {bkj}</t>
  </si>
  <si>
    <t>B-MVP20WBV Pittsburgh Pirates MLB</t>
  </si>
  <si>
    <t>36-046-48-00</t>
  </si>
  <si>
    <t>Бейсболка 47 BRAND арт. B-MVP20WBV Pittsburgh Pirates MLB (черный / белый) {bko}</t>
  </si>
  <si>
    <t>bko</t>
  </si>
  <si>
    <t>36-047-09-00</t>
  </si>
  <si>
    <t>Бейсболка 47 BRAND арт. B-MVP22WBV San Francisco Giants MLB (черный) {bkd}</t>
  </si>
  <si>
    <t>B-MVP22WBV San Francisco Giants MLB</t>
  </si>
  <si>
    <t>36-048-09-00</t>
  </si>
  <si>
    <t>Бейсболка 47 BRAND арт. B-MVP26WBV Toronto Blue Jays MLB (черный) {bkh}</t>
  </si>
  <si>
    <t>B-MVP26WBV Toronto Blue Jays MLB</t>
  </si>
  <si>
    <t>bkh</t>
  </si>
  <si>
    <t>36-048-16-00</t>
  </si>
  <si>
    <t>Бейсболка 47 BRAND арт. B-MVP26WBV Toronto Blue Jays MLB (темно-синий) {nya}</t>
  </si>
  <si>
    <t>nya</t>
  </si>
  <si>
    <t>36-049-09-00</t>
  </si>
  <si>
    <t>Бейсболка 47 BRAND арт. B-MVPSP01WBP Atlanta Braves MLB (черный) {bk}</t>
  </si>
  <si>
    <t>B-MVPSP01WBP Atlanta Braves MLB</t>
  </si>
  <si>
    <t>36-050-48-00</t>
  </si>
  <si>
    <t>Бейсболка 47 BRAND арт. B-MVPSP02WBP Boston Red Sox MLB (черный / белый) {bka}</t>
  </si>
  <si>
    <t>B-MVPSP02WBP Boston Red Sox MLB</t>
  </si>
  <si>
    <t>36-050-52-00</t>
  </si>
  <si>
    <t>Бейсболка 47 BRAND арт. B-MVPSP02WBP Boston Red Sox MLB (черный / черный) {bkb}</t>
  </si>
  <si>
    <t>36-051-48-00</t>
  </si>
  <si>
    <t>Бейсболка 47 BRAND арт. B-MVPSP12WBP Los Angeles Dodgers MLB (черный / белый) {bkd}</t>
  </si>
  <si>
    <t>B-MVPSP12WBP Los Angeles Dodgers MLB</t>
  </si>
  <si>
    <t>36-051-52-00</t>
  </si>
  <si>
    <t>Бейсболка 47 BRAND арт. B-MVPSP12WBP Los Angeles Dodgers MLB (черный / черный) {bke}</t>
  </si>
  <si>
    <t>36-052-52-00</t>
  </si>
  <si>
    <t>Бейсболка 47 BRAND арт. B-MVPSP17WBP New York Yankees MLB (черный / черный) {bkb}</t>
  </si>
  <si>
    <t>B-MVPSP17WBP New York Yankees MLB</t>
  </si>
  <si>
    <t>36-052-78-00</t>
  </si>
  <si>
    <t>Бейсболка 47 BRAND арт. B-MVPSP17WBP New York Yankees MLB (черный / синий) {bks}</t>
  </si>
  <si>
    <t>bks</t>
  </si>
  <si>
    <t>36-052-10-00</t>
  </si>
  <si>
    <t>Бейсболка 47 BRAND арт. B-MVPSP17WBP New York Yankees MLB (черный / серый) {bkx}</t>
  </si>
  <si>
    <t>bkx</t>
  </si>
  <si>
    <t>36-052-61-00</t>
  </si>
  <si>
    <t>Бейсболка 47 BRAND арт. B-MVPSP17WBP New York Yankees MLB (черный / бордовый) {bky}</t>
  </si>
  <si>
    <t>bky</t>
  </si>
  <si>
    <t>36-052-09-00</t>
  </si>
  <si>
    <t>Бейсболка 47 BRAND арт. B-MVPSP17WBP New York Yankees MLB (черный / оливковый) {bkz}</t>
  </si>
  <si>
    <t>bkz</t>
  </si>
  <si>
    <t>36-052-13-00</t>
  </si>
  <si>
    <t>Бейсболка 47 BRAND арт. B-MVPSP17WBP New York Yankees MLB (рыжий) {bof}</t>
  </si>
  <si>
    <t>bof</t>
  </si>
  <si>
    <t>36-052-14-00</t>
  </si>
  <si>
    <t>Бейсболка 47 BRAND арт. B-MVPSP17WBP New York Yankees MLB (коричневый) {bw}</t>
  </si>
  <si>
    <t>bw</t>
  </si>
  <si>
    <t>36-052-18-00</t>
  </si>
  <si>
    <t>Бейсболка 47 BRAND арт. B-MVPSP17WBP New York Yankees MLB (красный) {ca}</t>
  </si>
  <si>
    <t>ca</t>
  </si>
  <si>
    <t>36-052-08-00</t>
  </si>
  <si>
    <t>Бейсболка 47 BRAND арт. B-MVPSP17WBP New York Yankees MLB (серый) {gy}</t>
  </si>
  <si>
    <t>36-052-12-00</t>
  </si>
  <si>
    <t>Бейсболка 47 BRAND арт. B-MVPSP17WBP New York Yankees MLB (бордовый) {km}</t>
  </si>
  <si>
    <t>36-052-47-00</t>
  </si>
  <si>
    <t>Бейсболка 47 BRAND арт. B-MVPSP17WBP New York Yankees MLB (молочный) {ntl}</t>
  </si>
  <si>
    <t>ntl</t>
  </si>
  <si>
    <t>36-052-16-00</t>
  </si>
  <si>
    <t>Бейсболка 47 BRAND арт. B-MVPSP17WBP New York Yankees MLB (темно-синий) {ny}</t>
  </si>
  <si>
    <t>36-052-03-00</t>
  </si>
  <si>
    <t>Бейсболка 47 BRAND арт. B-MVPSP17WBP New York Yankees MLB (оливковый) {swi}</t>
  </si>
  <si>
    <t>swi</t>
  </si>
  <si>
    <t>36-053-31-00</t>
  </si>
  <si>
    <t>Бейсболка 47 BRAND арт. B-NLRGW17GWS New York Yankees MLB (розовый) {qc}</t>
  </si>
  <si>
    <t>B-NLRGW17GWS New York Yankees MLB</t>
  </si>
  <si>
    <t>qc</t>
  </si>
  <si>
    <t>36-054-09-00</t>
  </si>
  <si>
    <t>Бейсболка 47 BRAND арт. B-NSHOT12WBP Los Angeles Dodgers MLB (черный) {bkd}</t>
  </si>
  <si>
    <t>B-NSHOT12WBP Los Angeles Dodgers MLB</t>
  </si>
  <si>
    <t>36-054-03-00</t>
  </si>
  <si>
    <t>Бейсболка 47 BRAND арт. B-NSHOT12WBP Los Angeles Dodgers MLB (оливковый) {swb}</t>
  </si>
  <si>
    <t>swb</t>
  </si>
  <si>
    <t>36-055-16-00</t>
  </si>
  <si>
    <t>Бейсболка 47 BRAND арт. B-NSHOT17WBP New York Yankees MLB (темно-синий) {ny}</t>
  </si>
  <si>
    <t>B-NSHOT17WBP New York Yankees MLB</t>
  </si>
  <si>
    <t>36-055-03-00</t>
  </si>
  <si>
    <t>Бейсболка 47 BRAND арт. B-NSHOT17WBP New York Yankees MLB (оливковый) {swe}</t>
  </si>
  <si>
    <t>swe</t>
  </si>
  <si>
    <t>36-056-52-00</t>
  </si>
  <si>
    <t>Бейсболка 47 BRAND арт. B-RGW12GWSNL Los Angeles Dodgers MLB (черный / черный) {bkq}</t>
  </si>
  <si>
    <t>B-RGW12GWSNL Los Angeles Dodgers MLB</t>
  </si>
  <si>
    <t>bkq</t>
  </si>
  <si>
    <t>36-056-03-00</t>
  </si>
  <si>
    <t>Бейсболка 47 BRAND арт. B-RGW12GWSNL Los Angeles Dodgers MLB (оливковый) {msg}</t>
  </si>
  <si>
    <t>msg</t>
  </si>
  <si>
    <t>36-057-06-00</t>
  </si>
  <si>
    <t>Бейсболка 47 BRAND арт. B-RGW12GWS Los Angeles Dodgers MLB (синий) {ryk}</t>
  </si>
  <si>
    <t>B-RGW12GWS Los Angeles Dodgers MLB</t>
  </si>
  <si>
    <t>ryk</t>
  </si>
  <si>
    <t>36-058-16-00</t>
  </si>
  <si>
    <t>Бейсболка 47 BRAND арт. B-RGW17GWS New York Yankees MLB (темно-синий) {hm}</t>
  </si>
  <si>
    <t>B-RGW17GWS New York Yankees MLB</t>
  </si>
  <si>
    <t>36-058-02-00</t>
  </si>
  <si>
    <t>Бейсболка 47 BRAND арт. B-RGW17GWS New York Yankees MLB (бежевый) {lt}</t>
  </si>
  <si>
    <t>lt</t>
  </si>
  <si>
    <t>36-058-03-00</t>
  </si>
  <si>
    <t>Бейсболка 47 BRAND арт. B-RGW17GWS New York Yankees MLB (оливковый) {msa}</t>
  </si>
  <si>
    <t>msa</t>
  </si>
  <si>
    <t>36-058-18-00</t>
  </si>
  <si>
    <t>Бейсболка 47 BRAND арт. B-RGW17GWS New York Yankees MLB (красный) {rz}</t>
  </si>
  <si>
    <t>rz</t>
  </si>
  <si>
    <t>36-058-22-00</t>
  </si>
  <si>
    <t>Бейсболка 47 BRAND арт. B-RGW17GWS New York Yankees MLB (светло-синий) {vn}</t>
  </si>
  <si>
    <t>vn</t>
  </si>
  <si>
    <t>36-059-07-00</t>
  </si>
  <si>
    <t>Бейсболка 47 BRAND арт. B-RGW18GWS Oakland Athletics MLB (темно-зеленый) {dgc}</t>
  </si>
  <si>
    <t>B-RGW18GWS Oakland Athletics MLB</t>
  </si>
  <si>
    <t>36-060-08-00</t>
  </si>
  <si>
    <t>Бейсболка 47 BRAND арт. B-SCTTD12WHP Los Angeles Dodgers MLB (серый) {cc}</t>
  </si>
  <si>
    <t>B-SCTTD12WHP Los Angeles Dodgers MLB</t>
  </si>
  <si>
    <t>36-061-08-00</t>
  </si>
  <si>
    <t>Бейсболка 47 BRAND арт. B-SCTTD17WHP New York Yankees MLB (серый) {cca}</t>
  </si>
  <si>
    <t>B-SCTTD17WHP New York Yankees MLB</t>
  </si>
  <si>
    <t>36-062-16-00</t>
  </si>
  <si>
    <t>Бейсболка 47 BRAND арт. B-SRS12WBP Los Angeles Dodgers MLB (темно-синий) {ny}</t>
  </si>
  <si>
    <t>B-SRS12WBP Los Angeles Dodgers MLB</t>
  </si>
  <si>
    <t>36-063-16-00</t>
  </si>
  <si>
    <t>Бейсболка 47 BRAND арт. B-SRS17WBP New York Yankees MLB (темно-синий) {ny}</t>
  </si>
  <si>
    <t>B-SRS17WBP New York Yankees MLB</t>
  </si>
  <si>
    <t>36-064-23-00</t>
  </si>
  <si>
    <t>Бейсболка 47 BRAND арт. B-TDMVP17PTP New York Yankees MLB (бирюзовый) {wh}</t>
  </si>
  <si>
    <t>B-TDMVP17PTP New York Yankees MLB</t>
  </si>
  <si>
    <t>wh</t>
  </si>
  <si>
    <t>36-065-09-00</t>
  </si>
  <si>
    <t>Бейсболка 47 BRAND арт. B-UPLNC17BXS New York Yankees MLB (темно-синий) {vb}</t>
  </si>
  <si>
    <t>B-UPLNC17BXS New York Yankees MLB</t>
  </si>
  <si>
    <t>vb</t>
  </si>
  <si>
    <t>36-066-16-00</t>
  </si>
  <si>
    <t>Бейсболка 47 BRAND арт. B-WLOBM17WMS New York Yankees MLB (темно-синий) {ny}</t>
  </si>
  <si>
    <t>B-WLOBM17WMS New York Yankees MLB</t>
  </si>
  <si>
    <t>36-067-48-00</t>
  </si>
  <si>
    <t>Бейсболка 47 BRAND арт. EPL-MVP04WBV Liverpool FC SOCCER (черный / белый) {bk}</t>
  </si>
  <si>
    <t>EPL-MVP04WBV Liverpool FC SOCCER</t>
  </si>
  <si>
    <t>SOCCER</t>
  </si>
  <si>
    <t>36-067-72-00</t>
  </si>
  <si>
    <t>Бейсболка 47 BRAND арт. EPL-MVP04WBV Liverpool FC SOCCER (черный / красный) {bka}</t>
  </si>
  <si>
    <t>36-067-08-00</t>
  </si>
  <si>
    <t>Бейсболка 47 BRAND арт. EPL-MVP04WBV Liverpool FC SOCCER (серый) {gh}</t>
  </si>
  <si>
    <t>gh</t>
  </si>
  <si>
    <t>36-067-18-00</t>
  </si>
  <si>
    <t>Бейсболка 47 BRAND арт. EPL-MVP04WBV Liverpool FC SOCCER (красный) {rda}</t>
  </si>
  <si>
    <t>rda</t>
  </si>
  <si>
    <t>36-068-16-00</t>
  </si>
  <si>
    <t>Бейсболка 47 BRAND арт. EPL-MVP17WBV West Ham United FC SOCCER (темно-синий) {ny}</t>
  </si>
  <si>
    <t>EPL-MVP17WBV West Ham United FC SOCCER</t>
  </si>
  <si>
    <t>36-069-09-00</t>
  </si>
  <si>
    <t>Бейсболка 47 BRAND арт. H-AUDDP15WBV Pittsburgh Penguins NHL (черный) {bk}</t>
  </si>
  <si>
    <t>H-AUDDP15WBV Pittsburgh Penguins NHL</t>
  </si>
  <si>
    <t>36-070-16-00</t>
  </si>
  <si>
    <t>Бейсболка 47 BRAND арт. H-CLZOE18WBP Toronto Maple Leafs NHL (темно-синий) {lna}</t>
  </si>
  <si>
    <t>H-CLZOE18WBP Toronto Maple Leafs NHL</t>
  </si>
  <si>
    <t>lna</t>
  </si>
  <si>
    <t>36-071-09-00</t>
  </si>
  <si>
    <t>Бейсболка 47 BRAND арт. H-CLZOE32WBP Seattle Kraken NHL (черный) {bka}</t>
  </si>
  <si>
    <t>H-CLZOE32WBP Seattle Kraken NHL</t>
  </si>
  <si>
    <t>36-072-10-00</t>
  </si>
  <si>
    <t>Бейсболка 47 BRAND арт. H-GRIMM31HYP Vegas Golden Knights NHL (серый / черный) {dy}</t>
  </si>
  <si>
    <t>H-GRIMM31HYP Vegas Golden Knights NHL</t>
  </si>
  <si>
    <t>36-073-09-00</t>
  </si>
  <si>
    <t>Бейсболка 47 BRAND арт. H-MVP01WBV Boston Bruins NHL (черный) {bk}</t>
  </si>
  <si>
    <t>H-MVP01WBV Boston Bruins NHL</t>
  </si>
  <si>
    <t>36-073-72-00</t>
  </si>
  <si>
    <t>Бейсболка 47 BRAND арт. H-MVP01WBV Boston Bruins NHL (черный / оранжевый) {bke}</t>
  </si>
  <si>
    <t>36-074-16-00</t>
  </si>
  <si>
    <t>Бейсболка 47 BRAND арт. H-MVP02WBV Buffalo Sabres NHL (темно-синий) {nya}</t>
  </si>
  <si>
    <t>H-MVP02WBV Buffalo Sabres NHL</t>
  </si>
  <si>
    <t>Buffalo Sabres</t>
  </si>
  <si>
    <t>36-075-09-00</t>
  </si>
  <si>
    <t>Бейсболка 47 BRAND арт. H-MVP03WBV Calgary Flames NHL (черный) {bk}</t>
  </si>
  <si>
    <t>H-MVP03WBV Calgary Flames NHL</t>
  </si>
  <si>
    <t>Calgary Flames</t>
  </si>
  <si>
    <t>36-076-09-00</t>
  </si>
  <si>
    <t>Бейсболка 47 BRAND арт. H-MVP05WBV Detroit Red Wings NHL (черный) {bka}</t>
  </si>
  <si>
    <t>H-MVP05WBV Detroit Red Wings NHL</t>
  </si>
  <si>
    <t>36-076-18-00</t>
  </si>
  <si>
    <t>Бейсболка 47 BRAND арт. H-MVP05WBV Detroit Red Wings NHL (красный) {rdb}</t>
  </si>
  <si>
    <t>rdb</t>
  </si>
  <si>
    <t>36-077-09-00</t>
  </si>
  <si>
    <t>Бейсболка 47 BRAND арт. H-MVP07WBV Carolina Hurricanes NHL (черный) {bka}</t>
  </si>
  <si>
    <t>H-MVP07WBV Carolina Hurricanes NHL</t>
  </si>
  <si>
    <t>36-078-09-00</t>
  </si>
  <si>
    <t>Бейсболка 47 BRAND арт. H-MVP08WBV Los Angeles Kings NHL (черный) {bkb}</t>
  </si>
  <si>
    <t>H-MVP08WBV Los Angeles Kings NHL</t>
  </si>
  <si>
    <t>36-079-09-00</t>
  </si>
  <si>
    <t>Бейсболка 47 BRAND арт. H-MVP09WBV Dallas Stars NHL (черный) {bkc}</t>
  </si>
  <si>
    <t>H-MVP09WBV Dallas Stars NHL</t>
  </si>
  <si>
    <t>Dallas Stars</t>
  </si>
  <si>
    <t>bkc</t>
  </si>
  <si>
    <t>36-079-11-00</t>
  </si>
  <si>
    <t>Бейсболка 47 BRAND арт. H-MVP09WBV Dallas Stars NHL (зеленый) {ky}</t>
  </si>
  <si>
    <t>ky</t>
  </si>
  <si>
    <t>36-080-16-00</t>
  </si>
  <si>
    <t>Бейсболка 47 BRAND арт. H-MVP10WBV Montreal Canadians NHL (темно-синий) {lnd}</t>
  </si>
  <si>
    <t>H-MVP10WBV Montreal Canadians NHL</t>
  </si>
  <si>
    <t>Montreal Canadians</t>
  </si>
  <si>
    <t>lnd</t>
  </si>
  <si>
    <t>36-081-09-00</t>
  </si>
  <si>
    <t>Бейсболка 47 BRAND арт. H-MVP11WBV New Jersey Devils NHL (черный) {bk}</t>
  </si>
  <si>
    <t>H-MVP11WBV New Jersey Devils NHL</t>
  </si>
  <si>
    <t>36-082-09-00</t>
  </si>
  <si>
    <t>Бейсболка 47 BRAND арт. H-MVP12WBV New York Islanders NHL (черный) {bkb}</t>
  </si>
  <si>
    <t>H-MVP12WBV New York Islanders NHL</t>
  </si>
  <si>
    <t>New York Islanders</t>
  </si>
  <si>
    <t>36-083-09-00</t>
  </si>
  <si>
    <t>Бейсболка 47 BRAND арт. H-MVP14WBV Philadelphia Flyers NHL (черный) {bkb}</t>
  </si>
  <si>
    <t>H-MVP14WBV Philadelphia Flyers NHL</t>
  </si>
  <si>
    <t>36-084-09-00</t>
  </si>
  <si>
    <t>Бейсболка 47 BRAND арт. H-MVP15WBV Pittsburgh Penguins NHL (черный) {bkb}</t>
  </si>
  <si>
    <t>H-MVP15WBV Pittsburgh Penguins NHL</t>
  </si>
  <si>
    <t>36-085-16-00</t>
  </si>
  <si>
    <t>Бейсболка 47 BRAND арт. H-MVP16WBV Colorado Avalanche NHL (темно-синий) {ny}</t>
  </si>
  <si>
    <t>H-MVP16WBV Colorado Avalanche NHL</t>
  </si>
  <si>
    <t>Colorado Avalanche</t>
  </si>
  <si>
    <t>36-086-16-00</t>
  </si>
  <si>
    <t>Бейсболка 47 BRAND арт. H-MVP17WBV St Louis Blues NHL (темно-синий) {nyb}</t>
  </si>
  <si>
    <t>H-MVP17WBV St Louis Blues NHL</t>
  </si>
  <si>
    <t>nyb</t>
  </si>
  <si>
    <t>36-087-16-00</t>
  </si>
  <si>
    <t>Бейсболка 47 BRAND арт. H-MVP18WBV Toronto Maple Leafs NHL (темно-синий) {lna}</t>
  </si>
  <si>
    <t>H-MVP18WBV Toronto Maple Leafs NHL</t>
  </si>
  <si>
    <t>36-088-09-00</t>
  </si>
  <si>
    <t>Бейсболка 47 BRAND арт. H-MVP20WBV Washington Capitals NHL (черный) {bkb}</t>
  </si>
  <si>
    <t>H-MVP20WBV Washington Capitals NHL</t>
  </si>
  <si>
    <t>36-088-16-00</t>
  </si>
  <si>
    <t>Бейсболка 47 BRAND арт. H-MVP20WBV Washington Capitals NHL (темно-синий) {nya}</t>
  </si>
  <si>
    <t>36-089-70-00</t>
  </si>
  <si>
    <t>Бейсболка 47 BRAND арт. H-MVP22WBV San Jose Sharks NHL (черный / голубой) {bk}</t>
  </si>
  <si>
    <t>H-MVP22WBV San Jose Sharks NHL</t>
  </si>
  <si>
    <t>36-089-48-00</t>
  </si>
  <si>
    <t>Бейсболка 47 BRAND арт. H-MVP22WBV San Jose Sharks NHL (черный / белый) {bkd}</t>
  </si>
  <si>
    <t>36-090-09-00</t>
  </si>
  <si>
    <t>Бейсболка 47 BRAND арт. H-MVP23WBV Tampa Bay Lightning NHL (черный) {bka}</t>
  </si>
  <si>
    <t>H-MVP23WBV Tampa Bay Lightning NHL</t>
  </si>
  <si>
    <t>36-090-06-00</t>
  </si>
  <si>
    <t>Бейсболка 47 BRAND арт. H-MVP23WBV Tampa Bay Lightning NHL (синий) {ryc}</t>
  </si>
  <si>
    <t>36-091-09-00</t>
  </si>
  <si>
    <t>Бейсболка 47 BRAND арт. H-MVP25WBV Anaheim Ducks NHL (черный) {bki}</t>
  </si>
  <si>
    <t>H-MVP25WBV Anaheim Ducks NHL</t>
  </si>
  <si>
    <t>bki</t>
  </si>
  <si>
    <t>36-092-09-00</t>
  </si>
  <si>
    <t>Бейсболка 47 BRAND арт. H-MVP26WBV Florida Panthers NHL (черный) {bkc}</t>
  </si>
  <si>
    <t>H-MVP26WBV Florida Panthers NHL</t>
  </si>
  <si>
    <t>Florida Panthers</t>
  </si>
  <si>
    <t>36-093-16-00</t>
  </si>
  <si>
    <t>Бейсболка 47 BRAND арт. H-MVP28WBV Columbus Blue Jackets NHL (темно-синий) {nyb}</t>
  </si>
  <si>
    <t>H-MVP28WBV Columbus Blue Jackets NHL</t>
  </si>
  <si>
    <t>Columbus Blue Jackets</t>
  </si>
  <si>
    <t>36-094-09-00</t>
  </si>
  <si>
    <t>Бейсболка 47 BRAND арт. H-MVP29WBV Minnesota Wild NHL (черный) {bk}</t>
  </si>
  <si>
    <t>H-MVP29WBV Minnesota Wild NHL</t>
  </si>
  <si>
    <t>Minnesota Wild</t>
  </si>
  <si>
    <t>36-095-16-00</t>
  </si>
  <si>
    <t>Бейсболка 47 BRAND арт. H-MVP30WBV Nashville Predators NHL (темно-синий) {ny}</t>
  </si>
  <si>
    <t>H-MVP30WBV Nashville Predators NHL</t>
  </si>
  <si>
    <t>36-096-09-00</t>
  </si>
  <si>
    <t>Бейсболка 47 BRAND арт. H-MVP31WBV Vegas Golden Knights NHL (черный) {bk}</t>
  </si>
  <si>
    <t>H-MVP31WBV Vegas Golden Knights NHL</t>
  </si>
  <si>
    <t>36-097-09-00</t>
  </si>
  <si>
    <t>Бейсболка 47 BRAND арт. H-MVP32WBV Seattle Kraken NHL (черный) {bk}</t>
  </si>
  <si>
    <t>H-MVP32WBV Seattle Kraken NHL</t>
  </si>
  <si>
    <t>36-098-09-00</t>
  </si>
  <si>
    <t>Бейсболка 47 BRAND арт. H-MVP47WBV Winnipeg Jets NHL (черный) {bkd}</t>
  </si>
  <si>
    <t>H-MVP47WBV Winnipeg Jets NHL</t>
  </si>
  <si>
    <t>36-099-09-00</t>
  </si>
  <si>
    <t>Бейсболка 47 BRAND арт. H-MVPSP15WBP Pittsburgh Penguins NHL (черный) {bka}</t>
  </si>
  <si>
    <t>H-MVPSP15WBP Pittsburgh Penguins NHL</t>
  </si>
  <si>
    <t>36-100-09-00</t>
  </si>
  <si>
    <t>Бейсболка 47 BRAND арт. H-MVPSP22WBP San Jose Sharks NHL (черный) {bk}</t>
  </si>
  <si>
    <t>H-MVPSP22WBP San Jose Sharks NHL</t>
  </si>
  <si>
    <t>36-101-09-00</t>
  </si>
  <si>
    <t>Бейсболка 47 BRAND арт. H-MVPSP25WBP Anaheim Ducks NHL (черный) {bkd}</t>
  </si>
  <si>
    <t>H-MVPSP25WBP Anaheim Ducks NHL</t>
  </si>
  <si>
    <t>36-101-41-00</t>
  </si>
  <si>
    <t>Бейсболка 47 BRAND арт. H-MVPSP25WBP Anaheim Ducks NHL (фиолетовый) {pjb}</t>
  </si>
  <si>
    <t>pjb</t>
  </si>
  <si>
    <t>36-102-09-00</t>
  </si>
  <si>
    <t>Бейсболка 47 BRAND арт. H-NLRGW32GWS Seattle Kraken NHL (черный) {bk}</t>
  </si>
  <si>
    <t>H-NLRGW32GWS Seattle Kraken NHL</t>
  </si>
  <si>
    <t>36-103-09-00</t>
  </si>
  <si>
    <t>Бейсболка 47 BRAND арт. HVIN-MVP01WBV Boston Bruins NHL (черный) {bk33}</t>
  </si>
  <si>
    <t>HVIN-MVP01WBV Boston Bruins NHL</t>
  </si>
  <si>
    <t>bk33</t>
  </si>
  <si>
    <t>36-104-09-00</t>
  </si>
  <si>
    <t>Бейсболка 47 BRAND арт. HVIN-MVP08WBV Los Angeles Kings NHL (черный) {bkb88}</t>
  </si>
  <si>
    <t>HVIN-MVP08WBV Los Angeles Kings NHL</t>
  </si>
  <si>
    <t>bkb88</t>
  </si>
  <si>
    <t>36-105-11-00</t>
  </si>
  <si>
    <t>Бейсболка 47 BRAND арт. HVIN-MVP09WBV Minnesota Northstars NHL (зеленый) {ky67}</t>
  </si>
  <si>
    <t>HVIN-MVP09WBV Minnesota Northstars NHL</t>
  </si>
  <si>
    <t>Minnesota Northstars</t>
  </si>
  <si>
    <t>ky67</t>
  </si>
  <si>
    <t>36-106-11-00</t>
  </si>
  <si>
    <t>Бейсболка 47 BRAND арт. HVIN-MVP44WBV Hartford Whalers NHL (зеленый) {kya79}</t>
  </si>
  <si>
    <t>HVIN-MVP44WBV Hartford Whalers NHL</t>
  </si>
  <si>
    <t>kya79</t>
  </si>
  <si>
    <t>36-107-16-00</t>
  </si>
  <si>
    <t>Бейсболка 47 BRAND арт. HVIN-MVP47WBV Winnipeg Jets NHL (темно-синий) {ny79}</t>
  </si>
  <si>
    <t>HVIN-MVP47WBV Winnipeg Jets NHL</t>
  </si>
  <si>
    <t>ny79</t>
  </si>
  <si>
    <t>_47 Brand</t>
  </si>
  <si>
    <t>бейсболка</t>
  </si>
  <si>
    <t>бейсболка с сеточкой</t>
  </si>
  <si>
    <t>85% акрил - 12% шерсть - 3% спандекс</t>
  </si>
  <si>
    <t>92% полиэстер - 8% спандекс</t>
  </si>
  <si>
    <t>94% полиэстер - 6% спандекс</t>
  </si>
  <si>
    <t>унисекс</t>
  </si>
  <si>
    <t>New York Yankees MLB</t>
  </si>
  <si>
    <t>36-108-</t>
  </si>
  <si>
    <t>36-109-</t>
  </si>
  <si>
    <t>36-110-</t>
  </si>
  <si>
    <t>36-111-</t>
  </si>
  <si>
    <t>36-112-</t>
  </si>
  <si>
    <t>36-113-</t>
  </si>
  <si>
    <t>36-114-</t>
  </si>
  <si>
    <t>36-115-</t>
  </si>
  <si>
    <t>36-116-</t>
  </si>
  <si>
    <t>36-117-</t>
  </si>
  <si>
    <t>36-118-</t>
  </si>
  <si>
    <t>36-119-</t>
  </si>
  <si>
    <t>36-120-</t>
  </si>
  <si>
    <t>36-121-</t>
  </si>
  <si>
    <t>36-122-</t>
  </si>
  <si>
    <t>36-123-</t>
  </si>
  <si>
    <t>36-124-</t>
  </si>
  <si>
    <t>36-125-</t>
  </si>
  <si>
    <t>36-126-</t>
  </si>
  <si>
    <t>36-127-</t>
  </si>
  <si>
    <t>36-128-</t>
  </si>
  <si>
    <t>36-129-</t>
  </si>
  <si>
    <t>36-130-</t>
  </si>
  <si>
    <t>36-131-</t>
  </si>
  <si>
    <t>36-132-</t>
  </si>
  <si>
    <t>36-133-</t>
  </si>
  <si>
    <t>36-134-</t>
  </si>
  <si>
    <t>36-135-</t>
  </si>
  <si>
    <t>36-136-</t>
  </si>
  <si>
    <t>36-137-</t>
  </si>
  <si>
    <t>36-138-</t>
  </si>
  <si>
    <t>36-139-</t>
  </si>
  <si>
    <t>36-140-</t>
  </si>
  <si>
    <t>36-141-</t>
  </si>
  <si>
    <t>36-142-</t>
  </si>
  <si>
    <t>36-143-</t>
  </si>
  <si>
    <t>36-144-</t>
  </si>
  <si>
    <t>36-145-</t>
  </si>
  <si>
    <t>36-146-</t>
  </si>
  <si>
    <t>36-147-</t>
  </si>
  <si>
    <t>36-148-</t>
  </si>
  <si>
    <t>36-149-</t>
  </si>
  <si>
    <t>36-150-</t>
  </si>
  <si>
    <t>36-151-</t>
  </si>
  <si>
    <t>36-152-</t>
  </si>
  <si>
    <t>36-153-</t>
  </si>
  <si>
    <t>36-154-</t>
  </si>
  <si>
    <t>36-155-</t>
  </si>
  <si>
    <t>36-156-</t>
  </si>
  <si>
    <t>36-157-</t>
  </si>
  <si>
    <t>36-158-</t>
  </si>
  <si>
    <t>36-159-</t>
  </si>
  <si>
    <t>36-160-</t>
  </si>
  <si>
    <t>36-161-</t>
  </si>
  <si>
    <t>36-162-</t>
  </si>
  <si>
    <t>36-163-</t>
  </si>
  <si>
    <t>36-164-</t>
  </si>
  <si>
    <t>36-165-</t>
  </si>
  <si>
    <t>36-166-</t>
  </si>
  <si>
    <t>36-167-</t>
  </si>
  <si>
    <t>36-168-</t>
  </si>
  <si>
    <t>36-169-</t>
  </si>
  <si>
    <t>36-170-</t>
  </si>
  <si>
    <t>36-171-</t>
  </si>
  <si>
    <t>36-172-</t>
  </si>
  <si>
    <t>36-173-</t>
  </si>
  <si>
    <t>36-174-</t>
  </si>
  <si>
    <t>36-175-</t>
  </si>
  <si>
    <t>36-176-</t>
  </si>
  <si>
    <t>36-177-</t>
  </si>
  <si>
    <t>36-178-</t>
  </si>
  <si>
    <t>36-179-</t>
  </si>
  <si>
    <t>36-180-</t>
  </si>
  <si>
    <t>36-181-</t>
  </si>
  <si>
    <t>36-182-</t>
  </si>
  <si>
    <t>36-183-</t>
  </si>
  <si>
    <t>36-184-</t>
  </si>
  <si>
    <t>36-185-</t>
  </si>
  <si>
    <t>36-186-</t>
  </si>
  <si>
    <t>36-187-</t>
  </si>
  <si>
    <t>36-188-</t>
  </si>
  <si>
    <t>36-189-</t>
  </si>
  <si>
    <t>36-190-</t>
  </si>
  <si>
    <t>36-191-</t>
  </si>
  <si>
    <t>36-192-</t>
  </si>
  <si>
    <t>36-193-</t>
  </si>
  <si>
    <t>36-194-</t>
  </si>
  <si>
    <t>36-195-</t>
  </si>
  <si>
    <t>36-196-</t>
  </si>
  <si>
    <t>36-197-</t>
  </si>
  <si>
    <t>36-198-</t>
  </si>
  <si>
    <t>36-199-</t>
  </si>
  <si>
    <t>36-200-</t>
  </si>
  <si>
    <t>36-201-</t>
  </si>
  <si>
    <t>36-202-</t>
  </si>
  <si>
    <t>36-203-</t>
  </si>
  <si>
    <t>36-204-</t>
  </si>
  <si>
    <t>36-205-</t>
  </si>
  <si>
    <t>36-206-</t>
  </si>
  <si>
    <t>36-207-</t>
  </si>
  <si>
    <t>36-208-</t>
  </si>
  <si>
    <t>36-209-</t>
  </si>
  <si>
    <t>36-210-</t>
  </si>
  <si>
    <t>36-211-</t>
  </si>
  <si>
    <t>36-212-</t>
  </si>
  <si>
    <t>36-213-</t>
  </si>
  <si>
    <t>36-214-</t>
  </si>
  <si>
    <t>36-215-</t>
  </si>
  <si>
    <t>36-216-</t>
  </si>
  <si>
    <t>36-217-</t>
  </si>
  <si>
    <t>36-218-</t>
  </si>
  <si>
    <t>36-219-</t>
  </si>
  <si>
    <t>36-220-</t>
  </si>
  <si>
    <t>36-221-</t>
  </si>
  <si>
    <t>36-222-</t>
  </si>
  <si>
    <t>36-223-</t>
  </si>
  <si>
    <t>36-224-</t>
  </si>
  <si>
    <t>36-225-</t>
  </si>
  <si>
    <t>36-226-</t>
  </si>
  <si>
    <t>36-227-</t>
  </si>
  <si>
    <t>36-228-</t>
  </si>
  <si>
    <t>36-229-</t>
  </si>
  <si>
    <t>36-230-</t>
  </si>
  <si>
    <t>36-231-</t>
  </si>
  <si>
    <t>36-232-</t>
  </si>
  <si>
    <t>36-233-</t>
  </si>
  <si>
    <t>36-234-</t>
  </si>
  <si>
    <t>36-235-</t>
  </si>
  <si>
    <t>36-236-</t>
  </si>
  <si>
    <t>36-237-</t>
  </si>
  <si>
    <t>36-238-</t>
  </si>
  <si>
    <t>36-239-</t>
  </si>
  <si>
    <t>36-240-</t>
  </si>
  <si>
    <t>36-241-</t>
  </si>
  <si>
    <t>Pittsburgh Penguins NHL</t>
  </si>
  <si>
    <t>Liverpool FC EPL</t>
  </si>
  <si>
    <t>San Francisco Giants MLB</t>
  </si>
  <si>
    <t>St Louis Blues NHL</t>
  </si>
  <si>
    <t>Vancouver Canucks NHL</t>
  </si>
  <si>
    <t>Los Angeles Dodgers MLB</t>
  </si>
  <si>
    <t>Anaheim Ducks NHL</t>
  </si>
  <si>
    <t>Atlanta Braves MLB</t>
  </si>
  <si>
    <t>Boston Bruins NHL</t>
  </si>
  <si>
    <t>Boston Red Sox MLB</t>
  </si>
  <si>
    <t>Chicago White Sox MLB</t>
  </si>
  <si>
    <t>Detroit Red Wings NHL</t>
  </si>
  <si>
    <t>Detroit Tigers MLB</t>
  </si>
  <si>
    <t>San Jose Sharks NHL</t>
  </si>
  <si>
    <t>Seattle Kraken NHL</t>
  </si>
  <si>
    <t>Vegas Golden Knights NHL</t>
  </si>
  <si>
    <t>Washington Capitals NHL</t>
  </si>
  <si>
    <t>Arizona Coyotes NHL</t>
  </si>
  <si>
    <t>Carolina Hurricanes NHL</t>
  </si>
  <si>
    <t>Los Angeles Kings NHL</t>
  </si>
  <si>
    <t>Montreal Canadiens NHL</t>
  </si>
  <si>
    <t>Nashville Predators NHL</t>
  </si>
  <si>
    <t>Oakland Athletics MLB</t>
  </si>
  <si>
    <t>Philadelphia Flyers NHL</t>
  </si>
  <si>
    <t>Pittsburgh Pirates MLB</t>
  </si>
  <si>
    <t>Toronto Maple Leafs NHL</t>
  </si>
  <si>
    <t>Los Angeles Angels MLB</t>
  </si>
  <si>
    <t>Arizona Diamondbacks MLB</t>
  </si>
  <si>
    <t>AS Roma ITFL</t>
  </si>
  <si>
    <t>Boston Bruins  NHL</t>
  </si>
  <si>
    <t>Hartford Whalers NHL</t>
  </si>
  <si>
    <t>Milwaukee Brewers MLB</t>
  </si>
  <si>
    <t>New Jersey Devils NHL</t>
  </si>
  <si>
    <t>New York Mets MLB</t>
  </si>
  <si>
    <t>New York Rangers NHL</t>
  </si>
  <si>
    <t>Tampa Bay Lightning NHL</t>
  </si>
  <si>
    <t>Tampa Bay Rays MLB</t>
  </si>
  <si>
    <t>Toronto Blue Jays MLB</t>
  </si>
  <si>
    <t>Vancouver Canucks  NHL</t>
  </si>
  <si>
    <t>Washington Nationals MLB</t>
  </si>
  <si>
    <t>West Ham United FC EPL</t>
  </si>
  <si>
    <t>Winnipeg Jets NHL</t>
  </si>
  <si>
    <t>Chicago Blackhawks NHL</t>
  </si>
  <si>
    <t>Philadelphia Phillies MLB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</si>
</sst>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4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12" fontId="30" fillId="0" borderId="0" xfId="0" applyNumberFormat="1" applyFont="1" applyBorder="1" applyAlignment="1" applyProtection="1">
      <alignment horizontal="center" vertical="center" wrapText="1"/>
    </xf>
    <xf numFmtId="0" fontId="9" fillId="0" borderId="0" xfId="0" applyFont="1" applyBorder="1" applyAlignment="1" applyProtection="1">
      <alignment horizontal="center" vertical="center" wrapText="1"/>
    </xf>
    <xf numFmtId="0" fontId="30" fillId="0" borderId="0" xfId="0" applyFont="1" applyBorder="1" applyAlignment="1" applyProtection="1">
      <alignment horizontal="center" vertical="center" wrapText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eg"/><Relationship Id="rId21" Type="http://schemas.openxmlformats.org/officeDocument/2006/relationships/image" Target="../media/image21.jpeg"/><Relationship Id="rId42" Type="http://schemas.openxmlformats.org/officeDocument/2006/relationships/image" Target="../media/image42.jpeg"/><Relationship Id="rId63" Type="http://schemas.openxmlformats.org/officeDocument/2006/relationships/image" Target="../media/image63.jpeg"/><Relationship Id="rId84" Type="http://schemas.openxmlformats.org/officeDocument/2006/relationships/image" Target="../media/image84.jpeg"/><Relationship Id="rId16" Type="http://schemas.openxmlformats.org/officeDocument/2006/relationships/image" Target="../media/image16.jpeg"/><Relationship Id="rId107" Type="http://schemas.openxmlformats.org/officeDocument/2006/relationships/image" Target="../media/image107.jpeg"/><Relationship Id="rId11" Type="http://schemas.openxmlformats.org/officeDocument/2006/relationships/image" Target="../media/image11.jpeg"/><Relationship Id="rId32" Type="http://schemas.openxmlformats.org/officeDocument/2006/relationships/image" Target="../media/image32.jpeg"/><Relationship Id="rId37" Type="http://schemas.openxmlformats.org/officeDocument/2006/relationships/image" Target="../media/image37.png"/><Relationship Id="rId53" Type="http://schemas.openxmlformats.org/officeDocument/2006/relationships/image" Target="../media/image53.jpeg"/><Relationship Id="rId58" Type="http://schemas.openxmlformats.org/officeDocument/2006/relationships/image" Target="../media/image58.jpeg"/><Relationship Id="rId74" Type="http://schemas.openxmlformats.org/officeDocument/2006/relationships/image" Target="../media/image74.png"/><Relationship Id="rId79" Type="http://schemas.openxmlformats.org/officeDocument/2006/relationships/image" Target="../media/image79.jpeg"/><Relationship Id="rId102" Type="http://schemas.openxmlformats.org/officeDocument/2006/relationships/image" Target="../media/image102.png"/><Relationship Id="rId123" Type="http://schemas.openxmlformats.org/officeDocument/2006/relationships/image" Target="../media/image123.jpeg"/><Relationship Id="rId128" Type="http://schemas.openxmlformats.org/officeDocument/2006/relationships/image" Target="../media/image128.png"/><Relationship Id="rId5" Type="http://schemas.openxmlformats.org/officeDocument/2006/relationships/image" Target="../media/image5.jpeg"/><Relationship Id="rId90" Type="http://schemas.openxmlformats.org/officeDocument/2006/relationships/image" Target="../media/image90.jpeg"/><Relationship Id="rId95" Type="http://schemas.openxmlformats.org/officeDocument/2006/relationships/image" Target="../media/image95.jpe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jpeg"/><Relationship Id="rId48" Type="http://schemas.openxmlformats.org/officeDocument/2006/relationships/image" Target="../media/image48.jpeg"/><Relationship Id="rId64" Type="http://schemas.openxmlformats.org/officeDocument/2006/relationships/image" Target="../media/image64.jpeg"/><Relationship Id="rId69" Type="http://schemas.openxmlformats.org/officeDocument/2006/relationships/image" Target="../media/image69.jpeg"/><Relationship Id="rId113" Type="http://schemas.openxmlformats.org/officeDocument/2006/relationships/image" Target="../media/image113.jpeg"/><Relationship Id="rId118" Type="http://schemas.openxmlformats.org/officeDocument/2006/relationships/image" Target="../media/image118.jpeg"/><Relationship Id="rId134" Type="http://schemas.openxmlformats.org/officeDocument/2006/relationships/image" Target="../media/image134.jpeg"/><Relationship Id="rId80" Type="http://schemas.openxmlformats.org/officeDocument/2006/relationships/image" Target="../media/image80.jpe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jpeg"/><Relationship Id="rId59" Type="http://schemas.openxmlformats.org/officeDocument/2006/relationships/image" Target="../media/image59.png"/><Relationship Id="rId103" Type="http://schemas.openxmlformats.org/officeDocument/2006/relationships/image" Target="../media/image103.jpeg"/><Relationship Id="rId108" Type="http://schemas.openxmlformats.org/officeDocument/2006/relationships/image" Target="../media/image108.jpeg"/><Relationship Id="rId124" Type="http://schemas.openxmlformats.org/officeDocument/2006/relationships/image" Target="../media/image124.jpeg"/><Relationship Id="rId129" Type="http://schemas.openxmlformats.org/officeDocument/2006/relationships/image" Target="../media/image129.jpeg"/><Relationship Id="rId54" Type="http://schemas.openxmlformats.org/officeDocument/2006/relationships/image" Target="../media/image54.jpeg"/><Relationship Id="rId70" Type="http://schemas.openxmlformats.org/officeDocument/2006/relationships/image" Target="../media/image70.jpeg"/><Relationship Id="rId75" Type="http://schemas.openxmlformats.org/officeDocument/2006/relationships/image" Target="../media/image75.jpeg"/><Relationship Id="rId91" Type="http://schemas.openxmlformats.org/officeDocument/2006/relationships/image" Target="../media/image91.jpeg"/><Relationship Id="rId96" Type="http://schemas.openxmlformats.org/officeDocument/2006/relationships/image" Target="../media/image9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jpeg"/><Relationship Id="rId114" Type="http://schemas.openxmlformats.org/officeDocument/2006/relationships/image" Target="../media/image114.jpeg"/><Relationship Id="rId119" Type="http://schemas.openxmlformats.org/officeDocument/2006/relationships/image" Target="../media/image119.jpeg"/><Relationship Id="rId44" Type="http://schemas.openxmlformats.org/officeDocument/2006/relationships/image" Target="../media/image44.jpeg"/><Relationship Id="rId60" Type="http://schemas.openxmlformats.org/officeDocument/2006/relationships/image" Target="../media/image60.png"/><Relationship Id="rId65" Type="http://schemas.openxmlformats.org/officeDocument/2006/relationships/image" Target="../media/image65.jpeg"/><Relationship Id="rId81" Type="http://schemas.openxmlformats.org/officeDocument/2006/relationships/image" Target="../media/image81.jpeg"/><Relationship Id="rId86" Type="http://schemas.openxmlformats.org/officeDocument/2006/relationships/image" Target="../media/image86.jpeg"/><Relationship Id="rId130" Type="http://schemas.openxmlformats.org/officeDocument/2006/relationships/image" Target="../media/image130.jpe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109" Type="http://schemas.openxmlformats.org/officeDocument/2006/relationships/image" Target="../media/image109.pn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jpe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jpeg"/><Relationship Id="rId120" Type="http://schemas.openxmlformats.org/officeDocument/2006/relationships/image" Target="../media/image120.jpeg"/><Relationship Id="rId125" Type="http://schemas.openxmlformats.org/officeDocument/2006/relationships/image" Target="../media/image125.jpeg"/><Relationship Id="rId7" Type="http://schemas.openxmlformats.org/officeDocument/2006/relationships/image" Target="../media/image7.jpeg"/><Relationship Id="rId71" Type="http://schemas.openxmlformats.org/officeDocument/2006/relationships/image" Target="../media/image71.jpeg"/><Relationship Id="rId92" Type="http://schemas.openxmlformats.org/officeDocument/2006/relationships/image" Target="../media/image92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pn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66" Type="http://schemas.openxmlformats.org/officeDocument/2006/relationships/image" Target="../media/image66.jpeg"/><Relationship Id="rId87" Type="http://schemas.openxmlformats.org/officeDocument/2006/relationships/image" Target="../media/image87.jpeg"/><Relationship Id="rId110" Type="http://schemas.openxmlformats.org/officeDocument/2006/relationships/image" Target="../media/image110.png"/><Relationship Id="rId115" Type="http://schemas.openxmlformats.org/officeDocument/2006/relationships/image" Target="../media/image115.jpeg"/><Relationship Id="rId131" Type="http://schemas.openxmlformats.org/officeDocument/2006/relationships/image" Target="../media/image131.jpeg"/><Relationship Id="rId61" Type="http://schemas.openxmlformats.org/officeDocument/2006/relationships/image" Target="../media/image61.jpe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jpeg"/><Relationship Id="rId35" Type="http://schemas.openxmlformats.org/officeDocument/2006/relationships/image" Target="../media/image35.png"/><Relationship Id="rId56" Type="http://schemas.openxmlformats.org/officeDocument/2006/relationships/image" Target="../media/image56.jpe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jpeg"/><Relationship Id="rId126" Type="http://schemas.openxmlformats.org/officeDocument/2006/relationships/image" Target="../media/image126.jpe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jpeg"/><Relationship Id="rId121" Type="http://schemas.openxmlformats.org/officeDocument/2006/relationships/image" Target="../media/image121.jpeg"/><Relationship Id="rId3" Type="http://schemas.openxmlformats.org/officeDocument/2006/relationships/image" Target="../media/image3.jpeg"/><Relationship Id="rId25" Type="http://schemas.openxmlformats.org/officeDocument/2006/relationships/image" Target="../media/image25.jpeg"/><Relationship Id="rId46" Type="http://schemas.openxmlformats.org/officeDocument/2006/relationships/image" Target="../media/image46.png"/><Relationship Id="rId67" Type="http://schemas.openxmlformats.org/officeDocument/2006/relationships/image" Target="../media/image67.jpeg"/><Relationship Id="rId116" Type="http://schemas.openxmlformats.org/officeDocument/2006/relationships/image" Target="../media/image116.pn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62" Type="http://schemas.openxmlformats.org/officeDocument/2006/relationships/image" Target="../media/image62.jpe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32" Type="http://schemas.openxmlformats.org/officeDocument/2006/relationships/image" Target="../media/image132.jpe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jpeg"/><Relationship Id="rId106" Type="http://schemas.openxmlformats.org/officeDocument/2006/relationships/image" Target="../media/image106.png"/><Relationship Id="rId127" Type="http://schemas.openxmlformats.org/officeDocument/2006/relationships/image" Target="../media/image127.jpeg"/><Relationship Id="rId10" Type="http://schemas.openxmlformats.org/officeDocument/2006/relationships/image" Target="../media/image10.jpeg"/><Relationship Id="rId31" Type="http://schemas.openxmlformats.org/officeDocument/2006/relationships/image" Target="../media/image31.jpeg"/><Relationship Id="rId52" Type="http://schemas.openxmlformats.org/officeDocument/2006/relationships/image" Target="../media/image52.jpeg"/><Relationship Id="rId73" Type="http://schemas.openxmlformats.org/officeDocument/2006/relationships/image" Target="../media/image73.png"/><Relationship Id="rId78" Type="http://schemas.openxmlformats.org/officeDocument/2006/relationships/image" Target="../media/image78.jpeg"/><Relationship Id="rId94" Type="http://schemas.openxmlformats.org/officeDocument/2006/relationships/image" Target="../media/image94.jpeg"/><Relationship Id="rId99" Type="http://schemas.openxmlformats.org/officeDocument/2006/relationships/image" Target="../media/image99.jpeg"/><Relationship Id="rId101" Type="http://schemas.openxmlformats.org/officeDocument/2006/relationships/image" Target="../media/image101.png"/><Relationship Id="rId122" Type="http://schemas.openxmlformats.org/officeDocument/2006/relationships/image" Target="../media/image122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26" Type="http://schemas.openxmlformats.org/officeDocument/2006/relationships/image" Target="../media/image26.jpeg"/><Relationship Id="rId47" Type="http://schemas.openxmlformats.org/officeDocument/2006/relationships/image" Target="../media/image47.jpeg"/><Relationship Id="rId68" Type="http://schemas.openxmlformats.org/officeDocument/2006/relationships/image" Target="../media/image68.jpeg"/><Relationship Id="rId89" Type="http://schemas.openxmlformats.org/officeDocument/2006/relationships/image" Target="../media/image89.jpeg"/><Relationship Id="rId112" Type="http://schemas.openxmlformats.org/officeDocument/2006/relationships/image" Target="../media/image112.png"/><Relationship Id="rId133" Type="http://schemas.openxmlformats.org/officeDocument/2006/relationships/image" Target="../media/image133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25400</xdr:rowOff>
    </xdr:from>
    <xdr:to>
      <xdr:col>8</xdr:col>
      <xdr:colOff>1889125</xdr:colOff>
      <xdr:row>2</xdr:row>
      <xdr:rowOff>1689100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54075"/>
          <a:ext cx="1778000" cy="166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22678</xdr:rowOff>
    </xdr:from>
    <xdr:to>
      <xdr:col>8</xdr:col>
      <xdr:colOff>1889125</xdr:colOff>
      <xdr:row>3</xdr:row>
      <xdr:rowOff>1691821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65853"/>
          <a:ext cx="1778000" cy="16691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21599</xdr:rowOff>
    </xdr:from>
    <xdr:to>
      <xdr:col>8</xdr:col>
      <xdr:colOff>1889125</xdr:colOff>
      <xdr:row>4</xdr:row>
      <xdr:rowOff>1711951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279274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22894</xdr:rowOff>
    </xdr:from>
    <xdr:to>
      <xdr:col>8</xdr:col>
      <xdr:colOff>1889125</xdr:colOff>
      <xdr:row>5</xdr:row>
      <xdr:rowOff>1520157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014119"/>
          <a:ext cx="1778000" cy="14972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24341</xdr:rowOff>
    </xdr:from>
    <xdr:to>
      <xdr:col>8</xdr:col>
      <xdr:colOff>1889125</xdr:colOff>
      <xdr:row>6</xdr:row>
      <xdr:rowOff>1728258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558616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21599</xdr:rowOff>
    </xdr:from>
    <xdr:to>
      <xdr:col>8</xdr:col>
      <xdr:colOff>1889125</xdr:colOff>
      <xdr:row>7</xdr:row>
      <xdr:rowOff>1711951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308474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23813</xdr:rowOff>
    </xdr:from>
    <xdr:to>
      <xdr:col>8</xdr:col>
      <xdr:colOff>1889125</xdr:colOff>
      <xdr:row>8</xdr:row>
      <xdr:rowOff>1690688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04423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24341</xdr:rowOff>
    </xdr:from>
    <xdr:to>
      <xdr:col>8</xdr:col>
      <xdr:colOff>1889125</xdr:colOff>
      <xdr:row>9</xdr:row>
      <xdr:rowOff>1728258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759266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22476</xdr:rowOff>
    </xdr:from>
    <xdr:to>
      <xdr:col>8</xdr:col>
      <xdr:colOff>1889125</xdr:colOff>
      <xdr:row>10</xdr:row>
      <xdr:rowOff>1472950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510001"/>
          <a:ext cx="1778000" cy="14504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22301</xdr:rowOff>
    </xdr:from>
    <xdr:to>
      <xdr:col>8</xdr:col>
      <xdr:colOff>1889125</xdr:colOff>
      <xdr:row>11</xdr:row>
      <xdr:rowOff>1739825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005251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24695</xdr:rowOff>
    </xdr:from>
    <xdr:to>
      <xdr:col>8</xdr:col>
      <xdr:colOff>1889125</xdr:colOff>
      <xdr:row>12</xdr:row>
      <xdr:rowOff>1642181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769770"/>
          <a:ext cx="1778000" cy="161748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22476</xdr:rowOff>
    </xdr:from>
    <xdr:to>
      <xdr:col>8</xdr:col>
      <xdr:colOff>1889125</xdr:colOff>
      <xdr:row>13</xdr:row>
      <xdr:rowOff>1472950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434426"/>
          <a:ext cx="1778000" cy="14504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23963</xdr:rowOff>
    </xdr:from>
    <xdr:to>
      <xdr:col>8</xdr:col>
      <xdr:colOff>1889125</xdr:colOff>
      <xdr:row>14</xdr:row>
      <xdr:rowOff>1681011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931338"/>
          <a:ext cx="1778000" cy="16570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25372</xdr:rowOff>
    </xdr:from>
    <xdr:to>
      <xdr:col>8</xdr:col>
      <xdr:colOff>1889125</xdr:colOff>
      <xdr:row>15</xdr:row>
      <xdr:rowOff>1441478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637722"/>
          <a:ext cx="1778000" cy="14161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23713</xdr:rowOff>
    </xdr:from>
    <xdr:to>
      <xdr:col>8</xdr:col>
      <xdr:colOff>1889125</xdr:colOff>
      <xdr:row>16</xdr:row>
      <xdr:rowOff>1424085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102913"/>
          <a:ext cx="1778000" cy="140037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24302</xdr:rowOff>
    </xdr:from>
    <xdr:to>
      <xdr:col>8</xdr:col>
      <xdr:colOff>1889125</xdr:colOff>
      <xdr:row>17</xdr:row>
      <xdr:rowOff>1718772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51302"/>
          <a:ext cx="1778000" cy="16944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22138</xdr:rowOff>
    </xdr:from>
    <xdr:to>
      <xdr:col>8</xdr:col>
      <xdr:colOff>1889125</xdr:colOff>
      <xdr:row>18</xdr:row>
      <xdr:rowOff>1463760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292213"/>
          <a:ext cx="1778000" cy="14416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24302</xdr:rowOff>
    </xdr:from>
    <xdr:to>
      <xdr:col>8</xdr:col>
      <xdr:colOff>1889125</xdr:colOff>
      <xdr:row>19</xdr:row>
      <xdr:rowOff>1718772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780277"/>
          <a:ext cx="1778000" cy="16944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21732</xdr:rowOff>
    </xdr:from>
    <xdr:to>
      <xdr:col>8</xdr:col>
      <xdr:colOff>1889125</xdr:colOff>
      <xdr:row>20</xdr:row>
      <xdr:rowOff>1416542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0520782"/>
          <a:ext cx="1778000" cy="139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24343</xdr:rowOff>
    </xdr:from>
    <xdr:to>
      <xdr:col>8</xdr:col>
      <xdr:colOff>1889125</xdr:colOff>
      <xdr:row>21</xdr:row>
      <xdr:rowOff>1728260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1961668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21872</xdr:rowOff>
    </xdr:from>
    <xdr:to>
      <xdr:col>8</xdr:col>
      <xdr:colOff>1889125</xdr:colOff>
      <xdr:row>22</xdr:row>
      <xdr:rowOff>1664053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3711797"/>
          <a:ext cx="1778000" cy="16421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24203</xdr:rowOff>
    </xdr:from>
    <xdr:to>
      <xdr:col>8</xdr:col>
      <xdr:colOff>1889125</xdr:colOff>
      <xdr:row>23</xdr:row>
      <xdr:rowOff>1490273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5400053"/>
          <a:ext cx="1778000" cy="1466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25512</xdr:rowOff>
    </xdr:from>
    <xdr:to>
      <xdr:col>8</xdr:col>
      <xdr:colOff>1889125</xdr:colOff>
      <xdr:row>24</xdr:row>
      <xdr:rowOff>1460389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6915837"/>
          <a:ext cx="1778000" cy="14348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24957</xdr:rowOff>
    </xdr:from>
    <xdr:to>
      <xdr:col>8</xdr:col>
      <xdr:colOff>1889125</xdr:colOff>
      <xdr:row>25</xdr:row>
      <xdr:rowOff>1546669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8401182"/>
          <a:ext cx="1778000" cy="15217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21868</xdr:rowOff>
    </xdr:from>
    <xdr:to>
      <xdr:col>8</xdr:col>
      <xdr:colOff>1889125</xdr:colOff>
      <xdr:row>26</xdr:row>
      <xdr:rowOff>1749783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9969718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23633</xdr:rowOff>
    </xdr:from>
    <xdr:to>
      <xdr:col>8</xdr:col>
      <xdr:colOff>1889125</xdr:colOff>
      <xdr:row>27</xdr:row>
      <xdr:rowOff>1776591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41728479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23924</xdr:rowOff>
    </xdr:from>
    <xdr:to>
      <xdr:col>8</xdr:col>
      <xdr:colOff>1889125</xdr:colOff>
      <xdr:row>28</xdr:row>
      <xdr:rowOff>1471499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3543649"/>
          <a:ext cx="1778000" cy="14475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25794</xdr:rowOff>
    </xdr:from>
    <xdr:to>
      <xdr:col>8</xdr:col>
      <xdr:colOff>1889125</xdr:colOff>
      <xdr:row>29</xdr:row>
      <xdr:rowOff>1536307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5040944"/>
          <a:ext cx="1778000" cy="15105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22225</xdr:rowOff>
    </xdr:from>
    <xdr:to>
      <xdr:col>8</xdr:col>
      <xdr:colOff>1889125</xdr:colOff>
      <xdr:row>30</xdr:row>
      <xdr:rowOff>1711325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6599475"/>
          <a:ext cx="1778000" cy="16891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21518</xdr:rowOff>
    </xdr:from>
    <xdr:to>
      <xdr:col>8</xdr:col>
      <xdr:colOff>1889125</xdr:colOff>
      <xdr:row>31</xdr:row>
      <xdr:rowOff>1750129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8332318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23813</xdr:rowOff>
    </xdr:from>
    <xdr:to>
      <xdr:col>8</xdr:col>
      <xdr:colOff>1889125</xdr:colOff>
      <xdr:row>32</xdr:row>
      <xdr:rowOff>1690688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0106263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24343</xdr:rowOff>
    </xdr:from>
    <xdr:to>
      <xdr:col>8</xdr:col>
      <xdr:colOff>1889125</xdr:colOff>
      <xdr:row>33</xdr:row>
      <xdr:rowOff>1728260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1821293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23329</xdr:rowOff>
    </xdr:from>
    <xdr:to>
      <xdr:col>8</xdr:col>
      <xdr:colOff>1889125</xdr:colOff>
      <xdr:row>34</xdr:row>
      <xdr:rowOff>1291120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3572879"/>
          <a:ext cx="1778000" cy="12677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23366</xdr:rowOff>
    </xdr:from>
    <xdr:to>
      <xdr:col>8</xdr:col>
      <xdr:colOff>1889125</xdr:colOff>
      <xdr:row>35</xdr:row>
      <xdr:rowOff>1738760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4887366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25567</xdr:rowOff>
    </xdr:from>
    <xdr:to>
      <xdr:col>8</xdr:col>
      <xdr:colOff>1889125</xdr:colOff>
      <xdr:row>36</xdr:row>
      <xdr:rowOff>1288883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6651692"/>
          <a:ext cx="1778000" cy="12633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21636</xdr:rowOff>
    </xdr:from>
    <xdr:to>
      <xdr:col>8</xdr:col>
      <xdr:colOff>1889125</xdr:colOff>
      <xdr:row>37</xdr:row>
      <xdr:rowOff>1311866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962211"/>
          <a:ext cx="1778000" cy="12902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22225</xdr:rowOff>
    </xdr:from>
    <xdr:to>
      <xdr:col>8</xdr:col>
      <xdr:colOff>1889125</xdr:colOff>
      <xdr:row>38</xdr:row>
      <xdr:rowOff>1339850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9296300"/>
          <a:ext cx="1778000" cy="13176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23366</xdr:rowOff>
    </xdr:from>
    <xdr:to>
      <xdr:col>8</xdr:col>
      <xdr:colOff>1889125</xdr:colOff>
      <xdr:row>39</xdr:row>
      <xdr:rowOff>1738760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0659516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24340</xdr:rowOff>
    </xdr:from>
    <xdr:to>
      <xdr:col>8</xdr:col>
      <xdr:colOff>1889125</xdr:colOff>
      <xdr:row>40</xdr:row>
      <xdr:rowOff>1728257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2422615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23813</xdr:rowOff>
    </xdr:from>
    <xdr:to>
      <xdr:col>8</xdr:col>
      <xdr:colOff>1889125</xdr:colOff>
      <xdr:row>41</xdr:row>
      <xdr:rowOff>1690688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417468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23813</xdr:rowOff>
    </xdr:from>
    <xdr:to>
      <xdr:col>8</xdr:col>
      <xdr:colOff>1889125</xdr:colOff>
      <xdr:row>42</xdr:row>
      <xdr:rowOff>1690688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588918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21865</xdr:rowOff>
    </xdr:from>
    <xdr:to>
      <xdr:col>8</xdr:col>
      <xdr:colOff>1889125</xdr:colOff>
      <xdr:row>43</xdr:row>
      <xdr:rowOff>1749780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7601740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21599</xdr:rowOff>
    </xdr:from>
    <xdr:to>
      <xdr:col>8</xdr:col>
      <xdr:colOff>1889125</xdr:colOff>
      <xdr:row>44</xdr:row>
      <xdr:rowOff>1711951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9373124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24340</xdr:rowOff>
    </xdr:from>
    <xdr:to>
      <xdr:col>8</xdr:col>
      <xdr:colOff>1889125</xdr:colOff>
      <xdr:row>45</xdr:row>
      <xdr:rowOff>1633007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1109415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21518</xdr:rowOff>
    </xdr:from>
    <xdr:to>
      <xdr:col>8</xdr:col>
      <xdr:colOff>1889125</xdr:colOff>
      <xdr:row>46</xdr:row>
      <xdr:rowOff>1750129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76394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22951</xdr:rowOff>
    </xdr:from>
    <xdr:to>
      <xdr:col>8</xdr:col>
      <xdr:colOff>1889125</xdr:colOff>
      <xdr:row>47</xdr:row>
      <xdr:rowOff>1348653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4537026"/>
          <a:ext cx="1778000" cy="132570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21599</xdr:rowOff>
    </xdr:from>
    <xdr:to>
      <xdr:col>8</xdr:col>
      <xdr:colOff>1889125</xdr:colOff>
      <xdr:row>48</xdr:row>
      <xdr:rowOff>1711951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5907274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22299</xdr:rowOff>
    </xdr:from>
    <xdr:to>
      <xdr:col>8</xdr:col>
      <xdr:colOff>1889125</xdr:colOff>
      <xdr:row>49</xdr:row>
      <xdr:rowOff>1739823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7641524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23813</xdr:rowOff>
    </xdr:from>
    <xdr:to>
      <xdr:col>8</xdr:col>
      <xdr:colOff>1889125</xdr:colOff>
      <xdr:row>50</xdr:row>
      <xdr:rowOff>1690688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9405163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21518</xdr:rowOff>
    </xdr:from>
    <xdr:to>
      <xdr:col>8</xdr:col>
      <xdr:colOff>1889125</xdr:colOff>
      <xdr:row>51</xdr:row>
      <xdr:rowOff>1750129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1117368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24340</xdr:rowOff>
    </xdr:from>
    <xdr:to>
      <xdr:col>8</xdr:col>
      <xdr:colOff>1889125</xdr:colOff>
      <xdr:row>52</xdr:row>
      <xdr:rowOff>1728257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2891840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23366</xdr:rowOff>
    </xdr:from>
    <xdr:to>
      <xdr:col>8</xdr:col>
      <xdr:colOff>1889125</xdr:colOff>
      <xdr:row>53</xdr:row>
      <xdr:rowOff>1738760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4643466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21772</xdr:rowOff>
    </xdr:from>
    <xdr:to>
      <xdr:col>8</xdr:col>
      <xdr:colOff>1889125</xdr:colOff>
      <xdr:row>54</xdr:row>
      <xdr:rowOff>1654629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6403997"/>
          <a:ext cx="1778000" cy="163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21865</xdr:rowOff>
    </xdr:from>
    <xdr:to>
      <xdr:col>8</xdr:col>
      <xdr:colOff>1889125</xdr:colOff>
      <xdr:row>55</xdr:row>
      <xdr:rowOff>1749780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8080490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21518</xdr:rowOff>
    </xdr:from>
    <xdr:to>
      <xdr:col>8</xdr:col>
      <xdr:colOff>1889125</xdr:colOff>
      <xdr:row>56</xdr:row>
      <xdr:rowOff>1750129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985179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24594</xdr:rowOff>
    </xdr:from>
    <xdr:to>
      <xdr:col>8</xdr:col>
      <xdr:colOff>1889125</xdr:colOff>
      <xdr:row>57</xdr:row>
      <xdr:rowOff>1689904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1626519"/>
          <a:ext cx="1778000" cy="16653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23813</xdr:rowOff>
    </xdr:from>
    <xdr:to>
      <xdr:col>8</xdr:col>
      <xdr:colOff>1889125</xdr:colOff>
      <xdr:row>58</xdr:row>
      <xdr:rowOff>1690688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334023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21865</xdr:rowOff>
    </xdr:from>
    <xdr:to>
      <xdr:col>8</xdr:col>
      <xdr:colOff>1889125</xdr:colOff>
      <xdr:row>59</xdr:row>
      <xdr:rowOff>1749780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5052790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25400</xdr:rowOff>
    </xdr:from>
    <xdr:to>
      <xdr:col>8</xdr:col>
      <xdr:colOff>1889125</xdr:colOff>
      <xdr:row>60</xdr:row>
      <xdr:rowOff>1327150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6827975"/>
          <a:ext cx="1778000" cy="1301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25567</xdr:rowOff>
    </xdr:from>
    <xdr:to>
      <xdr:col>8</xdr:col>
      <xdr:colOff>1889125</xdr:colOff>
      <xdr:row>61</xdr:row>
      <xdr:rowOff>1288883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8180692"/>
          <a:ext cx="1778000" cy="12633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21518</xdr:rowOff>
    </xdr:from>
    <xdr:to>
      <xdr:col>8</xdr:col>
      <xdr:colOff>1889125</xdr:colOff>
      <xdr:row>62</xdr:row>
      <xdr:rowOff>1750129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949109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21946</xdr:rowOff>
    </xdr:from>
    <xdr:to>
      <xdr:col>8</xdr:col>
      <xdr:colOff>1889125</xdr:colOff>
      <xdr:row>63</xdr:row>
      <xdr:rowOff>1692550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1263171"/>
          <a:ext cx="1778000" cy="167060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23813</xdr:rowOff>
    </xdr:from>
    <xdr:to>
      <xdr:col>8</xdr:col>
      <xdr:colOff>1889125</xdr:colOff>
      <xdr:row>64</xdr:row>
      <xdr:rowOff>1690688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297953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22299</xdr:rowOff>
    </xdr:from>
    <xdr:to>
      <xdr:col>8</xdr:col>
      <xdr:colOff>1889125</xdr:colOff>
      <xdr:row>65</xdr:row>
      <xdr:rowOff>1739823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4692524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23465</xdr:rowOff>
    </xdr:from>
    <xdr:to>
      <xdr:col>8</xdr:col>
      <xdr:colOff>1889125</xdr:colOff>
      <xdr:row>66</xdr:row>
      <xdr:rowOff>1776771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6455815"/>
          <a:ext cx="1778000" cy="17533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22299</xdr:rowOff>
    </xdr:from>
    <xdr:to>
      <xdr:col>8</xdr:col>
      <xdr:colOff>1889125</xdr:colOff>
      <xdr:row>67</xdr:row>
      <xdr:rowOff>1739823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8254874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24867</xdr:rowOff>
    </xdr:from>
    <xdr:to>
      <xdr:col>8</xdr:col>
      <xdr:colOff>1889125</xdr:colOff>
      <xdr:row>68</xdr:row>
      <xdr:rowOff>1718200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0019567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23813</xdr:rowOff>
    </xdr:from>
    <xdr:to>
      <xdr:col>8</xdr:col>
      <xdr:colOff>1889125</xdr:colOff>
      <xdr:row>69</xdr:row>
      <xdr:rowOff>1690688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176158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22299</xdr:rowOff>
    </xdr:from>
    <xdr:to>
      <xdr:col>8</xdr:col>
      <xdr:colOff>1889125</xdr:colOff>
      <xdr:row>70</xdr:row>
      <xdr:rowOff>1739823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3474574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22299</xdr:rowOff>
    </xdr:from>
    <xdr:to>
      <xdr:col>8</xdr:col>
      <xdr:colOff>1889125</xdr:colOff>
      <xdr:row>71</xdr:row>
      <xdr:rowOff>1739823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5236699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23366</xdr:rowOff>
    </xdr:from>
    <xdr:to>
      <xdr:col>8</xdr:col>
      <xdr:colOff>1889125</xdr:colOff>
      <xdr:row>72</xdr:row>
      <xdr:rowOff>1738760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6999891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21605</xdr:rowOff>
    </xdr:from>
    <xdr:to>
      <xdr:col>8</xdr:col>
      <xdr:colOff>1889125</xdr:colOff>
      <xdr:row>73</xdr:row>
      <xdr:rowOff>1397622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8760255"/>
          <a:ext cx="1778000" cy="13760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25450</xdr:rowOff>
    </xdr:from>
    <xdr:to>
      <xdr:col>8</xdr:col>
      <xdr:colOff>1889125</xdr:colOff>
      <xdr:row>74</xdr:row>
      <xdr:rowOff>1450916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0183325"/>
          <a:ext cx="1778000" cy="14254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25809</xdr:rowOff>
    </xdr:from>
    <xdr:to>
      <xdr:col>8</xdr:col>
      <xdr:colOff>1889125</xdr:colOff>
      <xdr:row>75</xdr:row>
      <xdr:rowOff>1479131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1660059"/>
          <a:ext cx="1778000" cy="1453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24346</xdr:rowOff>
    </xdr:from>
    <xdr:to>
      <xdr:col>8</xdr:col>
      <xdr:colOff>1889125</xdr:colOff>
      <xdr:row>76</xdr:row>
      <xdr:rowOff>1728263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3163546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25189</xdr:rowOff>
    </xdr:from>
    <xdr:to>
      <xdr:col>8</xdr:col>
      <xdr:colOff>1889125</xdr:colOff>
      <xdr:row>77</xdr:row>
      <xdr:rowOff>1432128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4916989"/>
          <a:ext cx="1778000" cy="14069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21171</xdr:rowOff>
    </xdr:from>
    <xdr:to>
      <xdr:col>8</xdr:col>
      <xdr:colOff>1889125</xdr:colOff>
      <xdr:row>78</xdr:row>
      <xdr:rowOff>1502838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370296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21605</xdr:rowOff>
    </xdr:from>
    <xdr:to>
      <xdr:col>8</xdr:col>
      <xdr:colOff>1889125</xdr:colOff>
      <xdr:row>79</xdr:row>
      <xdr:rowOff>1711957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7894730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21518</xdr:rowOff>
    </xdr:from>
    <xdr:to>
      <xdr:col>8</xdr:col>
      <xdr:colOff>1889125</xdr:colOff>
      <xdr:row>80</xdr:row>
      <xdr:rowOff>1750129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962819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21518</xdr:rowOff>
    </xdr:from>
    <xdr:to>
      <xdr:col>8</xdr:col>
      <xdr:colOff>1889125</xdr:colOff>
      <xdr:row>81</xdr:row>
      <xdr:rowOff>1750129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139984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24346</xdr:rowOff>
    </xdr:from>
    <xdr:to>
      <xdr:col>8</xdr:col>
      <xdr:colOff>1889125</xdr:colOff>
      <xdr:row>82</xdr:row>
      <xdr:rowOff>1633013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3174321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23813</xdr:rowOff>
    </xdr:from>
    <xdr:to>
      <xdr:col>8</xdr:col>
      <xdr:colOff>1889125</xdr:colOff>
      <xdr:row>83</xdr:row>
      <xdr:rowOff>1500188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4831138"/>
          <a:ext cx="1778000" cy="14763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25375</xdr:rowOff>
    </xdr:from>
    <xdr:to>
      <xdr:col>8</xdr:col>
      <xdr:colOff>1889125</xdr:colOff>
      <xdr:row>84</xdr:row>
      <xdr:rowOff>1441481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6356700"/>
          <a:ext cx="1778000" cy="14161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21518</xdr:rowOff>
    </xdr:from>
    <xdr:to>
      <xdr:col>8</xdr:col>
      <xdr:colOff>1889125</xdr:colOff>
      <xdr:row>85</xdr:row>
      <xdr:rowOff>1750129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781969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24023</xdr:rowOff>
    </xdr:from>
    <xdr:to>
      <xdr:col>8</xdr:col>
      <xdr:colOff>1889125</xdr:colOff>
      <xdr:row>86</xdr:row>
      <xdr:rowOff>1461884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9593848"/>
          <a:ext cx="1778000" cy="14378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25400</xdr:rowOff>
    </xdr:from>
    <xdr:to>
      <xdr:col>8</xdr:col>
      <xdr:colOff>1889125</xdr:colOff>
      <xdr:row>87</xdr:row>
      <xdr:rowOff>1651000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1081125"/>
          <a:ext cx="1778000" cy="1625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24867</xdr:rowOff>
    </xdr:from>
    <xdr:to>
      <xdr:col>8</xdr:col>
      <xdr:colOff>1889125</xdr:colOff>
      <xdr:row>88</xdr:row>
      <xdr:rowOff>1718200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2756992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25586</xdr:rowOff>
    </xdr:from>
    <xdr:to>
      <xdr:col>8</xdr:col>
      <xdr:colOff>1889125</xdr:colOff>
      <xdr:row>89</xdr:row>
      <xdr:rowOff>1488896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4500786"/>
          <a:ext cx="1778000" cy="14633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21766</xdr:rowOff>
    </xdr:from>
    <xdr:to>
      <xdr:col>8</xdr:col>
      <xdr:colOff>1889125</xdr:colOff>
      <xdr:row>90</xdr:row>
      <xdr:rowOff>1654623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6011441"/>
          <a:ext cx="1778000" cy="163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24867</xdr:rowOff>
    </xdr:from>
    <xdr:to>
      <xdr:col>8</xdr:col>
      <xdr:colOff>1889125</xdr:colOff>
      <xdr:row>91</xdr:row>
      <xdr:rowOff>1718200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7690942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23961</xdr:rowOff>
    </xdr:from>
    <xdr:to>
      <xdr:col>8</xdr:col>
      <xdr:colOff>1889125</xdr:colOff>
      <xdr:row>92</xdr:row>
      <xdr:rowOff>1681009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9433111"/>
          <a:ext cx="1778000" cy="16570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22225</xdr:rowOff>
    </xdr:from>
    <xdr:to>
      <xdr:col>8</xdr:col>
      <xdr:colOff>1889125</xdr:colOff>
      <xdr:row>93</xdr:row>
      <xdr:rowOff>1711325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1136350"/>
          <a:ext cx="1778000" cy="16891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25797</xdr:rowOff>
    </xdr:from>
    <xdr:to>
      <xdr:col>8</xdr:col>
      <xdr:colOff>1889125</xdr:colOff>
      <xdr:row>94</xdr:row>
      <xdr:rowOff>1536310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2873472"/>
          <a:ext cx="1778000" cy="15105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23813</xdr:rowOff>
    </xdr:from>
    <xdr:to>
      <xdr:col>8</xdr:col>
      <xdr:colOff>1889125</xdr:colOff>
      <xdr:row>95</xdr:row>
      <xdr:rowOff>1690688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443358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24867</xdr:rowOff>
    </xdr:from>
    <xdr:to>
      <xdr:col>8</xdr:col>
      <xdr:colOff>1889125</xdr:colOff>
      <xdr:row>96</xdr:row>
      <xdr:rowOff>1718200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6149142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24346</xdr:rowOff>
    </xdr:from>
    <xdr:to>
      <xdr:col>8</xdr:col>
      <xdr:colOff>1889125</xdr:colOff>
      <xdr:row>97</xdr:row>
      <xdr:rowOff>1633013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7891696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25586</xdr:rowOff>
    </xdr:from>
    <xdr:to>
      <xdr:col>8</xdr:col>
      <xdr:colOff>1889125</xdr:colOff>
      <xdr:row>98</xdr:row>
      <xdr:rowOff>1488896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9550286"/>
          <a:ext cx="1778000" cy="14633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24867</xdr:rowOff>
    </xdr:from>
    <xdr:to>
      <xdr:col>8</xdr:col>
      <xdr:colOff>1889125</xdr:colOff>
      <xdr:row>99</xdr:row>
      <xdr:rowOff>1718200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1064042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21865</xdr:rowOff>
    </xdr:from>
    <xdr:to>
      <xdr:col>8</xdr:col>
      <xdr:colOff>1889125</xdr:colOff>
      <xdr:row>100</xdr:row>
      <xdr:rowOff>1749780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2804115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22225</xdr:rowOff>
    </xdr:from>
    <xdr:to>
      <xdr:col>8</xdr:col>
      <xdr:colOff>1889125</xdr:colOff>
      <xdr:row>101</xdr:row>
      <xdr:rowOff>1444625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4576125"/>
          <a:ext cx="1778000" cy="14224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23502</xdr:rowOff>
    </xdr:from>
    <xdr:to>
      <xdr:col>8</xdr:col>
      <xdr:colOff>1889125</xdr:colOff>
      <xdr:row>102</xdr:row>
      <xdr:rowOff>1376670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6044252"/>
          <a:ext cx="1778000" cy="13531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22473</xdr:rowOff>
    </xdr:from>
    <xdr:to>
      <xdr:col>8</xdr:col>
      <xdr:colOff>1889125</xdr:colOff>
      <xdr:row>103</xdr:row>
      <xdr:rowOff>1472947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7443398"/>
          <a:ext cx="1778000" cy="14504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21605</xdr:rowOff>
    </xdr:from>
    <xdr:to>
      <xdr:col>8</xdr:col>
      <xdr:colOff>1889125</xdr:colOff>
      <xdr:row>104</xdr:row>
      <xdr:rowOff>1711957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8937955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22225</xdr:rowOff>
    </xdr:from>
    <xdr:to>
      <xdr:col>8</xdr:col>
      <xdr:colOff>1889125</xdr:colOff>
      <xdr:row>105</xdr:row>
      <xdr:rowOff>1711325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0672125"/>
          <a:ext cx="1778000" cy="16891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24867</xdr:rowOff>
    </xdr:from>
    <xdr:to>
      <xdr:col>8</xdr:col>
      <xdr:colOff>1889125</xdr:colOff>
      <xdr:row>106</xdr:row>
      <xdr:rowOff>1718200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2408317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25189</xdr:rowOff>
    </xdr:from>
    <xdr:to>
      <xdr:col>8</xdr:col>
      <xdr:colOff>1889125</xdr:colOff>
      <xdr:row>107</xdr:row>
      <xdr:rowOff>1432128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4151714"/>
          <a:ext cx="1778000" cy="14069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21865</xdr:rowOff>
    </xdr:from>
    <xdr:to>
      <xdr:col>8</xdr:col>
      <xdr:colOff>1889125</xdr:colOff>
      <xdr:row>108</xdr:row>
      <xdr:rowOff>1749780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5605715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23813</xdr:rowOff>
    </xdr:from>
    <xdr:to>
      <xdr:col>8</xdr:col>
      <xdr:colOff>1889125</xdr:colOff>
      <xdr:row>109</xdr:row>
      <xdr:rowOff>1690688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7379313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25450</xdr:rowOff>
    </xdr:from>
    <xdr:to>
      <xdr:col>8</xdr:col>
      <xdr:colOff>1889125</xdr:colOff>
      <xdr:row>110</xdr:row>
      <xdr:rowOff>1450916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9095450"/>
          <a:ext cx="1778000" cy="14254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22473</xdr:rowOff>
    </xdr:from>
    <xdr:to>
      <xdr:col>8</xdr:col>
      <xdr:colOff>1889125</xdr:colOff>
      <xdr:row>111</xdr:row>
      <xdr:rowOff>1472947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0568848"/>
          <a:ext cx="1778000" cy="14504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25090</xdr:rowOff>
    </xdr:from>
    <xdr:to>
      <xdr:col>8</xdr:col>
      <xdr:colOff>1889125</xdr:colOff>
      <xdr:row>112</xdr:row>
      <xdr:rowOff>1413178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2066890"/>
          <a:ext cx="1778000" cy="138808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25090</xdr:rowOff>
    </xdr:from>
    <xdr:to>
      <xdr:col>8</xdr:col>
      <xdr:colOff>1889125</xdr:colOff>
      <xdr:row>113</xdr:row>
      <xdr:rowOff>1413178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3505165"/>
          <a:ext cx="1778000" cy="138808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21518</xdr:rowOff>
    </xdr:from>
    <xdr:to>
      <xdr:col>8</xdr:col>
      <xdr:colOff>1889125</xdr:colOff>
      <xdr:row>114</xdr:row>
      <xdr:rowOff>1750129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4939868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24358</xdr:rowOff>
    </xdr:from>
    <xdr:to>
      <xdr:col>8</xdr:col>
      <xdr:colOff>1889125</xdr:colOff>
      <xdr:row>115</xdr:row>
      <xdr:rowOff>1671096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6714358"/>
          <a:ext cx="1778000" cy="164673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21518</xdr:rowOff>
    </xdr:from>
    <xdr:to>
      <xdr:col>8</xdr:col>
      <xdr:colOff>1889125</xdr:colOff>
      <xdr:row>116</xdr:row>
      <xdr:rowOff>1750129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8406968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36674</xdr:rowOff>
    </xdr:from>
    <xdr:to>
      <xdr:col>8</xdr:col>
      <xdr:colOff>1889125</xdr:colOff>
      <xdr:row>117</xdr:row>
      <xdr:rowOff>1201571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0193774"/>
          <a:ext cx="1778000" cy="11648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118</xdr:row>
      <xdr:rowOff>23813</xdr:rowOff>
    </xdr:from>
    <xdr:to>
      <xdr:col>8</xdr:col>
      <xdr:colOff>1889125</xdr:colOff>
      <xdr:row>118</xdr:row>
      <xdr:rowOff>1738313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1419163"/>
          <a:ext cx="1778000" cy="1714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24346</xdr:rowOff>
    </xdr:from>
    <xdr:to>
      <xdr:col>8</xdr:col>
      <xdr:colOff>1889125</xdr:colOff>
      <xdr:row>119</xdr:row>
      <xdr:rowOff>1728263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3181821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120</xdr:row>
      <xdr:rowOff>21766</xdr:rowOff>
    </xdr:from>
    <xdr:to>
      <xdr:col>8</xdr:col>
      <xdr:colOff>1889125</xdr:colOff>
      <xdr:row>120</xdr:row>
      <xdr:rowOff>1654623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4931841"/>
          <a:ext cx="1778000" cy="163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121</xdr:row>
      <xdr:rowOff>21518</xdr:rowOff>
    </xdr:from>
    <xdr:to>
      <xdr:col>8</xdr:col>
      <xdr:colOff>1889125</xdr:colOff>
      <xdr:row>121</xdr:row>
      <xdr:rowOff>1750129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660799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24867</xdr:rowOff>
    </xdr:from>
    <xdr:to>
      <xdr:col>8</xdr:col>
      <xdr:colOff>1889125</xdr:colOff>
      <xdr:row>122</xdr:row>
      <xdr:rowOff>1718200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8382992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123</xdr:row>
      <xdr:rowOff>24346</xdr:rowOff>
    </xdr:from>
    <xdr:to>
      <xdr:col>8</xdr:col>
      <xdr:colOff>1889125</xdr:colOff>
      <xdr:row>123</xdr:row>
      <xdr:rowOff>1633013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0125546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124</xdr:row>
      <xdr:rowOff>22299</xdr:rowOff>
    </xdr:from>
    <xdr:to>
      <xdr:col>8</xdr:col>
      <xdr:colOff>1889125</xdr:colOff>
      <xdr:row>124</xdr:row>
      <xdr:rowOff>1739823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01747145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24867</xdr:rowOff>
    </xdr:from>
    <xdr:to>
      <xdr:col>8</xdr:col>
      <xdr:colOff>1889125</xdr:colOff>
      <xdr:row>125</xdr:row>
      <xdr:rowOff>1718200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03508175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22684</xdr:rowOff>
    </xdr:from>
    <xdr:to>
      <xdr:col>8</xdr:col>
      <xdr:colOff>1889125</xdr:colOff>
      <xdr:row>126</xdr:row>
      <xdr:rowOff>1691827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5286434"/>
          <a:ext cx="1778000" cy="16691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22399</xdr:rowOff>
    </xdr:from>
    <xdr:to>
      <xdr:col>8</xdr:col>
      <xdr:colOff>1889125</xdr:colOff>
      <xdr:row>127</xdr:row>
      <xdr:rowOff>1825441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7000649"/>
          <a:ext cx="1778000" cy="18030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21779</xdr:rowOff>
    </xdr:from>
    <xdr:to>
      <xdr:col>8</xdr:col>
      <xdr:colOff>1889125</xdr:colOff>
      <xdr:row>128</xdr:row>
      <xdr:rowOff>1654636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8847879"/>
          <a:ext cx="1778000" cy="163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22027</xdr:rowOff>
    </xdr:from>
    <xdr:to>
      <xdr:col>8</xdr:col>
      <xdr:colOff>1889125</xdr:colOff>
      <xdr:row>129</xdr:row>
      <xdr:rowOff>1435309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0524527"/>
          <a:ext cx="1778000" cy="14132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130</xdr:row>
      <xdr:rowOff>21605</xdr:rowOff>
    </xdr:from>
    <xdr:to>
      <xdr:col>8</xdr:col>
      <xdr:colOff>1889125</xdr:colOff>
      <xdr:row>130</xdr:row>
      <xdr:rowOff>1711957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1981430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21605</xdr:rowOff>
    </xdr:from>
    <xdr:to>
      <xdr:col>8</xdr:col>
      <xdr:colOff>1889125</xdr:colOff>
      <xdr:row>131</xdr:row>
      <xdr:rowOff>1711957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3714980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23366</xdr:rowOff>
    </xdr:from>
    <xdr:to>
      <xdr:col>8</xdr:col>
      <xdr:colOff>1889125</xdr:colOff>
      <xdr:row>132</xdr:row>
      <xdr:rowOff>1738760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5450291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22225</xdr:rowOff>
    </xdr:from>
    <xdr:to>
      <xdr:col>8</xdr:col>
      <xdr:colOff>1889125</xdr:colOff>
      <xdr:row>133</xdr:row>
      <xdr:rowOff>1711325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7211275"/>
          <a:ext cx="1778000" cy="16891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21878</xdr:rowOff>
    </xdr:from>
    <xdr:to>
      <xdr:col>8</xdr:col>
      <xdr:colOff>1889125</xdr:colOff>
      <xdr:row>134</xdr:row>
      <xdr:rowOff>1664059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8944478"/>
          <a:ext cx="1778000" cy="16421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22671</xdr:rowOff>
    </xdr:from>
    <xdr:to>
      <xdr:col>8</xdr:col>
      <xdr:colOff>1889125</xdr:colOff>
      <xdr:row>135</xdr:row>
      <xdr:rowOff>1691814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0631196"/>
          <a:ext cx="1778000" cy="1669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1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134" activePane="bottomLeft" state="frozen"/>
      <selection pane="bottomLeft" activeCell="R3" sqref="R3:R136"/>
    </sheetView>
  </sheetViews>
  <sheetFormatPr defaultColWidth="9" defaultRowHeight="98.1" customHeight="1"/>
  <cols>
    <col min="1" max="1" width="9" style="107" customWidth="1"/>
    <col min="2" max="2" width="9.5703125" style="106" customWidth="1"/>
    <col min="3" max="3" width="9" style="107"/>
    <col min="4" max="4" width="6.140625" style="107" customWidth="1"/>
    <col min="5" max="5" width="9" style="113"/>
    <col min="6" max="6" width="10.28515625" style="107" customWidth="1"/>
    <col min="7" max="7" width="9" style="113"/>
    <col min="8" max="8" width="9" style="107"/>
    <col min="9" max="9" width="30" style="108" customWidth="1"/>
    <col min="10" max="10" width="9" style="107"/>
    <col min="11" max="11" width="9" style="123"/>
    <col min="12" max="12" width="9" style="121"/>
    <col min="13" max="13" width="9" style="108"/>
    <col min="14" max="15" width="6.7109375" style="108" customWidth="1"/>
    <col min="16" max="16" width="11.28515625" style="108" customWidth="1"/>
    <col min="17" max="17" width="13.7109375" style="123" customWidth="1"/>
    <col min="18" max="18" width="6.85546875" style="107" customWidth="1"/>
    <col min="19" max="19" width="11.5703125" style="107" customWidth="1"/>
    <col min="20" max="20" width="12" style="107" customWidth="1"/>
    <col min="21" max="28" width="9" style="107"/>
    <col min="29" max="29" width="9" style="107" customWidth="1"/>
    <col min="30" max="34" width="9" style="107"/>
    <col min="35" max="35" width="9" style="107" customWidth="1"/>
    <col min="36" max="45" width="9" style="107" hidden="1" customWidth="1"/>
    <col min="46" max="46" width="9" style="117"/>
    <col min="47" max="47" width="9" style="107"/>
    <col min="48" max="48" width="16.5703125" style="113" bestFit="1" customWidth="1"/>
    <col min="49" max="49" width="9.7109375" style="113" customWidth="1"/>
    <col min="50" max="50" width="9" style="118" customWidth="1"/>
    <col min="51" max="51" width="9.85546875" style="113" customWidth="1"/>
    <col min="52" max="53" width="10" style="113" customWidth="1"/>
    <col min="54" max="54" width="14" style="119" bestFit="1" customWidth="1"/>
    <col min="55" max="55" width="16.5703125" style="119" customWidth="1"/>
    <col min="56" max="56" width="9" style="106"/>
    <col min="57" max="57" width="9" style="124"/>
    <col min="58" max="58" width="9" style="106"/>
    <col min="59" max="59" width="95" style="107" customWidth="1"/>
    <col min="60" max="16384" width="9" style="113"/>
  </cols>
  <sheetData>
    <row r="1" spans="1:59" s="103" customFormat="1" ht="65.25" customHeight="1" thickBot="1">
      <c r="A1" s="104" t="s">
        <v>364</v>
      </c>
      <c r="B1" s="125" t="s">
        <v>462</v>
      </c>
      <c r="C1" s="126" t="s">
        <v>474</v>
      </c>
      <c r="D1" s="104" t="s">
        <v>475</v>
      </c>
      <c r="E1" s="104" t="s">
        <v>465</v>
      </c>
      <c r="F1" s="104" t="s">
        <v>476</v>
      </c>
      <c r="G1" s="104" t="s">
        <v>375</v>
      </c>
      <c r="H1" s="104" t="s">
        <v>376</v>
      </c>
      <c r="I1" s="104" t="s">
        <v>477</v>
      </c>
      <c r="J1" s="104" t="s">
        <v>478</v>
      </c>
      <c r="K1" s="127" t="s">
        <v>479</v>
      </c>
      <c r="L1" s="128" t="s">
        <v>585</v>
      </c>
      <c r="M1" s="104" t="s">
        <v>381</v>
      </c>
      <c r="N1" s="104" t="s">
        <v>842</v>
      </c>
      <c r="O1" s="104" t="s">
        <v>840</v>
      </c>
      <c r="P1" s="104" t="s">
        <v>841</v>
      </c>
      <c r="Q1" s="126" t="s">
        <v>461</v>
      </c>
      <c r="R1" s="104" t="s">
        <v>480</v>
      </c>
      <c r="S1" s="104" t="s">
        <v>481</v>
      </c>
      <c r="T1" s="104" t="s">
        <v>482</v>
      </c>
      <c r="U1" s="104" t="s">
        <v>483</v>
      </c>
      <c r="V1" s="104" t="s">
        <v>580</v>
      </c>
      <c r="W1" s="104" t="s">
        <v>484</v>
      </c>
      <c r="X1" s="104" t="s">
        <v>485</v>
      </c>
      <c r="Y1" s="104" t="s">
        <v>486</v>
      </c>
      <c r="Z1" s="104" t="s">
        <v>487</v>
      </c>
      <c r="AA1" s="104" t="s">
        <v>488</v>
      </c>
      <c r="AB1" s="104" t="s">
        <v>489</v>
      </c>
      <c r="AC1" s="104" t="s">
        <v>490</v>
      </c>
      <c r="AD1" s="104" t="s">
        <v>491</v>
      </c>
      <c r="AE1" s="104" t="s">
        <v>492</v>
      </c>
      <c r="AF1" s="104" t="s">
        <v>493</v>
      </c>
      <c r="AG1" s="104" t="s">
        <v>494</v>
      </c>
      <c r="AH1" s="104" t="s">
        <v>495</v>
      </c>
      <c r="AI1" s="104" t="s">
        <v>496</v>
      </c>
      <c r="AJ1" s="129" t="s">
        <v>820</v>
      </c>
      <c r="AK1" s="129" t="s">
        <v>821</v>
      </c>
      <c r="AL1" s="129" t="s">
        <v>822</v>
      </c>
      <c r="AM1" s="129" t="s">
        <v>823</v>
      </c>
      <c r="AN1" s="129" t="s">
        <v>824</v>
      </c>
      <c r="AO1" s="129" t="s">
        <v>825</v>
      </c>
      <c r="AP1" s="129" t="s">
        <v>826</v>
      </c>
      <c r="AQ1" s="129" t="s">
        <v>827</v>
      </c>
      <c r="AR1" s="129" t="s">
        <v>550</v>
      </c>
      <c r="AS1" s="129" t="s">
        <v>549</v>
      </c>
      <c r="AT1" s="104" t="s">
        <v>467</v>
      </c>
      <c r="AU1" s="126" t="s">
        <v>497</v>
      </c>
      <c r="AV1" s="104" t="s">
        <v>468</v>
      </c>
      <c r="AW1" s="104" t="s">
        <v>469</v>
      </c>
      <c r="AX1" s="130" t="s">
        <v>498</v>
      </c>
      <c r="AY1" s="104" t="s">
        <v>470</v>
      </c>
      <c r="AZ1" s="104" t="s">
        <v>471</v>
      </c>
      <c r="BA1" s="104" t="s">
        <v>472</v>
      </c>
      <c r="BB1" s="131" t="s">
        <v>499</v>
      </c>
      <c r="BC1" s="131" t="s">
        <v>473</v>
      </c>
      <c r="BD1" s="104" t="s">
        <v>500</v>
      </c>
      <c r="BE1" s="103" t="s">
        <v>584</v>
      </c>
      <c r="BF1" s="104" t="s">
        <v>501</v>
      </c>
      <c r="BG1" s="105" t="s">
        <v>850</v>
      </c>
    </row>
    <row r="2" spans="1:59" s="112" customFormat="1" ht="22.15" hidden="1" customHeight="1">
      <c r="A2" s="132" t="str">
        <f t="shared" ref="A2:A136" si="0">IF(C2&amp;K2&lt;&gt;"",C2&amp;K2,"")</f>
        <v/>
      </c>
      <c r="B2" s="106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3"/>
      <c r="D2" s="107" t="str">
        <f>IF(A2&lt;&gt;"",_xlfn.XLOOKUP(C2,'1C'!W:W,'1C'!X:X,"",0),"")</f>
        <v/>
      </c>
      <c r="E2" s="115" t="str">
        <f>IF(F2&lt;&gt;"",IFERROR(VLOOKUP(F2,Категории!A:B,2,0),""),"Требуется категория")</f>
        <v>Требуется категория</v>
      </c>
      <c r="F2" s="107" t="str">
        <f>IF(A2&lt;&gt;"",IF(BD2&gt;0,_xlfn.XLOOKUP(A2,'1C'!A:A,'1C'!J:J,"",0),_xlfn.XLOOKUP(C2,'1C'!W:W,'1C'!J:J,"",0)),"")</f>
        <v/>
      </c>
      <c r="G2" s="115" t="str">
        <f>IF(C2&lt;&gt;"",IF(BD2&gt;0,_xlfn.XLOOKUP(A2,'1C'!A:A,'1C'!L:L,"",0),_xlfn.XLOOKUP(C2,'1C'!W:W,'1C'!L:L,"",0)),"")</f>
        <v/>
      </c>
      <c r="H2" s="107" t="b">
        <f>IF(A2&lt;&gt;"",_xlfn.XLOOKUP(A2,'1C'!A:A,'1C'!M:M,_xlfn.XLOOKUP(C2,'1C'!W:W,'1C'!M:M,"",0),0))</f>
        <v>0</v>
      </c>
      <c r="I2" s="134"/>
      <c r="J2" s="107" t="b">
        <f>_xlfn.LET(_xlpm.text,IF(A2&lt;&gt;"",IF('1C'!$AJ$1&lt;&gt;"",'1C'!$AJ$1,_xlfn.XLOOKUP(A2,'1C'!A:A,'1C'!D:D,_xlfn.XLOOKUP(C2,'1C'!W:W,'1C'!D:D,"",0),0))),_xlpm.ifError,_xlpm.text,_xlpm.space1,FIND(" ",_xlpm.text),_xlpm.space2,FIND(" ",_xlpm.text,_xlpm.space1),IFERROR(MID(_xlpm.text,_xlpm.space1+1,_xlpm.space2),_xlpm.ifError))</f>
        <v>0</v>
      </c>
      <c r="K2" s="135"/>
      <c r="L2" s="136" t="str">
        <f>IF(K2&lt;&gt;"",IFERROR(VLOOKUP(A2,'1C'!A:X,8,0),IFERROR(VLOOKUP(K2,Colors!D:E,2,0),"")),"")</f>
        <v/>
      </c>
      <c r="M2" s="137" t="str">
        <f>IF(K2&lt;&gt;"",_xlfn.XLOOKUP(A2,'1C'!A:A,'1C'!R:R,"",0),"")</f>
        <v/>
      </c>
      <c r="N2" s="137" t="str">
        <f>_xlfn.LET(_xlpm.RES,IF($A2&lt;&gt;"",_xlfn.XLOOKUP($A2,'1C'!$A:$A,'1C'!S:S,"",0),""),IF(_xlpm.RES=0,"",_xlpm.RES))</f>
        <v/>
      </c>
      <c r="O2" s="137" t="str">
        <f>_xlfn.LET(_xlpm.RES,IF($A2&lt;&gt;"",_xlfn.XLOOKUP($A2,'1C'!$A:$A,'1C'!T:T,"",0),""),IF(_xlpm.RES=0,"",_xlpm.RES))</f>
        <v/>
      </c>
      <c r="P2" s="137" t="str">
        <f>_xlfn.LET(_xlpm.RES,IF($A2&lt;&gt;"",_xlfn.XLOOKUP($A2,'1C'!$A:$A,'1C'!U:U,"",0),""),IF(_xlpm.RES=0,"",_xlpm.RES))</f>
        <v/>
      </c>
      <c r="Q2" s="138" t="str">
        <f>IF(A2&lt;&gt;"",_xlfn.XLOOKUP(A2,'1C'!A:A,'1C'!I:I,_xlfn.XLOOKUP(C2,'1C'!W:W,'1C'!I:I,"",0),0),"")</f>
        <v/>
      </c>
      <c r="R2" s="137" t="str">
        <f>IF(D2&lt;&gt;"",IFERROR(IF(VLOOKUP(D2,'1C'!D:D,1,0)&lt;&gt;"",1,0),""),"")</f>
        <v/>
      </c>
      <c r="S2" s="137" t="str">
        <f>_xlfn.LET(_xlpm.RES,IF(A2&lt;&gt;"",_xlfn.XLOOKUP(A2,'1C'!A:A,'1C'!N:N,_xlfn.XLOOKUP(C2,'1C'!W:W,'1C'!N:N,"",0),0),""),IF(_xlpm.RES=0,"",_xlpm.RES))</f>
        <v/>
      </c>
      <c r="T2" s="137" t="str">
        <f>IF(S2&lt;&gt;"",IFERROR(VLOOKUP(S2,MaterialsTypes!F:G,2,0),IFERROR(VLOOKUP(Q2,MaterialsTypes100,2,0),"")),IFERROR(VLOOKUP(Q2,MaterialsTypes100,2,0),""))</f>
        <v/>
      </c>
      <c r="U2" s="108" t="str">
        <f>IF(A2&lt;&gt;"",_xlfn.XLOOKUP(A2,'1C'!A:A,'1C'!K:K,_xlfn.XLOOKUP(C2,'1C'!W:W,'1C'!K:K,"",0),0),"")</f>
        <v/>
      </c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15" t="str">
        <f t="shared" ref="AT2:AT136" si="1">IF(COUNTBLANK(V2:AS2)&lt;24,SUM(V2:AS2),"")</f>
        <v/>
      </c>
      <c r="AU2" s="132" t="str">
        <f>IF(A2&lt;&gt;"",_xlfn.XLOOKUP(_xlfn.XLOOKUP(A2,'1C'!A:A,'1C'!O:O,_xlfn.XLOOKUP(C2,'1C'!W:W,'1C'!O:O,"",0),0),Settings!N:N,Settings!O:O,"",0),"")</f>
        <v/>
      </c>
      <c r="AV2" s="115" t="str">
        <f t="shared" ref="AV2:AV136" ca="1" si="2">IF(AU2&lt;&gt;"",VLOOKUP(AU2,INDIRECT(SUBSTITUTE($J2," ","")&amp;"Manufactures"),3,0),"Требуется код страны")</f>
        <v>Требуется код страны</v>
      </c>
      <c r="AW2" s="115" t="str">
        <f t="shared" ref="AW2:AW136" ca="1" si="3">IF(AU2&lt;&gt;"",VLOOKUP(AU2,INDIRECT(SUBSTITUTE($J2," ","")&amp;"Manufactures"),2,0),"Требуется код страны")</f>
        <v>Требуется код страны</v>
      </c>
      <c r="AX2" s="139">
        <f t="shared" ref="AX2:AX136" si="4">0.05+0.05</f>
        <v>0.1</v>
      </c>
      <c r="AY2" s="115">
        <f t="shared" ref="AY2:AY136" si="5">IF(AX2&lt;&gt;"",AX2*1.5,"Требуется нетто")</f>
        <v>0.15000000000000002</v>
      </c>
      <c r="AZ2" s="115" t="str">
        <f t="shared" ref="AZ2:AZ136" si="6">+IF(AX2&lt;&gt;"",IFERROR(AT2*AX2,"Требуются кол-во и нетто"),"Требуются кол-во и нетто")</f>
        <v>Требуются кол-во и нетто</v>
      </c>
      <c r="BA2" s="115" t="str">
        <f t="shared" ref="BA2:BA136" si="7">IF(AY2&lt;&gt;"",IFERROR(AT2*AY2,"Требуются кол-во и брутто"),"Требуются кол-во и брутто")</f>
        <v>Требуются кол-во и брутто</v>
      </c>
      <c r="BB2" s="140"/>
      <c r="BC2" s="140" t="str">
        <f t="shared" ref="BC2:BC136" si="8">+IF(BB2&lt;&gt;0,IFERROR(AT2*BB2,"Требуются кол-во и цена"),"Требуются кол-во и цена")</f>
        <v>Требуются кол-во и цена</v>
      </c>
      <c r="BD2" s="106" t="str">
        <f>IF(A2&lt;&gt;"",IF(_xlfn.XLOOKUP(A2,'1C'!A:A,'1C'!A:A,0,0)&gt;0,1,0),"")</f>
        <v/>
      </c>
      <c r="BE2" s="109" t="str">
        <f>IF(C2&lt;&gt;"",IF(_xlfn.XLOOKUP(TEXT(C2,"###"),'1C'!W:W,'1C'!D:D,0,0)&gt;0,0,1),"")</f>
        <v/>
      </c>
      <c r="BF2" s="110" t="str">
        <f t="shared" ref="BF2:BF136" si="9">IFERROR(IF(BE2,"-",IFERROR(IF(BD2&gt;0,0,1),"")),"")</f>
        <v/>
      </c>
      <c r="BG2" s="111"/>
    </row>
    <row r="3" spans="1:59" ht="135" customHeight="1">
      <c r="A3" s="113" t="str">
        <f t="shared" si="0"/>
        <v>B-ARGTT17FRS-GYGrey</v>
      </c>
      <c r="B3" s="106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36-108-55</v>
      </c>
      <c r="C3" s="114" t="s">
        <v>909</v>
      </c>
      <c r="D3" s="107" t="s">
        <v>1684</v>
      </c>
      <c r="E3" s="113" t="str">
        <f>IF(F3&lt;&gt;"",IFERROR(VLOOKUP(F3,Категории!A:B,2,0),""),"Требуется категория")</f>
        <v>Бейсболки</v>
      </c>
      <c r="F3" s="113" t="s">
        <v>1678</v>
      </c>
      <c r="G3" s="115" t="s">
        <v>1113</v>
      </c>
      <c r="H3" s="113" t="s">
        <v>388</v>
      </c>
      <c r="I3" s="116"/>
      <c r="J3" s="113" t="s">
        <v>1677</v>
      </c>
      <c r="K3" s="136" t="s">
        <v>82</v>
      </c>
      <c r="L3" s="142" t="s">
        <v>695</v>
      </c>
      <c r="M3" s="137"/>
      <c r="N3" s="137"/>
      <c r="O3" s="115" t="s">
        <v>1104</v>
      </c>
      <c r="P3" s="115" t="s">
        <v>1059</v>
      </c>
      <c r="Q3" s="142" t="s">
        <v>1112</v>
      </c>
      <c r="R3" s="137" t="str">
        <f>C3&amp;" "&amp;D3</f>
        <v>B-ARGTT17FRS-GY New York Yankees MLB</v>
      </c>
      <c r="S3" s="137" t="s">
        <v>43</v>
      </c>
      <c r="T3" s="117" t="str">
        <f>IF(S3&lt;&gt;"",IFERROR(VLOOKUP(S3,MaterialsTypes!F:G,2,0),IFERROR(VLOOKUP(Q3,MaterialsTypes100,2,0),"")),IFERROR(VLOOKUP(Q3,MaterialsTypes100,2,0),""))</f>
        <v>Текстиль, ткань</v>
      </c>
      <c r="U3" s="108" t="s">
        <v>1683</v>
      </c>
      <c r="V3" s="108">
        <v>6</v>
      </c>
      <c r="Y3" s="108"/>
      <c r="AA3" s="108"/>
      <c r="AC3" s="108"/>
      <c r="AE3" s="108"/>
      <c r="AG3" s="108"/>
      <c r="AT3" s="115">
        <f t="shared" si="1"/>
        <v>6</v>
      </c>
      <c r="AU3" s="147" t="s">
        <v>423</v>
      </c>
      <c r="AV3" s="115">
        <f t="shared" ca="1" si="2"/>
        <v>0</v>
      </c>
      <c r="AW3" s="113" t="str">
        <f t="shared" ca="1" si="3"/>
        <v>Китай</v>
      </c>
      <c r="AX3" s="118">
        <f t="shared" si="4"/>
        <v>0.1</v>
      </c>
      <c r="AY3" s="113">
        <f t="shared" si="5"/>
        <v>0.15000000000000002</v>
      </c>
      <c r="AZ3" s="113">
        <f t="shared" si="6"/>
        <v>0.60000000000000009</v>
      </c>
      <c r="BA3" s="113">
        <f t="shared" si="7"/>
        <v>0.90000000000000013</v>
      </c>
      <c r="BB3" s="119">
        <v>1815</v>
      </c>
      <c r="BC3" s="145">
        <f t="shared" si="8"/>
        <v>10890</v>
      </c>
      <c r="BD3" s="106">
        <f>IF(A3&lt;&gt;"",IF(_xlfn.XLOOKUP(A3,'1C'!A:A,'1C'!A:A,0,0)&gt;0,1,0),"")</f>
        <v>0</v>
      </c>
      <c r="BE3" s="106">
        <f>IF(C3&lt;&gt;"",IF(_xlfn.XLOOKUP(TEXT(C3,"###"),'1C'!W:W,'1C'!D:D,0,0)&gt;0,0,1),"")</f>
        <v>1</v>
      </c>
      <c r="BF3" s="110" t="str">
        <f t="shared" si="9"/>
        <v>-</v>
      </c>
    </row>
    <row r="4" spans="1:59" ht="135.4" customHeight="1">
      <c r="A4" s="113" t="str">
        <f t="shared" si="0"/>
        <v>H-AUDDP15WBV-BKBlack</v>
      </c>
      <c r="B4" s="106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36-109-09</v>
      </c>
      <c r="C4" s="114" t="s">
        <v>910</v>
      </c>
      <c r="D4" s="107" t="s">
        <v>1819</v>
      </c>
      <c r="E4" s="113" t="str">
        <f>IF(F4&lt;&gt;"",IFERROR(VLOOKUP(F4,Категории!A:B,2,0),""),"Требуется категория")</f>
        <v>Бейсболки</v>
      </c>
      <c r="F4" s="113" t="s">
        <v>1678</v>
      </c>
      <c r="G4" s="115" t="s">
        <v>1113</v>
      </c>
      <c r="H4" s="113" t="s">
        <v>388</v>
      </c>
      <c r="J4" s="113" t="s">
        <v>1677</v>
      </c>
      <c r="K4" s="120" t="s">
        <v>52</v>
      </c>
      <c r="L4" s="143" t="s">
        <v>53</v>
      </c>
      <c r="M4" s="137"/>
      <c r="N4" s="137"/>
      <c r="O4" s="115" t="s">
        <v>1105</v>
      </c>
      <c r="P4" s="115" t="s">
        <v>1060</v>
      </c>
      <c r="Q4" s="142" t="s">
        <v>1159</v>
      </c>
      <c r="R4" s="137" t="str">
        <f t="shared" ref="R4:R67" si="10">C4&amp;" "&amp;D4</f>
        <v>H-AUDDP15WBV-BK Pittsburgh Penguins NHL</v>
      </c>
      <c r="S4" s="137" t="s">
        <v>46</v>
      </c>
      <c r="T4" s="108"/>
      <c r="U4" s="108" t="s">
        <v>1683</v>
      </c>
      <c r="V4" s="108">
        <v>3</v>
      </c>
      <c r="Y4" s="108"/>
      <c r="AA4" s="108"/>
      <c r="AC4" s="108"/>
      <c r="AE4" s="108"/>
      <c r="AG4" s="108"/>
      <c r="AT4" s="115">
        <f t="shared" si="1"/>
        <v>3</v>
      </c>
      <c r="AU4" s="147" t="s">
        <v>423</v>
      </c>
      <c r="AV4" s="115">
        <f t="shared" ca="1" si="2"/>
        <v>0</v>
      </c>
      <c r="AW4" s="113" t="str">
        <f t="shared" ca="1" si="3"/>
        <v>Китай</v>
      </c>
      <c r="AX4" s="118">
        <f t="shared" si="4"/>
        <v>0.1</v>
      </c>
      <c r="AY4" s="113">
        <f t="shared" si="5"/>
        <v>0.15000000000000002</v>
      </c>
      <c r="AZ4" s="113">
        <f t="shared" si="6"/>
        <v>0.30000000000000004</v>
      </c>
      <c r="BA4" s="113">
        <f t="shared" si="7"/>
        <v>0.45000000000000007</v>
      </c>
      <c r="BB4" s="119">
        <v>1540</v>
      </c>
      <c r="BC4" s="145">
        <f t="shared" si="8"/>
        <v>4620</v>
      </c>
      <c r="BD4" s="106">
        <f>IF(A4&lt;&gt;"",IF(_xlfn.XLOOKUP(A4,'1C'!A:A,'1C'!A:A,0,0)&gt;0,1,0),"")</f>
        <v>0</v>
      </c>
      <c r="BE4" s="106">
        <f>IF(C4&lt;&gt;"",IF(_xlfn.XLOOKUP(TEXT(C4,"###"),'1C'!W:W,'1C'!D:D,0,0)&gt;0,0,1),"")</f>
        <v>1</v>
      </c>
      <c r="BF4" s="110" t="str">
        <f t="shared" si="9"/>
        <v>-</v>
      </c>
    </row>
    <row r="5" spans="1:59" ht="137.1" customHeight="1">
      <c r="A5" s="113" t="str">
        <f t="shared" si="0"/>
        <v>EPL-BRANS04CTP-BKBBlackonblack</v>
      </c>
      <c r="B5" s="106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36-110-09</v>
      </c>
      <c r="C5" s="114" t="s">
        <v>911</v>
      </c>
      <c r="D5" s="107" t="s">
        <v>1820</v>
      </c>
      <c r="E5" s="113" t="str">
        <f>IF(F5&lt;&gt;"",IFERROR(VLOOKUP(F5,Категории!A:B,2,0),""),"Требуется категория")</f>
        <v>Бейсболки</v>
      </c>
      <c r="F5" s="113" t="s">
        <v>1679</v>
      </c>
      <c r="G5" s="115" t="s">
        <v>1113</v>
      </c>
      <c r="H5" s="113" t="s">
        <v>388</v>
      </c>
      <c r="J5" s="113" t="s">
        <v>1677</v>
      </c>
      <c r="K5" s="120" t="s">
        <v>1043</v>
      </c>
      <c r="L5" s="143" t="s">
        <v>53</v>
      </c>
      <c r="M5" s="137"/>
      <c r="N5" s="137"/>
      <c r="O5" s="115" t="s">
        <v>1106</v>
      </c>
      <c r="P5" s="115" t="s">
        <v>1061</v>
      </c>
      <c r="Q5" s="142" t="s">
        <v>1259</v>
      </c>
      <c r="R5" s="137" t="str">
        <f t="shared" si="10"/>
        <v>EPL-BRANS04CTP-BKB Liverpool FC EPL</v>
      </c>
      <c r="S5" s="137"/>
      <c r="T5" s="108"/>
      <c r="U5" s="108" t="s">
        <v>1683</v>
      </c>
      <c r="V5" s="108">
        <v>3</v>
      </c>
      <c r="Y5" s="108"/>
      <c r="AA5" s="108"/>
      <c r="AC5" s="108"/>
      <c r="AE5" s="108"/>
      <c r="AG5" s="108"/>
      <c r="AT5" s="115">
        <f t="shared" si="1"/>
        <v>3</v>
      </c>
      <c r="AU5" s="147" t="s">
        <v>423</v>
      </c>
      <c r="AV5" s="115">
        <f t="shared" ca="1" si="2"/>
        <v>0</v>
      </c>
      <c r="AW5" s="113" t="str">
        <f t="shared" ca="1" si="3"/>
        <v>Китай</v>
      </c>
      <c r="AX5" s="118">
        <f t="shared" si="4"/>
        <v>0.1</v>
      </c>
      <c r="AY5" s="113">
        <f t="shared" si="5"/>
        <v>0.15000000000000002</v>
      </c>
      <c r="AZ5" s="113">
        <f t="shared" si="6"/>
        <v>0.30000000000000004</v>
      </c>
      <c r="BA5" s="113">
        <f t="shared" si="7"/>
        <v>0.45000000000000007</v>
      </c>
      <c r="BB5" s="119">
        <v>1485</v>
      </c>
      <c r="BC5" s="145">
        <f t="shared" si="8"/>
        <v>4455</v>
      </c>
      <c r="BD5" s="106">
        <f>IF(A5&lt;&gt;"",IF(_xlfn.XLOOKUP(A5,'1C'!A:A,'1C'!A:A,0,0)&gt;0,1,0),"")</f>
        <v>0</v>
      </c>
      <c r="BE5" s="106">
        <f>IF(C5&lt;&gt;"",IF(_xlfn.XLOOKUP(TEXT(C5,"###"),'1C'!W:W,'1C'!D:D,0,0)&gt;0,0,1),"")</f>
        <v>1</v>
      </c>
      <c r="BF5" s="110" t="str">
        <f t="shared" si="9"/>
        <v>-</v>
      </c>
    </row>
    <row r="6" spans="1:59" ht="121.9" customHeight="1">
      <c r="A6" s="113" t="str">
        <f t="shared" si="0"/>
        <v>B-BRANS22CTP-BKBlack</v>
      </c>
      <c r="B6" s="106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36-111-72</v>
      </c>
      <c r="C6" s="122" t="s">
        <v>912</v>
      </c>
      <c r="D6" s="107" t="s">
        <v>1821</v>
      </c>
      <c r="E6" s="113" t="str">
        <f>IF(F6&lt;&gt;"",IFERROR(VLOOKUP(F6,Категории!A:B,2,0),""),"Требуется категория")</f>
        <v>Бейсболки</v>
      </c>
      <c r="F6" s="113" t="s">
        <v>1679</v>
      </c>
      <c r="G6" s="115" t="s">
        <v>1113</v>
      </c>
      <c r="H6" s="113" t="s">
        <v>388</v>
      </c>
      <c r="J6" s="113" t="s">
        <v>1677</v>
      </c>
      <c r="K6" s="121" t="s">
        <v>52</v>
      </c>
      <c r="L6" s="143" t="s">
        <v>293</v>
      </c>
      <c r="M6" s="137"/>
      <c r="N6" s="137"/>
      <c r="O6" s="115" t="s">
        <v>1104</v>
      </c>
      <c r="P6" s="115" t="s">
        <v>1062</v>
      </c>
      <c r="Q6" s="142" t="s">
        <v>1259</v>
      </c>
      <c r="R6" s="137" t="str">
        <f t="shared" si="10"/>
        <v>B-BRANS22CTP-BK San Francisco Giants MLB</v>
      </c>
      <c r="S6" s="137"/>
      <c r="T6" s="108"/>
      <c r="U6" s="108" t="s">
        <v>1683</v>
      </c>
      <c r="V6" s="108">
        <v>3</v>
      </c>
      <c r="Y6" s="108"/>
      <c r="AA6" s="108"/>
      <c r="AC6" s="108"/>
      <c r="AE6" s="108"/>
      <c r="AG6" s="108"/>
      <c r="AT6" s="115">
        <f t="shared" si="1"/>
        <v>3</v>
      </c>
      <c r="AU6" s="147" t="s">
        <v>423</v>
      </c>
      <c r="AV6" s="115">
        <f t="shared" ca="1" si="2"/>
        <v>0</v>
      </c>
      <c r="AW6" s="113" t="str">
        <f t="shared" ca="1" si="3"/>
        <v>Китай</v>
      </c>
      <c r="AX6" s="118">
        <f t="shared" si="4"/>
        <v>0.1</v>
      </c>
      <c r="AY6" s="113">
        <f t="shared" si="5"/>
        <v>0.15000000000000002</v>
      </c>
      <c r="AZ6" s="113">
        <f t="shared" si="6"/>
        <v>0.30000000000000004</v>
      </c>
      <c r="BA6" s="113">
        <f t="shared" si="7"/>
        <v>0.45000000000000007</v>
      </c>
      <c r="BB6" s="119">
        <v>1485</v>
      </c>
      <c r="BC6" s="145">
        <f t="shared" si="8"/>
        <v>4455</v>
      </c>
      <c r="BD6" s="106">
        <f>IF(A6&lt;&gt;"",IF(_xlfn.XLOOKUP(A6,'1C'!A:A,'1C'!A:A,0,0)&gt;0,1,0),"")</f>
        <v>0</v>
      </c>
      <c r="BE6" s="106">
        <f>IF(C6&lt;&gt;"",IF(_xlfn.XLOOKUP(TEXT(C6,"###"),'1C'!W:W,'1C'!D:D,0,0)&gt;0,0,1),"")</f>
        <v>1</v>
      </c>
      <c r="BF6" s="110" t="str">
        <f t="shared" si="9"/>
        <v>-</v>
      </c>
    </row>
    <row r="7" spans="1:59" ht="138.19999999999999" customHeight="1">
      <c r="A7" s="113" t="str">
        <f t="shared" si="0"/>
        <v>H-BRANS17CTP-NYNavy</v>
      </c>
      <c r="B7" s="106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36-112-16</v>
      </c>
      <c r="C7" s="122" t="s">
        <v>913</v>
      </c>
      <c r="D7" s="107" t="s">
        <v>1822</v>
      </c>
      <c r="E7" s="113" t="str">
        <f>IF(F7&lt;&gt;"",IFERROR(VLOOKUP(F7,Категории!A:B,2,0),""),"Требуется категория")</f>
        <v>Бейсболки</v>
      </c>
      <c r="F7" s="113" t="s">
        <v>1679</v>
      </c>
      <c r="G7" s="115" t="s">
        <v>1113</v>
      </c>
      <c r="H7" s="113" t="s">
        <v>388</v>
      </c>
      <c r="J7" s="113" t="s">
        <v>1677</v>
      </c>
      <c r="K7" s="121" t="s">
        <v>54</v>
      </c>
      <c r="L7" s="143" t="s">
        <v>55</v>
      </c>
      <c r="M7" s="137"/>
      <c r="N7" s="137"/>
      <c r="O7" s="115" t="s">
        <v>1105</v>
      </c>
      <c r="P7" s="115" t="s">
        <v>1063</v>
      </c>
      <c r="Q7" s="142" t="s">
        <v>1259</v>
      </c>
      <c r="R7" s="137" t="str">
        <f t="shared" si="10"/>
        <v>H-BRANS17CTP-NY St Louis Blues NHL</v>
      </c>
      <c r="S7" s="137"/>
      <c r="T7" s="108"/>
      <c r="U7" s="108" t="s">
        <v>1683</v>
      </c>
      <c r="V7" s="108">
        <v>3</v>
      </c>
      <c r="Y7" s="108"/>
      <c r="AA7" s="108"/>
      <c r="AC7" s="108"/>
      <c r="AE7" s="108"/>
      <c r="AG7" s="108"/>
      <c r="AT7" s="115">
        <f t="shared" si="1"/>
        <v>3</v>
      </c>
      <c r="AU7" s="147" t="s">
        <v>423</v>
      </c>
      <c r="AV7" s="115">
        <f t="shared" ca="1" si="2"/>
        <v>0</v>
      </c>
      <c r="AW7" s="113" t="str">
        <f t="shared" ca="1" si="3"/>
        <v>Китай</v>
      </c>
      <c r="AX7" s="118">
        <f t="shared" si="4"/>
        <v>0.1</v>
      </c>
      <c r="AY7" s="113">
        <f t="shared" si="5"/>
        <v>0.15000000000000002</v>
      </c>
      <c r="AZ7" s="113">
        <f t="shared" si="6"/>
        <v>0.30000000000000004</v>
      </c>
      <c r="BA7" s="113">
        <f t="shared" si="7"/>
        <v>0.45000000000000007</v>
      </c>
      <c r="BB7" s="119">
        <v>1485</v>
      </c>
      <c r="BC7" s="145">
        <f t="shared" si="8"/>
        <v>4455</v>
      </c>
      <c r="BD7" s="106">
        <f>IF(A7&lt;&gt;"",IF(_xlfn.XLOOKUP(A7,'1C'!A:A,'1C'!A:A,0,0)&gt;0,1,0),"")</f>
        <v>0</v>
      </c>
      <c r="BE7" s="106">
        <f>IF(C7&lt;&gt;"",IF(_xlfn.XLOOKUP(TEXT(C7,"###"),'1C'!W:W,'1C'!D:D,0,0)&gt;0,0,1),"")</f>
        <v>1</v>
      </c>
      <c r="BF7" s="110" t="str">
        <f t="shared" si="9"/>
        <v>-</v>
      </c>
    </row>
    <row r="8" spans="1:59" ht="137.1" customHeight="1">
      <c r="A8" s="113" t="str">
        <f t="shared" si="0"/>
        <v>H-BRANS19CTP-RYARoyal</v>
      </c>
      <c r="B8" s="106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36-113-06</v>
      </c>
      <c r="C8" s="122" t="s">
        <v>914</v>
      </c>
      <c r="D8" s="107" t="s">
        <v>1823</v>
      </c>
      <c r="E8" s="113" t="str">
        <f>IF(F8&lt;&gt;"",IFERROR(VLOOKUP(F8,Категории!A:B,2,0),""),"Требуется категория")</f>
        <v>Бейсболки</v>
      </c>
      <c r="F8" s="113" t="s">
        <v>1679</v>
      </c>
      <c r="G8" s="115" t="s">
        <v>1113</v>
      </c>
      <c r="H8" s="113" t="s">
        <v>388</v>
      </c>
      <c r="J8" s="113" t="s">
        <v>1677</v>
      </c>
      <c r="K8" s="121" t="s">
        <v>1044</v>
      </c>
      <c r="L8" s="143" t="s">
        <v>71</v>
      </c>
      <c r="M8" s="137"/>
      <c r="N8" s="137"/>
      <c r="O8" s="115" t="s">
        <v>1105</v>
      </c>
      <c r="P8" s="115" t="s">
        <v>1064</v>
      </c>
      <c r="Q8" s="142" t="s">
        <v>1259</v>
      </c>
      <c r="R8" s="137" t="str">
        <f t="shared" si="10"/>
        <v>H-BRANS19CTP-RYA Vancouver Canucks NHL</v>
      </c>
      <c r="S8" s="137"/>
      <c r="T8" s="108"/>
      <c r="U8" s="108" t="s">
        <v>1683</v>
      </c>
      <c r="V8" s="108">
        <v>3</v>
      </c>
      <c r="Y8" s="108"/>
      <c r="AA8" s="108"/>
      <c r="AC8" s="108"/>
      <c r="AE8" s="108"/>
      <c r="AG8" s="108"/>
      <c r="AT8" s="115">
        <f t="shared" si="1"/>
        <v>3</v>
      </c>
      <c r="AU8" s="147" t="s">
        <v>423</v>
      </c>
      <c r="AV8" s="115">
        <f t="shared" ca="1" si="2"/>
        <v>0</v>
      </c>
      <c r="AW8" s="113" t="str">
        <f t="shared" ca="1" si="3"/>
        <v>Китай</v>
      </c>
      <c r="AX8" s="118">
        <f t="shared" si="4"/>
        <v>0.1</v>
      </c>
      <c r="AY8" s="113">
        <f t="shared" si="5"/>
        <v>0.15000000000000002</v>
      </c>
      <c r="AZ8" s="113">
        <f t="shared" si="6"/>
        <v>0.30000000000000004</v>
      </c>
      <c r="BA8" s="113">
        <f t="shared" si="7"/>
        <v>0.45000000000000007</v>
      </c>
      <c r="BB8" s="119">
        <v>1485</v>
      </c>
      <c r="BC8" s="145">
        <f t="shared" si="8"/>
        <v>4455</v>
      </c>
      <c r="BD8" s="106">
        <f>IF(A8&lt;&gt;"",IF(_xlfn.XLOOKUP(A8,'1C'!A:A,'1C'!A:A,0,0)&gt;0,1,0),"")</f>
        <v>0</v>
      </c>
      <c r="BE8" s="106">
        <f>IF(C8&lt;&gt;"",IF(_xlfn.XLOOKUP(TEXT(C8,"###"),'1C'!W:W,'1C'!D:D,0,0)&gt;0,0,1),"")</f>
        <v>1</v>
      </c>
      <c r="BF8" s="110" t="str">
        <f t="shared" si="9"/>
        <v>-</v>
      </c>
    </row>
    <row r="9" spans="1:59" ht="135.19999999999999" customHeight="1">
      <c r="A9" s="113" t="str">
        <f t="shared" si="0"/>
        <v>B-BRMTL12CTP-BKBlack</v>
      </c>
      <c r="B9" s="106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36-114-09</v>
      </c>
      <c r="C9" s="122" t="s">
        <v>915</v>
      </c>
      <c r="D9" s="107" t="s">
        <v>1824</v>
      </c>
      <c r="E9" s="113" t="str">
        <f>IF(F9&lt;&gt;"",IFERROR(VLOOKUP(F9,Категории!A:B,2,0),""),"Требуется категория")</f>
        <v>Бейсболки</v>
      </c>
      <c r="F9" s="113" t="s">
        <v>1679</v>
      </c>
      <c r="G9" s="115" t="s">
        <v>1113</v>
      </c>
      <c r="H9" s="113" t="s">
        <v>388</v>
      </c>
      <c r="J9" s="113" t="s">
        <v>1677</v>
      </c>
      <c r="K9" s="121" t="s">
        <v>52</v>
      </c>
      <c r="L9" s="143" t="s">
        <v>53</v>
      </c>
      <c r="M9" s="137"/>
      <c r="N9" s="137"/>
      <c r="O9" s="115" t="s">
        <v>1104</v>
      </c>
      <c r="P9" s="115" t="s">
        <v>1065</v>
      </c>
      <c r="Q9" s="142" t="s">
        <v>1112</v>
      </c>
      <c r="R9" s="137" t="str">
        <f t="shared" si="10"/>
        <v>B-BRMTL12CTP-BK Los Angeles Dodgers MLB</v>
      </c>
      <c r="S9" s="137" t="s">
        <v>43</v>
      </c>
      <c r="T9" s="117" t="str">
        <f>IF(S9&lt;&gt;"",IFERROR(VLOOKUP(S9,MaterialsTypes!F:G,2,0),IFERROR(VLOOKUP(Q9,MaterialsTypes100,2,0),"")),IFERROR(VLOOKUP(Q9,MaterialsTypes100,2,0),""))</f>
        <v>Текстиль, ткань</v>
      </c>
      <c r="U9" s="108" t="s">
        <v>1683</v>
      </c>
      <c r="V9" s="108">
        <v>3</v>
      </c>
      <c r="Y9" s="108"/>
      <c r="AA9" s="108"/>
      <c r="AC9" s="108"/>
      <c r="AE9" s="108"/>
      <c r="AG9" s="108"/>
      <c r="AT9" s="115">
        <f t="shared" si="1"/>
        <v>3</v>
      </c>
      <c r="AU9" s="147" t="s">
        <v>423</v>
      </c>
      <c r="AV9" s="115">
        <f t="shared" ca="1" si="2"/>
        <v>0</v>
      </c>
      <c r="AW9" s="113" t="str">
        <f t="shared" ca="1" si="3"/>
        <v>Китай</v>
      </c>
      <c r="AX9" s="118">
        <f t="shared" si="4"/>
        <v>0.1</v>
      </c>
      <c r="AY9" s="113">
        <f t="shared" si="5"/>
        <v>0.15000000000000002</v>
      </c>
      <c r="AZ9" s="113">
        <f t="shared" si="6"/>
        <v>0.30000000000000004</v>
      </c>
      <c r="BA9" s="113">
        <f t="shared" si="7"/>
        <v>0.45000000000000007</v>
      </c>
      <c r="BB9" s="119">
        <v>1485</v>
      </c>
      <c r="BC9" s="145">
        <f t="shared" si="8"/>
        <v>4455</v>
      </c>
      <c r="BD9" s="106">
        <f>IF(A9&lt;&gt;"",IF(_xlfn.XLOOKUP(A9,'1C'!A:A,'1C'!A:A,0,0)&gt;0,1,0),"")</f>
        <v>0</v>
      </c>
      <c r="BE9" s="106">
        <f>IF(C9&lt;&gt;"",IF(_xlfn.XLOOKUP(TEXT(C9,"###"),'1C'!W:W,'1C'!D:D,0,0)&gt;0,0,1),"")</f>
        <v>1</v>
      </c>
      <c r="BF9" s="110" t="str">
        <f t="shared" si="9"/>
        <v>-</v>
      </c>
    </row>
    <row r="10" spans="1:59" ht="138.19999999999999" customHeight="1">
      <c r="A10" s="113" t="str">
        <f t="shared" si="0"/>
        <v>B-BKT17GWF-BKABlack</v>
      </c>
      <c r="B10" s="106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36-115-09</v>
      </c>
      <c r="C10" s="122" t="s">
        <v>916</v>
      </c>
      <c r="D10" s="107" t="s">
        <v>1684</v>
      </c>
      <c r="E10" s="113" t="str">
        <f>IF(F10&lt;&gt;"",IFERROR(VLOOKUP(F10,Категории!A:B,2,0),""),"Требуется категория")</f>
        <v>Панамы</v>
      </c>
      <c r="F10" s="113" t="s">
        <v>325</v>
      </c>
      <c r="G10" s="115" t="s">
        <v>1113</v>
      </c>
      <c r="H10" s="113" t="s">
        <v>388</v>
      </c>
      <c r="J10" s="113" t="s">
        <v>1677</v>
      </c>
      <c r="K10" s="121" t="s">
        <v>52</v>
      </c>
      <c r="L10" s="143" t="s">
        <v>53</v>
      </c>
      <c r="M10" s="137"/>
      <c r="N10" s="137"/>
      <c r="O10" s="115" t="s">
        <v>1104</v>
      </c>
      <c r="P10" s="115" t="s">
        <v>1059</v>
      </c>
      <c r="Q10" s="142" t="s">
        <v>1112</v>
      </c>
      <c r="R10" s="137" t="str">
        <f t="shared" si="10"/>
        <v>B-BKT17GWF-BKA New York Yankees MLB</v>
      </c>
      <c r="S10" s="137" t="s">
        <v>43</v>
      </c>
      <c r="T10" s="117" t="str">
        <f>IF(S10&lt;&gt;"",IFERROR(VLOOKUP(S10,MaterialsTypes!F:G,2,0),IFERROR(VLOOKUP(Q10,MaterialsTypes100,2,0),"")),IFERROR(VLOOKUP(Q10,MaterialsTypes100,2,0),""))</f>
        <v>Текстиль, ткань</v>
      </c>
      <c r="U10" s="108" t="s">
        <v>1683</v>
      </c>
      <c r="V10" s="108">
        <v>6</v>
      </c>
      <c r="Y10" s="108"/>
      <c r="AA10" s="108"/>
      <c r="AC10" s="108"/>
      <c r="AE10" s="108"/>
      <c r="AG10" s="108"/>
      <c r="AT10" s="115">
        <f t="shared" si="1"/>
        <v>6</v>
      </c>
      <c r="AU10" s="147" t="s">
        <v>423</v>
      </c>
      <c r="AV10" s="115">
        <f t="shared" ca="1" si="2"/>
        <v>0</v>
      </c>
      <c r="AW10" s="113" t="str">
        <f t="shared" ca="1" si="3"/>
        <v>Китай</v>
      </c>
      <c r="AX10" s="118">
        <f t="shared" si="4"/>
        <v>0.1</v>
      </c>
      <c r="AY10" s="113">
        <f t="shared" si="5"/>
        <v>0.15000000000000002</v>
      </c>
      <c r="AZ10" s="113">
        <f t="shared" si="6"/>
        <v>0.60000000000000009</v>
      </c>
      <c r="BA10" s="113">
        <f t="shared" si="7"/>
        <v>0.90000000000000013</v>
      </c>
      <c r="BB10" s="119">
        <v>1760</v>
      </c>
      <c r="BC10" s="145">
        <f t="shared" si="8"/>
        <v>10560</v>
      </c>
      <c r="BD10" s="106">
        <f>IF(A10&lt;&gt;"",IF(_xlfn.XLOOKUP(A10,'1C'!A:A,'1C'!A:A,0,0)&gt;0,1,0),"")</f>
        <v>0</v>
      </c>
      <c r="BE10" s="106">
        <f>IF(C10&lt;&gt;"",IF(_xlfn.XLOOKUP(TEXT(C10,"###"),'1C'!W:W,'1C'!D:D,0,0)&gt;0,0,1),"")</f>
        <v>1</v>
      </c>
      <c r="BF10" s="110" t="str">
        <f t="shared" si="9"/>
        <v>-</v>
      </c>
    </row>
    <row r="11" spans="1:59" ht="118.15" customHeight="1">
      <c r="A11" s="113" t="str">
        <f t="shared" si="0"/>
        <v>BCPTN-CHLKM12WBS-BK10Black</v>
      </c>
      <c r="B11" s="106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36-116-09</v>
      </c>
      <c r="C11" s="122" t="s">
        <v>917</v>
      </c>
      <c r="D11" s="107" t="s">
        <v>1824</v>
      </c>
      <c r="E11" s="113" t="str">
        <f>IF(F11&lt;&gt;"",IFERROR(VLOOKUP(F11,Категории!A:B,2,0),""),"Требуется категория")</f>
        <v>Бейсболки</v>
      </c>
      <c r="F11" s="113" t="s">
        <v>327</v>
      </c>
      <c r="G11" s="115" t="s">
        <v>1113</v>
      </c>
      <c r="H11" s="113" t="s">
        <v>388</v>
      </c>
      <c r="J11" s="113" t="s">
        <v>1677</v>
      </c>
      <c r="K11" s="121" t="s">
        <v>52</v>
      </c>
      <c r="L11" s="143" t="s">
        <v>53</v>
      </c>
      <c r="M11" s="137"/>
      <c r="N11" s="137"/>
      <c r="O11" s="115" t="s">
        <v>1104</v>
      </c>
      <c r="P11" s="115" t="s">
        <v>1065</v>
      </c>
      <c r="Q11" s="142" t="s">
        <v>1159</v>
      </c>
      <c r="R11" s="137" t="str">
        <f t="shared" si="10"/>
        <v>BCPTN-CHLKM12WBS-BK10 Los Angeles Dodgers MLB</v>
      </c>
      <c r="S11" s="137" t="s">
        <v>46</v>
      </c>
      <c r="T11" s="108"/>
      <c r="U11" s="108" t="s">
        <v>1683</v>
      </c>
      <c r="V11" s="108">
        <v>3</v>
      </c>
      <c r="Y11" s="108"/>
      <c r="AA11" s="108"/>
      <c r="AC11" s="108"/>
      <c r="AE11" s="108"/>
      <c r="AG11" s="108"/>
      <c r="AT11" s="115">
        <f t="shared" si="1"/>
        <v>3</v>
      </c>
      <c r="AU11" s="147" t="s">
        <v>423</v>
      </c>
      <c r="AV11" s="115">
        <f t="shared" ca="1" si="2"/>
        <v>0</v>
      </c>
      <c r="AW11" s="113" t="str">
        <f t="shared" ca="1" si="3"/>
        <v>Китай</v>
      </c>
      <c r="AX11" s="118">
        <f t="shared" si="4"/>
        <v>0.1</v>
      </c>
      <c r="AY11" s="113">
        <f t="shared" si="5"/>
        <v>0.15000000000000002</v>
      </c>
      <c r="AZ11" s="113">
        <f t="shared" si="6"/>
        <v>0.30000000000000004</v>
      </c>
      <c r="BA11" s="113">
        <f t="shared" si="7"/>
        <v>0.45000000000000007</v>
      </c>
      <c r="BB11" s="119">
        <v>1705</v>
      </c>
      <c r="BC11" s="145">
        <f t="shared" si="8"/>
        <v>5115</v>
      </c>
      <c r="BD11" s="106">
        <f>IF(A11&lt;&gt;"",IF(_xlfn.XLOOKUP(A11,'1C'!A:A,'1C'!A:A,0,0)&gt;0,1,0),"")</f>
        <v>0</v>
      </c>
      <c r="BE11" s="106">
        <f>IF(C11&lt;&gt;"",IF(_xlfn.XLOOKUP(TEXT(C11,"###"),'1C'!W:W,'1C'!D:D,0,0)&gt;0,0,1),"")</f>
        <v>1</v>
      </c>
      <c r="BF11" s="110" t="str">
        <f t="shared" si="9"/>
        <v>-</v>
      </c>
    </row>
    <row r="12" spans="1:59" ht="139.35" customHeight="1">
      <c r="A12" s="113" t="str">
        <f t="shared" si="0"/>
        <v>B-CHLDP17WBP-SWSandalwood</v>
      </c>
      <c r="B12" s="106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36-117-11</v>
      </c>
      <c r="C12" s="122" t="s">
        <v>918</v>
      </c>
      <c r="D12" s="107" t="s">
        <v>1684</v>
      </c>
      <c r="E12" s="113" t="str">
        <f>IF(F12&lt;&gt;"",IFERROR(VLOOKUP(F12,Категории!A:B,2,0),""),"Требуется категория")</f>
        <v>Бейсболки</v>
      </c>
      <c r="F12" s="113" t="s">
        <v>327</v>
      </c>
      <c r="G12" s="115" t="s">
        <v>1113</v>
      </c>
      <c r="H12" s="113" t="s">
        <v>388</v>
      </c>
      <c r="J12" s="113" t="s">
        <v>1677</v>
      </c>
      <c r="K12" s="121" t="s">
        <v>1045</v>
      </c>
      <c r="L12" s="143" t="s">
        <v>60</v>
      </c>
      <c r="M12" s="137"/>
      <c r="N12" s="137"/>
      <c r="O12" s="115" t="s">
        <v>1104</v>
      </c>
      <c r="P12" s="115" t="s">
        <v>1059</v>
      </c>
      <c r="Q12" s="142" t="s">
        <v>1159</v>
      </c>
      <c r="R12" s="137" t="str">
        <f t="shared" si="10"/>
        <v>B-CHLDP17WBP-SW New York Yankees MLB</v>
      </c>
      <c r="S12" s="137" t="s">
        <v>46</v>
      </c>
      <c r="T12" s="108"/>
      <c r="U12" s="108" t="s">
        <v>1683</v>
      </c>
      <c r="V12" s="108">
        <v>3</v>
      </c>
      <c r="Y12" s="108"/>
      <c r="AA12" s="108"/>
      <c r="AC12" s="108"/>
      <c r="AE12" s="108"/>
      <c r="AG12" s="108"/>
      <c r="AT12" s="115">
        <f t="shared" si="1"/>
        <v>3</v>
      </c>
      <c r="AU12" s="147" t="s">
        <v>423</v>
      </c>
      <c r="AV12" s="115">
        <f t="shared" ca="1" si="2"/>
        <v>0</v>
      </c>
      <c r="AW12" s="113" t="str">
        <f t="shared" ca="1" si="3"/>
        <v>Китай</v>
      </c>
      <c r="AX12" s="118">
        <f t="shared" si="4"/>
        <v>0.1</v>
      </c>
      <c r="AY12" s="113">
        <f t="shared" si="5"/>
        <v>0.15000000000000002</v>
      </c>
      <c r="AZ12" s="113">
        <f t="shared" si="6"/>
        <v>0.30000000000000004</v>
      </c>
      <c r="BA12" s="113">
        <f t="shared" si="7"/>
        <v>0.45000000000000007</v>
      </c>
      <c r="BB12" s="119">
        <v>1980</v>
      </c>
      <c r="BC12" s="145">
        <f t="shared" si="8"/>
        <v>5940</v>
      </c>
      <c r="BD12" s="106">
        <f>IF(A12&lt;&gt;"",IF(_xlfn.XLOOKUP(A12,'1C'!A:A,'1C'!A:A,0,0)&gt;0,1,0),"")</f>
        <v>0</v>
      </c>
      <c r="BE12" s="106">
        <f>IF(C12&lt;&gt;"",IF(_xlfn.XLOOKUP(TEXT(C12,"###"),'1C'!W:W,'1C'!D:D,0,0)&gt;0,0,1),"")</f>
        <v>1</v>
      </c>
      <c r="BF12" s="110" t="str">
        <f t="shared" si="9"/>
        <v>-</v>
      </c>
    </row>
    <row r="13" spans="1:59" ht="131.44999999999999" customHeight="1">
      <c r="A13" s="113" t="str">
        <f t="shared" si="0"/>
        <v>H-NLRGW25GWS-BKCBlack</v>
      </c>
      <c r="B13" s="106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36-118-09</v>
      </c>
      <c r="C13" s="122" t="s">
        <v>919</v>
      </c>
      <c r="D13" s="107" t="s">
        <v>1825</v>
      </c>
      <c r="E13" s="113" t="str">
        <f>IF(F13&lt;&gt;"",IFERROR(VLOOKUP(F13,Категории!A:B,2,0),""),"Требуется категория")</f>
        <v>Бейсболки</v>
      </c>
      <c r="F13" s="113" t="s">
        <v>327</v>
      </c>
      <c r="G13" s="115" t="s">
        <v>1113</v>
      </c>
      <c r="H13" s="113" t="s">
        <v>388</v>
      </c>
      <c r="J13" s="113" t="s">
        <v>1677</v>
      </c>
      <c r="K13" s="121" t="s">
        <v>52</v>
      </c>
      <c r="L13" s="143" t="s">
        <v>53</v>
      </c>
      <c r="M13" s="137"/>
      <c r="N13" s="137"/>
      <c r="O13" s="115" t="s">
        <v>1105</v>
      </c>
      <c r="P13" s="115" t="s">
        <v>1066</v>
      </c>
      <c r="Q13" s="142" t="s">
        <v>1112</v>
      </c>
      <c r="R13" s="137" t="str">
        <f t="shared" si="10"/>
        <v>H-NLRGW25GWS-BKC Anaheim Ducks NHL</v>
      </c>
      <c r="S13" s="137" t="s">
        <v>43</v>
      </c>
      <c r="T13" s="117" t="str">
        <f>IF(S13&lt;&gt;"",IFERROR(VLOOKUP(S13,MaterialsTypes!F:G,2,0),IFERROR(VLOOKUP(Q13,MaterialsTypes100,2,0),"")),IFERROR(VLOOKUP(Q13,MaterialsTypes100,2,0),""))</f>
        <v>Текстиль, ткань</v>
      </c>
      <c r="U13" s="108" t="s">
        <v>1683</v>
      </c>
      <c r="V13" s="108">
        <v>6</v>
      </c>
      <c r="Y13" s="108"/>
      <c r="AA13" s="108"/>
      <c r="AC13" s="108"/>
      <c r="AE13" s="108"/>
      <c r="AG13" s="108"/>
      <c r="AT13" s="115">
        <f t="shared" si="1"/>
        <v>6</v>
      </c>
      <c r="AU13" s="147" t="s">
        <v>423</v>
      </c>
      <c r="AV13" s="115">
        <f t="shared" ca="1" si="2"/>
        <v>0</v>
      </c>
      <c r="AW13" s="113" t="str">
        <f t="shared" ca="1" si="3"/>
        <v>Китай</v>
      </c>
      <c r="AX13" s="118">
        <f t="shared" si="4"/>
        <v>0.1</v>
      </c>
      <c r="AY13" s="113">
        <f t="shared" si="5"/>
        <v>0.15000000000000002</v>
      </c>
      <c r="AZ13" s="113">
        <f t="shared" si="6"/>
        <v>0.60000000000000009</v>
      </c>
      <c r="BA13" s="113">
        <f t="shared" si="7"/>
        <v>0.90000000000000013</v>
      </c>
      <c r="BB13" s="119">
        <v>1595</v>
      </c>
      <c r="BC13" s="145">
        <f t="shared" si="8"/>
        <v>9570</v>
      </c>
      <c r="BD13" s="106">
        <f>IF(A13&lt;&gt;"",IF(_xlfn.XLOOKUP(A13,'1C'!A:A,'1C'!A:A,0,0)&gt;0,1,0),"")</f>
        <v>0</v>
      </c>
      <c r="BE13" s="106">
        <f>IF(C13&lt;&gt;"",IF(_xlfn.XLOOKUP(TEXT(C13,"###"),'1C'!W:W,'1C'!D:D,0,0)&gt;0,0,1),"")</f>
        <v>1</v>
      </c>
      <c r="BF13" s="110" t="str">
        <f t="shared" si="9"/>
        <v>-</v>
      </c>
    </row>
    <row r="14" spans="1:59" ht="118.15" customHeight="1">
      <c r="A14" s="113" t="str">
        <f t="shared" si="0"/>
        <v>B-RGW01GWS-RANavy</v>
      </c>
      <c r="B14" s="106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36-119-16</v>
      </c>
      <c r="C14" s="122" t="s">
        <v>920</v>
      </c>
      <c r="D14" s="107" t="s">
        <v>1826</v>
      </c>
      <c r="E14" s="113" t="str">
        <f>IF(F14&lt;&gt;"",IFERROR(VLOOKUP(F14,Категории!A:B,2,0),""),"Требуется категория")</f>
        <v>Бейсболки</v>
      </c>
      <c r="F14" s="113" t="s">
        <v>327</v>
      </c>
      <c r="G14" s="115" t="s">
        <v>1113</v>
      </c>
      <c r="H14" s="113" t="s">
        <v>388</v>
      </c>
      <c r="J14" s="113" t="s">
        <v>1677</v>
      </c>
      <c r="K14" s="121" t="s">
        <v>54</v>
      </c>
      <c r="L14" s="143" t="s">
        <v>55</v>
      </c>
      <c r="M14" s="137"/>
      <c r="N14" s="137"/>
      <c r="O14" s="115" t="s">
        <v>1104</v>
      </c>
      <c r="P14" s="115" t="s">
        <v>1067</v>
      </c>
      <c r="Q14" s="142" t="s">
        <v>1112</v>
      </c>
      <c r="R14" s="137" t="str">
        <f t="shared" si="10"/>
        <v>B-RGW01GWS-RA Atlanta Braves MLB</v>
      </c>
      <c r="S14" s="137" t="s">
        <v>43</v>
      </c>
      <c r="T14" s="117" t="str">
        <f>IF(S14&lt;&gt;"",IFERROR(VLOOKUP(S14,MaterialsTypes!F:G,2,0),IFERROR(VLOOKUP(Q14,MaterialsTypes100,2,0),"")),IFERROR(VLOOKUP(Q14,MaterialsTypes100,2,0),""))</f>
        <v>Текстиль, ткань</v>
      </c>
      <c r="U14" s="108" t="s">
        <v>1683</v>
      </c>
      <c r="V14" s="108">
        <v>6</v>
      </c>
      <c r="Y14" s="108"/>
      <c r="AA14" s="108"/>
      <c r="AC14" s="108"/>
      <c r="AE14" s="108"/>
      <c r="AG14" s="108"/>
      <c r="AT14" s="115">
        <f t="shared" si="1"/>
        <v>6</v>
      </c>
      <c r="AU14" s="147" t="s">
        <v>423</v>
      </c>
      <c r="AV14" s="115">
        <f t="shared" ca="1" si="2"/>
        <v>0</v>
      </c>
      <c r="AW14" s="113" t="str">
        <f t="shared" ca="1" si="3"/>
        <v>Китай</v>
      </c>
      <c r="AX14" s="118">
        <f t="shared" si="4"/>
        <v>0.1</v>
      </c>
      <c r="AY14" s="113">
        <f t="shared" si="5"/>
        <v>0.15000000000000002</v>
      </c>
      <c r="AZ14" s="113">
        <f t="shared" si="6"/>
        <v>0.60000000000000009</v>
      </c>
      <c r="BA14" s="113">
        <f t="shared" si="7"/>
        <v>0.90000000000000013</v>
      </c>
      <c r="BB14" s="119">
        <v>1595</v>
      </c>
      <c r="BC14" s="145">
        <f t="shared" si="8"/>
        <v>9570</v>
      </c>
      <c r="BD14" s="106">
        <f>IF(A14&lt;&gt;"",IF(_xlfn.XLOOKUP(A14,'1C'!A:A,'1C'!A:A,0,0)&gt;0,1,0),"")</f>
        <v>0</v>
      </c>
      <c r="BE14" s="106">
        <f>IF(C14&lt;&gt;"",IF(_xlfn.XLOOKUP(TEXT(C14,"###"),'1C'!W:W,'1C'!D:D,0,0)&gt;0,0,1),"")</f>
        <v>1</v>
      </c>
      <c r="BF14" s="110" t="str">
        <f t="shared" si="9"/>
        <v>-</v>
      </c>
    </row>
    <row r="15" spans="1:59" ht="134.44999999999999" customHeight="1">
      <c r="A15" s="113" t="str">
        <f t="shared" si="0"/>
        <v>H-RGW01GWS-BKBlack</v>
      </c>
      <c r="B15" s="106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36-120-09</v>
      </c>
      <c r="C15" s="122" t="s">
        <v>921</v>
      </c>
      <c r="D15" s="107" t="s">
        <v>1827</v>
      </c>
      <c r="E15" s="113" t="str">
        <f>IF(F15&lt;&gt;"",IFERROR(VLOOKUP(F15,Категории!A:B,2,0),""),"Требуется категория")</f>
        <v>Бейсболки</v>
      </c>
      <c r="F15" s="113" t="s">
        <v>327</v>
      </c>
      <c r="G15" s="115" t="s">
        <v>1113</v>
      </c>
      <c r="H15" s="113" t="s">
        <v>388</v>
      </c>
      <c r="J15" s="113" t="s">
        <v>1677</v>
      </c>
      <c r="K15" s="121" t="s">
        <v>52</v>
      </c>
      <c r="L15" s="143" t="s">
        <v>53</v>
      </c>
      <c r="M15" s="137"/>
      <c r="N15" s="137"/>
      <c r="O15" s="115" t="s">
        <v>1105</v>
      </c>
      <c r="P15" s="115" t="s">
        <v>1068</v>
      </c>
      <c r="Q15" s="142" t="s">
        <v>1112</v>
      </c>
      <c r="R15" s="137" t="str">
        <f t="shared" si="10"/>
        <v>H-RGW01GWS-BK Boston Bruins NHL</v>
      </c>
      <c r="S15" s="137" t="s">
        <v>43</v>
      </c>
      <c r="T15" s="117" t="str">
        <f>IF(S15&lt;&gt;"",IFERROR(VLOOKUP(S15,MaterialsTypes!F:G,2,0),IFERROR(VLOOKUP(Q15,MaterialsTypes100,2,0),"")),IFERROR(VLOOKUP(Q15,MaterialsTypes100,2,0),""))</f>
        <v>Текстиль, ткань</v>
      </c>
      <c r="U15" s="108" t="s">
        <v>1683</v>
      </c>
      <c r="V15" s="108">
        <v>6</v>
      </c>
      <c r="Y15" s="108"/>
      <c r="AA15" s="108"/>
      <c r="AC15" s="108"/>
      <c r="AE15" s="108"/>
      <c r="AG15" s="108"/>
      <c r="AT15" s="115">
        <f t="shared" si="1"/>
        <v>6</v>
      </c>
      <c r="AU15" s="147" t="s">
        <v>423</v>
      </c>
      <c r="AV15" s="115">
        <f t="shared" ca="1" si="2"/>
        <v>0</v>
      </c>
      <c r="AW15" s="113" t="str">
        <f t="shared" ca="1" si="3"/>
        <v>Китай</v>
      </c>
      <c r="AX15" s="118">
        <f t="shared" si="4"/>
        <v>0.1</v>
      </c>
      <c r="AY15" s="113">
        <f t="shared" si="5"/>
        <v>0.15000000000000002</v>
      </c>
      <c r="AZ15" s="113">
        <f t="shared" si="6"/>
        <v>0.60000000000000009</v>
      </c>
      <c r="BA15" s="113">
        <f t="shared" si="7"/>
        <v>0.90000000000000013</v>
      </c>
      <c r="BB15" s="119">
        <v>1595</v>
      </c>
      <c r="BC15" s="145">
        <f t="shared" si="8"/>
        <v>9570</v>
      </c>
      <c r="BD15" s="106">
        <f>IF(A15&lt;&gt;"",IF(_xlfn.XLOOKUP(A15,'1C'!A:A,'1C'!A:A,0,0)&gt;0,1,0),"")</f>
        <v>0</v>
      </c>
      <c r="BE15" s="106">
        <f>IF(C15&lt;&gt;"",IF(_xlfn.XLOOKUP(TEXT(C15,"###"),'1C'!W:W,'1C'!D:D,0,0)&gt;0,0,1),"")</f>
        <v>1</v>
      </c>
      <c r="BF15" s="110" t="str">
        <f t="shared" si="9"/>
        <v>-</v>
      </c>
    </row>
    <row r="16" spans="1:59" ht="115.5" customHeight="1">
      <c r="A16" s="113" t="str">
        <f t="shared" si="0"/>
        <v>B-RGW02GWSNL-BKGBlackonblack</v>
      </c>
      <c r="B16" s="106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36-121-09</v>
      </c>
      <c r="C16" s="122" t="s">
        <v>922</v>
      </c>
      <c r="D16" s="107" t="s">
        <v>1828</v>
      </c>
      <c r="E16" s="113" t="str">
        <f>IF(F16&lt;&gt;"",IFERROR(VLOOKUP(F16,Категории!A:B,2,0),""),"Требуется категория")</f>
        <v>Бейсболки</v>
      </c>
      <c r="F16" s="113" t="s">
        <v>327</v>
      </c>
      <c r="G16" s="115" t="s">
        <v>1113</v>
      </c>
      <c r="H16" s="113" t="s">
        <v>388</v>
      </c>
      <c r="J16" s="113" t="s">
        <v>1677</v>
      </c>
      <c r="K16" s="121" t="s">
        <v>1043</v>
      </c>
      <c r="L16" s="143" t="s">
        <v>53</v>
      </c>
      <c r="M16" s="137"/>
      <c r="N16" s="137"/>
      <c r="O16" s="115" t="s">
        <v>1104</v>
      </c>
      <c r="P16" s="115" t="s">
        <v>1069</v>
      </c>
      <c r="Q16" s="142" t="s">
        <v>1112</v>
      </c>
      <c r="R16" s="137" t="str">
        <f t="shared" si="10"/>
        <v>B-RGW02GWSNL-BKG Boston Red Sox MLB</v>
      </c>
      <c r="S16" s="137" t="s">
        <v>43</v>
      </c>
      <c r="T16" s="117" t="str">
        <f>IF(S16&lt;&gt;"",IFERROR(VLOOKUP(S16,MaterialsTypes!F:G,2,0),IFERROR(VLOOKUP(Q16,MaterialsTypes100,2,0),"")),IFERROR(VLOOKUP(Q16,MaterialsTypes100,2,0),""))</f>
        <v>Текстиль, ткань</v>
      </c>
      <c r="U16" s="108" t="s">
        <v>1683</v>
      </c>
      <c r="V16" s="108">
        <v>6</v>
      </c>
      <c r="Y16" s="108"/>
      <c r="AA16" s="108"/>
      <c r="AC16" s="108"/>
      <c r="AE16" s="108"/>
      <c r="AG16" s="108"/>
      <c r="AT16" s="115">
        <f t="shared" si="1"/>
        <v>6</v>
      </c>
      <c r="AU16" s="147" t="s">
        <v>423</v>
      </c>
      <c r="AV16" s="115">
        <f t="shared" ca="1" si="2"/>
        <v>0</v>
      </c>
      <c r="AW16" s="113" t="str">
        <f t="shared" ca="1" si="3"/>
        <v>Китай</v>
      </c>
      <c r="AX16" s="118">
        <f t="shared" si="4"/>
        <v>0.1</v>
      </c>
      <c r="AY16" s="113">
        <f t="shared" si="5"/>
        <v>0.15000000000000002</v>
      </c>
      <c r="AZ16" s="113">
        <f t="shared" si="6"/>
        <v>0.60000000000000009</v>
      </c>
      <c r="BA16" s="113">
        <f t="shared" si="7"/>
        <v>0.90000000000000013</v>
      </c>
      <c r="BB16" s="119">
        <v>1595</v>
      </c>
      <c r="BC16" s="145">
        <f t="shared" si="8"/>
        <v>9570</v>
      </c>
      <c r="BD16" s="106">
        <f>IF(A16&lt;&gt;"",IF(_xlfn.XLOOKUP(A16,'1C'!A:A,'1C'!A:A,0,0)&gt;0,1,0),"")</f>
        <v>0</v>
      </c>
      <c r="BE16" s="106">
        <f>IF(C16&lt;&gt;"",IF(_xlfn.XLOOKUP(TEXT(C16,"###"),'1C'!W:W,'1C'!D:D,0,0)&gt;0,0,1),"")</f>
        <v>1</v>
      </c>
      <c r="BF16" s="110" t="str">
        <f t="shared" si="9"/>
        <v>-</v>
      </c>
    </row>
    <row r="17" spans="1:58" ht="114.2" customHeight="1">
      <c r="A17" s="113" t="str">
        <f t="shared" si="0"/>
        <v>B-RGW06GWSNL-BKBBlackonblack</v>
      </c>
      <c r="B17" s="106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36-122-09</v>
      </c>
      <c r="C17" s="122" t="s">
        <v>923</v>
      </c>
      <c r="D17" s="107" t="s">
        <v>1829</v>
      </c>
      <c r="E17" s="113" t="str">
        <f>IF(F17&lt;&gt;"",IFERROR(VLOOKUP(F17,Категории!A:B,2,0),""),"Требуется категория")</f>
        <v>Бейсболки</v>
      </c>
      <c r="F17" s="113" t="s">
        <v>327</v>
      </c>
      <c r="G17" s="115" t="s">
        <v>1113</v>
      </c>
      <c r="H17" s="113" t="s">
        <v>388</v>
      </c>
      <c r="J17" s="113" t="s">
        <v>1677</v>
      </c>
      <c r="K17" s="121" t="s">
        <v>1043</v>
      </c>
      <c r="L17" s="143" t="s">
        <v>53</v>
      </c>
      <c r="M17" s="137"/>
      <c r="N17" s="137"/>
      <c r="O17" s="115" t="s">
        <v>1104</v>
      </c>
      <c r="P17" s="115" t="s">
        <v>1070</v>
      </c>
      <c r="Q17" s="142" t="s">
        <v>1112</v>
      </c>
      <c r="R17" s="137" t="str">
        <f t="shared" si="10"/>
        <v>B-RGW06GWSNL-BKB Chicago White Sox MLB</v>
      </c>
      <c r="S17" s="137" t="s">
        <v>43</v>
      </c>
      <c r="T17" s="117" t="str">
        <f>IF(S17&lt;&gt;"",IFERROR(VLOOKUP(S17,MaterialsTypes!F:G,2,0),IFERROR(VLOOKUP(Q17,MaterialsTypes100,2,0),"")),IFERROR(VLOOKUP(Q17,MaterialsTypes100,2,0),""))</f>
        <v>Текстиль, ткань</v>
      </c>
      <c r="U17" s="108" t="s">
        <v>1683</v>
      </c>
      <c r="V17" s="108">
        <v>6</v>
      </c>
      <c r="Y17" s="108"/>
      <c r="AA17" s="108"/>
      <c r="AC17" s="108"/>
      <c r="AE17" s="108"/>
      <c r="AG17" s="108"/>
      <c r="AT17" s="115">
        <f t="shared" si="1"/>
        <v>6</v>
      </c>
      <c r="AU17" s="147" t="s">
        <v>423</v>
      </c>
      <c r="AV17" s="115">
        <f t="shared" ca="1" si="2"/>
        <v>0</v>
      </c>
      <c r="AW17" s="113" t="str">
        <f t="shared" ca="1" si="3"/>
        <v>Китай</v>
      </c>
      <c r="AX17" s="118">
        <f t="shared" si="4"/>
        <v>0.1</v>
      </c>
      <c r="AY17" s="113">
        <f t="shared" si="5"/>
        <v>0.15000000000000002</v>
      </c>
      <c r="AZ17" s="113">
        <f t="shared" si="6"/>
        <v>0.60000000000000009</v>
      </c>
      <c r="BA17" s="113">
        <f t="shared" si="7"/>
        <v>0.90000000000000013</v>
      </c>
      <c r="BB17" s="119">
        <v>1595</v>
      </c>
      <c r="BC17" s="145">
        <f t="shared" si="8"/>
        <v>9570</v>
      </c>
      <c r="BD17" s="106">
        <f>IF(A17&lt;&gt;"",IF(_xlfn.XLOOKUP(A17,'1C'!A:A,'1C'!A:A,0,0)&gt;0,1,0),"")</f>
        <v>0</v>
      </c>
      <c r="BE17" s="106">
        <f>IF(C17&lt;&gt;"",IF(_xlfn.XLOOKUP(TEXT(C17,"###"),'1C'!W:W,'1C'!D:D,0,0)&gt;0,0,1),"")</f>
        <v>1</v>
      </c>
      <c r="BF17" s="110" t="str">
        <f t="shared" si="9"/>
        <v>-</v>
      </c>
    </row>
    <row r="18" spans="1:58" ht="137.44999999999999" customHeight="1">
      <c r="A18" s="113" t="str">
        <f t="shared" si="0"/>
        <v>H-RGW05GWS-BKBlack</v>
      </c>
      <c r="B18" s="106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36-123-09</v>
      </c>
      <c r="C18" s="122" t="s">
        <v>924</v>
      </c>
      <c r="D18" s="107" t="s">
        <v>1830</v>
      </c>
      <c r="E18" s="113" t="str">
        <f>IF(F18&lt;&gt;"",IFERROR(VLOOKUP(F18,Категории!A:B,2,0),""),"Требуется категория")</f>
        <v>Бейсболки</v>
      </c>
      <c r="F18" s="113" t="s">
        <v>327</v>
      </c>
      <c r="G18" s="115" t="s">
        <v>1113</v>
      </c>
      <c r="H18" s="113" t="s">
        <v>388</v>
      </c>
      <c r="J18" s="113" t="s">
        <v>1677</v>
      </c>
      <c r="K18" s="121" t="s">
        <v>52</v>
      </c>
      <c r="L18" s="143" t="s">
        <v>53</v>
      </c>
      <c r="M18" s="137"/>
      <c r="N18" s="137"/>
      <c r="O18" s="115" t="s">
        <v>1105</v>
      </c>
      <c r="P18" s="115" t="s">
        <v>1071</v>
      </c>
      <c r="Q18" s="142" t="s">
        <v>1112</v>
      </c>
      <c r="R18" s="137" t="str">
        <f t="shared" si="10"/>
        <v>H-RGW05GWS-BK Detroit Red Wings NHL</v>
      </c>
      <c r="S18" s="137" t="s">
        <v>43</v>
      </c>
      <c r="T18" s="117" t="str">
        <f>IF(S18&lt;&gt;"",IFERROR(VLOOKUP(S18,MaterialsTypes!F:G,2,0),IFERROR(VLOOKUP(Q18,MaterialsTypes100,2,0),"")),IFERROR(VLOOKUP(Q18,MaterialsTypes100,2,0),""))</f>
        <v>Текстиль, ткань</v>
      </c>
      <c r="U18" s="108" t="s">
        <v>1683</v>
      </c>
      <c r="V18" s="108">
        <v>4</v>
      </c>
      <c r="Y18" s="108"/>
      <c r="AA18" s="108"/>
      <c r="AC18" s="108"/>
      <c r="AE18" s="108"/>
      <c r="AG18" s="108"/>
      <c r="AT18" s="115">
        <f t="shared" si="1"/>
        <v>4</v>
      </c>
      <c r="AU18" s="147" t="s">
        <v>423</v>
      </c>
      <c r="AV18" s="115">
        <f t="shared" ca="1" si="2"/>
        <v>0</v>
      </c>
      <c r="AW18" s="113" t="str">
        <f t="shared" ca="1" si="3"/>
        <v>Китай</v>
      </c>
      <c r="AX18" s="118">
        <f t="shared" si="4"/>
        <v>0.1</v>
      </c>
      <c r="AY18" s="113">
        <f t="shared" si="5"/>
        <v>0.15000000000000002</v>
      </c>
      <c r="AZ18" s="113">
        <f t="shared" si="6"/>
        <v>0.4</v>
      </c>
      <c r="BA18" s="113">
        <f t="shared" si="7"/>
        <v>0.60000000000000009</v>
      </c>
      <c r="BB18" s="119">
        <v>1595</v>
      </c>
      <c r="BC18" s="145">
        <f t="shared" si="8"/>
        <v>6380</v>
      </c>
      <c r="BD18" s="106">
        <f>IF(A18&lt;&gt;"",IF(_xlfn.XLOOKUP(A18,'1C'!A:A,'1C'!A:A,0,0)&gt;0,1,0),"")</f>
        <v>0</v>
      </c>
      <c r="BE18" s="106">
        <f>IF(C18&lt;&gt;"",IF(_xlfn.XLOOKUP(TEXT(C18,"###"),'1C'!W:W,'1C'!D:D,0,0)&gt;0,0,1),"")</f>
        <v>1</v>
      </c>
      <c r="BF18" s="110" t="str">
        <f t="shared" si="9"/>
        <v>-</v>
      </c>
    </row>
    <row r="19" spans="1:58" ht="117.6" customHeight="1">
      <c r="A19" s="113" t="str">
        <f t="shared" si="0"/>
        <v>B-RGW09GWSNL-BKBlack</v>
      </c>
      <c r="B19" s="106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36-124-09</v>
      </c>
      <c r="C19" s="122" t="s">
        <v>925</v>
      </c>
      <c r="D19" s="107" t="s">
        <v>1831</v>
      </c>
      <c r="E19" s="113" t="str">
        <f>IF(F19&lt;&gt;"",IFERROR(VLOOKUP(F19,Категории!A:B,2,0),""),"Требуется категория")</f>
        <v>Бейсболки</v>
      </c>
      <c r="F19" s="113" t="s">
        <v>327</v>
      </c>
      <c r="G19" s="115" t="s">
        <v>1113</v>
      </c>
      <c r="H19" s="113" t="s">
        <v>388</v>
      </c>
      <c r="J19" s="113" t="s">
        <v>1677</v>
      </c>
      <c r="K19" s="121" t="s">
        <v>52</v>
      </c>
      <c r="L19" s="143" t="s">
        <v>53</v>
      </c>
      <c r="M19" s="137"/>
      <c r="N19" s="137"/>
      <c r="O19" s="115" t="s">
        <v>1104</v>
      </c>
      <c r="P19" s="115" t="s">
        <v>1072</v>
      </c>
      <c r="Q19" s="142" t="s">
        <v>1112</v>
      </c>
      <c r="R19" s="137" t="str">
        <f t="shared" si="10"/>
        <v>B-RGW09GWSNL-BK Detroit Tigers MLB</v>
      </c>
      <c r="S19" s="137" t="s">
        <v>43</v>
      </c>
      <c r="T19" s="117" t="str">
        <f>IF(S19&lt;&gt;"",IFERROR(VLOOKUP(S19,MaterialsTypes!F:G,2,0),IFERROR(VLOOKUP(Q19,MaterialsTypes100,2,0),"")),IFERROR(VLOOKUP(Q19,MaterialsTypes100,2,0),""))</f>
        <v>Текстиль, ткань</v>
      </c>
      <c r="U19" s="108" t="s">
        <v>1683</v>
      </c>
      <c r="V19" s="108">
        <v>6</v>
      </c>
      <c r="Y19" s="108"/>
      <c r="AA19" s="108"/>
      <c r="AC19" s="108"/>
      <c r="AE19" s="108"/>
      <c r="AG19" s="108"/>
      <c r="AT19" s="115">
        <f t="shared" si="1"/>
        <v>6</v>
      </c>
      <c r="AU19" s="147" t="s">
        <v>423</v>
      </c>
      <c r="AV19" s="115">
        <f t="shared" ca="1" si="2"/>
        <v>0</v>
      </c>
      <c r="AW19" s="113" t="str">
        <f t="shared" ca="1" si="3"/>
        <v>Китай</v>
      </c>
      <c r="AX19" s="118">
        <f t="shared" si="4"/>
        <v>0.1</v>
      </c>
      <c r="AY19" s="113">
        <f t="shared" si="5"/>
        <v>0.15000000000000002</v>
      </c>
      <c r="AZ19" s="113">
        <f t="shared" si="6"/>
        <v>0.60000000000000009</v>
      </c>
      <c r="BA19" s="113">
        <f t="shared" si="7"/>
        <v>0.90000000000000013</v>
      </c>
      <c r="BB19" s="119">
        <v>1595</v>
      </c>
      <c r="BC19" s="145">
        <f t="shared" si="8"/>
        <v>9570</v>
      </c>
      <c r="BD19" s="106">
        <f>IF(A19&lt;&gt;"",IF(_xlfn.XLOOKUP(A19,'1C'!A:A,'1C'!A:A,0,0)&gt;0,1,0),"")</f>
        <v>0</v>
      </c>
      <c r="BE19" s="106">
        <f>IF(C19&lt;&gt;"",IF(_xlfn.XLOOKUP(TEXT(C19,"###"),'1C'!W:W,'1C'!D:D,0,0)&gt;0,0,1),"")</f>
        <v>1</v>
      </c>
      <c r="BF19" s="110" t="str">
        <f t="shared" si="9"/>
        <v>-</v>
      </c>
    </row>
    <row r="20" spans="1:58" ht="137.44999999999999" customHeight="1">
      <c r="A20" s="113" t="str">
        <f t="shared" si="0"/>
        <v>EPL-RGW04GWS-BKBlack</v>
      </c>
      <c r="B20" s="106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36-125-09</v>
      </c>
      <c r="C20" s="122" t="s">
        <v>926</v>
      </c>
      <c r="D20" s="107" t="s">
        <v>1820</v>
      </c>
      <c r="E20" s="113" t="str">
        <f>IF(F20&lt;&gt;"",IFERROR(VLOOKUP(F20,Категории!A:B,2,0),""),"Требуется категория")</f>
        <v>Бейсболки</v>
      </c>
      <c r="F20" s="113" t="s">
        <v>327</v>
      </c>
      <c r="G20" s="115" t="s">
        <v>1113</v>
      </c>
      <c r="H20" s="113" t="s">
        <v>388</v>
      </c>
      <c r="J20" s="113" t="s">
        <v>1677</v>
      </c>
      <c r="K20" s="121" t="s">
        <v>52</v>
      </c>
      <c r="L20" s="143" t="s">
        <v>53</v>
      </c>
      <c r="M20" s="137"/>
      <c r="N20" s="137"/>
      <c r="O20" s="115" t="s">
        <v>1106</v>
      </c>
      <c r="P20" s="115" t="s">
        <v>1061</v>
      </c>
      <c r="Q20" s="142" t="s">
        <v>1112</v>
      </c>
      <c r="R20" s="137" t="str">
        <f t="shared" si="10"/>
        <v>EPL-RGW04GWS-BK Liverpool FC EPL</v>
      </c>
      <c r="S20" s="137" t="s">
        <v>43</v>
      </c>
      <c r="T20" s="117" t="str">
        <f>IF(S20&lt;&gt;"",IFERROR(VLOOKUP(S20,MaterialsTypes!F:G,2,0),IFERROR(VLOOKUP(Q20,MaterialsTypes100,2,0),"")),IFERROR(VLOOKUP(Q20,MaterialsTypes100,2,0),""))</f>
        <v>Текстиль, ткань</v>
      </c>
      <c r="U20" s="108" t="s">
        <v>1683</v>
      </c>
      <c r="V20" s="108">
        <v>4</v>
      </c>
      <c r="Y20" s="108"/>
      <c r="AA20" s="108"/>
      <c r="AC20" s="108"/>
      <c r="AE20" s="108"/>
      <c r="AG20" s="108"/>
      <c r="AT20" s="115">
        <f t="shared" si="1"/>
        <v>4</v>
      </c>
      <c r="AU20" s="147" t="s">
        <v>423</v>
      </c>
      <c r="AV20" s="115">
        <f t="shared" ca="1" si="2"/>
        <v>0</v>
      </c>
      <c r="AW20" s="113" t="str">
        <f t="shared" ca="1" si="3"/>
        <v>Китай</v>
      </c>
      <c r="AX20" s="118">
        <f t="shared" si="4"/>
        <v>0.1</v>
      </c>
      <c r="AY20" s="113">
        <f t="shared" si="5"/>
        <v>0.15000000000000002</v>
      </c>
      <c r="AZ20" s="113">
        <f t="shared" si="6"/>
        <v>0.4</v>
      </c>
      <c r="BA20" s="113">
        <f t="shared" si="7"/>
        <v>0.60000000000000009</v>
      </c>
      <c r="BB20" s="119">
        <v>1595</v>
      </c>
      <c r="BC20" s="145">
        <f t="shared" si="8"/>
        <v>6380</v>
      </c>
      <c r="BD20" s="106">
        <f>IF(A20&lt;&gt;"",IF(_xlfn.XLOOKUP(A20,'1C'!A:A,'1C'!A:A,0,0)&gt;0,1,0),"")</f>
        <v>0</v>
      </c>
      <c r="BE20" s="106">
        <f>IF(C20&lt;&gt;"",IF(_xlfn.XLOOKUP(TEXT(C20,"###"),'1C'!W:W,'1C'!D:D,0,0)&gt;0,0,1),"")</f>
        <v>1</v>
      </c>
      <c r="BF20" s="110" t="str">
        <f t="shared" si="9"/>
        <v>-</v>
      </c>
    </row>
    <row r="21" spans="1:58" ht="113.85" customHeight="1">
      <c r="A21" s="113" t="str">
        <f t="shared" si="0"/>
        <v>EPL-RGW04GWS-BKABlack</v>
      </c>
      <c r="B21" s="106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36-126-09</v>
      </c>
      <c r="C21" s="122" t="s">
        <v>927</v>
      </c>
      <c r="D21" s="107" t="s">
        <v>1820</v>
      </c>
      <c r="E21" s="113" t="str">
        <f>IF(F21&lt;&gt;"",IFERROR(VLOOKUP(F21,Категории!A:B,2,0),""),"Требуется категория")</f>
        <v>Бейсболки</v>
      </c>
      <c r="F21" s="113" t="s">
        <v>327</v>
      </c>
      <c r="G21" s="115" t="s">
        <v>1113</v>
      </c>
      <c r="H21" s="113" t="s">
        <v>388</v>
      </c>
      <c r="J21" s="113" t="s">
        <v>1677</v>
      </c>
      <c r="K21" s="121" t="s">
        <v>52</v>
      </c>
      <c r="L21" s="143" t="s">
        <v>53</v>
      </c>
      <c r="M21" s="137"/>
      <c r="N21" s="137"/>
      <c r="O21" s="115" t="s">
        <v>1106</v>
      </c>
      <c r="P21" s="115" t="s">
        <v>1061</v>
      </c>
      <c r="Q21" s="142" t="s">
        <v>1112</v>
      </c>
      <c r="R21" s="137" t="str">
        <f t="shared" si="10"/>
        <v>EPL-RGW04GWS-BKA Liverpool FC EPL</v>
      </c>
      <c r="S21" s="137" t="s">
        <v>43</v>
      </c>
      <c r="T21" s="117" t="str">
        <f>IF(S21&lt;&gt;"",IFERROR(VLOOKUP(S21,MaterialsTypes!F:G,2,0),IFERROR(VLOOKUP(Q21,MaterialsTypes100,2,0),"")),IFERROR(VLOOKUP(Q21,MaterialsTypes100,2,0),""))</f>
        <v>Текстиль, ткань</v>
      </c>
      <c r="U21" s="108" t="s">
        <v>1683</v>
      </c>
      <c r="V21" s="108">
        <v>6</v>
      </c>
      <c r="Y21" s="108"/>
      <c r="AA21" s="108"/>
      <c r="AC21" s="108"/>
      <c r="AE21" s="108"/>
      <c r="AG21" s="108"/>
      <c r="AT21" s="115">
        <f t="shared" si="1"/>
        <v>6</v>
      </c>
      <c r="AU21" s="147" t="s">
        <v>423</v>
      </c>
      <c r="AV21" s="115">
        <f t="shared" ca="1" si="2"/>
        <v>0</v>
      </c>
      <c r="AW21" s="113" t="str">
        <f t="shared" ca="1" si="3"/>
        <v>Китай</v>
      </c>
      <c r="AX21" s="118">
        <f t="shared" si="4"/>
        <v>0.1</v>
      </c>
      <c r="AY21" s="113">
        <f t="shared" si="5"/>
        <v>0.15000000000000002</v>
      </c>
      <c r="AZ21" s="113">
        <f t="shared" si="6"/>
        <v>0.60000000000000009</v>
      </c>
      <c r="BA21" s="113">
        <f t="shared" si="7"/>
        <v>0.90000000000000013</v>
      </c>
      <c r="BB21" s="119">
        <v>1595</v>
      </c>
      <c r="BC21" s="145">
        <f t="shared" si="8"/>
        <v>9570</v>
      </c>
      <c r="BD21" s="106">
        <f>IF(A21&lt;&gt;"",IF(_xlfn.XLOOKUP(A21,'1C'!A:A,'1C'!A:A,0,0)&gt;0,1,0),"")</f>
        <v>0</v>
      </c>
      <c r="BE21" s="106">
        <f>IF(C21&lt;&gt;"",IF(_xlfn.XLOOKUP(TEXT(C21,"###"),'1C'!W:W,'1C'!D:D,0,0)&gt;0,0,1),"")</f>
        <v>1</v>
      </c>
      <c r="BF21" s="110" t="str">
        <f t="shared" si="9"/>
        <v>-</v>
      </c>
    </row>
    <row r="22" spans="1:58" ht="138.19999999999999" customHeight="1">
      <c r="A22" s="113" t="str">
        <f t="shared" si="0"/>
        <v>B-RGW12GWS-SMStorm</v>
      </c>
      <c r="B22" s="106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36-127-80</v>
      </c>
      <c r="C22" s="122" t="s">
        <v>928</v>
      </c>
      <c r="D22" s="107" t="s">
        <v>1824</v>
      </c>
      <c r="E22" s="113" t="str">
        <f>IF(F22&lt;&gt;"",IFERROR(VLOOKUP(F22,Категории!A:B,2,0),""),"Требуется категория")</f>
        <v>Бейсболки</v>
      </c>
      <c r="F22" s="113" t="s">
        <v>327</v>
      </c>
      <c r="G22" s="115" t="s">
        <v>1113</v>
      </c>
      <c r="H22" s="113" t="s">
        <v>388</v>
      </c>
      <c r="J22" s="113" t="s">
        <v>1677</v>
      </c>
      <c r="K22" s="121" t="s">
        <v>1046</v>
      </c>
      <c r="L22" s="143" t="s">
        <v>83</v>
      </c>
      <c r="M22" s="137"/>
      <c r="N22" s="137"/>
      <c r="O22" s="115" t="s">
        <v>1104</v>
      </c>
      <c r="P22" s="115" t="s">
        <v>1065</v>
      </c>
      <c r="Q22" s="142" t="s">
        <v>1112</v>
      </c>
      <c r="R22" s="137" t="str">
        <f t="shared" si="10"/>
        <v>B-RGW12GWS-SM Los Angeles Dodgers MLB</v>
      </c>
      <c r="S22" s="137" t="s">
        <v>43</v>
      </c>
      <c r="T22" s="117" t="str">
        <f>IF(S22&lt;&gt;"",IFERROR(VLOOKUP(S22,MaterialsTypes!F:G,2,0),IFERROR(VLOOKUP(Q22,MaterialsTypes100,2,0),"")),IFERROR(VLOOKUP(Q22,MaterialsTypes100,2,0),""))</f>
        <v>Текстиль, ткань</v>
      </c>
      <c r="U22" s="108" t="s">
        <v>1683</v>
      </c>
      <c r="V22" s="108">
        <v>6</v>
      </c>
      <c r="Y22" s="108"/>
      <c r="AA22" s="108"/>
      <c r="AC22" s="108"/>
      <c r="AE22" s="108"/>
      <c r="AG22" s="108"/>
      <c r="AT22" s="115">
        <f t="shared" si="1"/>
        <v>6</v>
      </c>
      <c r="AU22" s="147" t="s">
        <v>423</v>
      </c>
      <c r="AV22" s="115">
        <f t="shared" ca="1" si="2"/>
        <v>0</v>
      </c>
      <c r="AW22" s="113" t="str">
        <f t="shared" ca="1" si="3"/>
        <v>Китай</v>
      </c>
      <c r="AX22" s="118">
        <f t="shared" si="4"/>
        <v>0.1</v>
      </c>
      <c r="AY22" s="113">
        <f t="shared" si="5"/>
        <v>0.15000000000000002</v>
      </c>
      <c r="AZ22" s="113">
        <f t="shared" si="6"/>
        <v>0.60000000000000009</v>
      </c>
      <c r="BA22" s="113">
        <f t="shared" si="7"/>
        <v>0.90000000000000013</v>
      </c>
      <c r="BB22" s="119">
        <v>1595</v>
      </c>
      <c r="BC22" s="145">
        <f t="shared" si="8"/>
        <v>9570</v>
      </c>
      <c r="BD22" s="106">
        <f>IF(A22&lt;&gt;"",IF(_xlfn.XLOOKUP(A22,'1C'!A:A,'1C'!A:A,0,0)&gt;0,1,0),"")</f>
        <v>0</v>
      </c>
      <c r="BE22" s="106">
        <f>IF(C22&lt;&gt;"",IF(_xlfn.XLOOKUP(TEXT(C22,"###"),'1C'!W:W,'1C'!D:D,0,0)&gt;0,0,1),"")</f>
        <v>1</v>
      </c>
      <c r="BF22" s="110" t="str">
        <f t="shared" si="9"/>
        <v>-</v>
      </c>
    </row>
    <row r="23" spans="1:58" ht="133.35" customHeight="1">
      <c r="A23" s="113" t="str">
        <f t="shared" si="0"/>
        <v>B-RGW17GWS-VNVintage Navy</v>
      </c>
      <c r="B23" s="106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36-128-16</v>
      </c>
      <c r="C23" s="122" t="s">
        <v>929</v>
      </c>
      <c r="D23" s="107" t="s">
        <v>1684</v>
      </c>
      <c r="E23" s="113" t="str">
        <f>IF(F23&lt;&gt;"",IFERROR(VLOOKUP(F23,Категории!A:B,2,0),""),"Требуется категория")</f>
        <v>Бейсболки</v>
      </c>
      <c r="F23" s="113" t="s">
        <v>327</v>
      </c>
      <c r="G23" s="115" t="s">
        <v>1113</v>
      </c>
      <c r="H23" s="113" t="s">
        <v>388</v>
      </c>
      <c r="J23" s="113" t="s">
        <v>1677</v>
      </c>
      <c r="K23" s="121" t="s">
        <v>1047</v>
      </c>
      <c r="L23" s="143" t="s">
        <v>55</v>
      </c>
      <c r="M23" s="137"/>
      <c r="N23" s="137"/>
      <c r="O23" s="115" t="s">
        <v>1104</v>
      </c>
      <c r="P23" s="115" t="s">
        <v>1059</v>
      </c>
      <c r="Q23" s="142" t="s">
        <v>1112</v>
      </c>
      <c r="R23" s="137" t="str">
        <f t="shared" si="10"/>
        <v>B-RGW17GWS-VN New York Yankees MLB</v>
      </c>
      <c r="S23" s="137" t="s">
        <v>43</v>
      </c>
      <c r="T23" s="117" t="str">
        <f>IF(S23&lt;&gt;"",IFERROR(VLOOKUP(S23,MaterialsTypes!F:G,2,0),IFERROR(VLOOKUP(Q23,MaterialsTypes100,2,0),"")),IFERROR(VLOOKUP(Q23,MaterialsTypes100,2,0),""))</f>
        <v>Текстиль, ткань</v>
      </c>
      <c r="U23" s="108" t="s">
        <v>1683</v>
      </c>
      <c r="V23" s="108">
        <v>6</v>
      </c>
      <c r="Y23" s="108"/>
      <c r="AA23" s="108"/>
      <c r="AC23" s="108"/>
      <c r="AE23" s="108"/>
      <c r="AG23" s="108"/>
      <c r="AT23" s="115">
        <f t="shared" si="1"/>
        <v>6</v>
      </c>
      <c r="AU23" s="147" t="s">
        <v>423</v>
      </c>
      <c r="AV23" s="115">
        <f t="shared" ca="1" si="2"/>
        <v>0</v>
      </c>
      <c r="AW23" s="113" t="str">
        <f t="shared" ca="1" si="3"/>
        <v>Китай</v>
      </c>
      <c r="AX23" s="118">
        <f t="shared" si="4"/>
        <v>0.1</v>
      </c>
      <c r="AY23" s="113">
        <f t="shared" si="5"/>
        <v>0.15000000000000002</v>
      </c>
      <c r="AZ23" s="113">
        <f t="shared" si="6"/>
        <v>0.60000000000000009</v>
      </c>
      <c r="BA23" s="113">
        <f t="shared" si="7"/>
        <v>0.90000000000000013</v>
      </c>
      <c r="BB23" s="119">
        <v>1595</v>
      </c>
      <c r="BC23" s="145">
        <f t="shared" si="8"/>
        <v>9570</v>
      </c>
      <c r="BD23" s="106">
        <f>IF(A23&lt;&gt;"",IF(_xlfn.XLOOKUP(A23,'1C'!A:A,'1C'!A:A,0,0)&gt;0,1,0),"")</f>
        <v>0</v>
      </c>
      <c r="BE23" s="106">
        <f>IF(C23&lt;&gt;"",IF(_xlfn.XLOOKUP(TEXT(C23,"###"),'1C'!W:W,'1C'!D:D,0,0)&gt;0,0,1),"")</f>
        <v>1</v>
      </c>
      <c r="BF23" s="110" t="str">
        <f t="shared" si="9"/>
        <v>-</v>
      </c>
    </row>
    <row r="24" spans="1:58" ht="119.45" customHeight="1">
      <c r="A24" s="113" t="str">
        <f t="shared" si="0"/>
        <v>H-RGW15GWS-BKBBlack</v>
      </c>
      <c r="B24" s="106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36-129-09</v>
      </c>
      <c r="C24" s="122" t="s">
        <v>930</v>
      </c>
      <c r="D24" s="107" t="s">
        <v>1819</v>
      </c>
      <c r="E24" s="113" t="str">
        <f>IF(F24&lt;&gt;"",IFERROR(VLOOKUP(F24,Категории!A:B,2,0),""),"Требуется категория")</f>
        <v>Бейсболки</v>
      </c>
      <c r="F24" s="113" t="s">
        <v>327</v>
      </c>
      <c r="G24" s="115" t="s">
        <v>1113</v>
      </c>
      <c r="H24" s="113" t="s">
        <v>388</v>
      </c>
      <c r="J24" s="113" t="s">
        <v>1677</v>
      </c>
      <c r="K24" s="121" t="s">
        <v>52</v>
      </c>
      <c r="L24" s="143" t="s">
        <v>53</v>
      </c>
      <c r="M24" s="137"/>
      <c r="N24" s="137"/>
      <c r="O24" s="115" t="s">
        <v>1105</v>
      </c>
      <c r="P24" s="115" t="s">
        <v>1060</v>
      </c>
      <c r="Q24" s="142" t="s">
        <v>1112</v>
      </c>
      <c r="R24" s="137" t="str">
        <f t="shared" si="10"/>
        <v>H-RGW15GWS-BKB Pittsburgh Penguins NHL</v>
      </c>
      <c r="S24" s="137" t="s">
        <v>43</v>
      </c>
      <c r="T24" s="117" t="str">
        <f>IF(S24&lt;&gt;"",IFERROR(VLOOKUP(S24,MaterialsTypes!F:G,2,0),IFERROR(VLOOKUP(Q24,MaterialsTypes100,2,0),"")),IFERROR(VLOOKUP(Q24,MaterialsTypes100,2,0),""))</f>
        <v>Текстиль, ткань</v>
      </c>
      <c r="U24" s="108" t="s">
        <v>1683</v>
      </c>
      <c r="V24" s="108">
        <v>2</v>
      </c>
      <c r="Y24" s="108"/>
      <c r="AA24" s="108"/>
      <c r="AC24" s="108"/>
      <c r="AE24" s="108"/>
      <c r="AG24" s="108"/>
      <c r="AT24" s="115">
        <f t="shared" si="1"/>
        <v>2</v>
      </c>
      <c r="AU24" s="147" t="s">
        <v>423</v>
      </c>
      <c r="AV24" s="115">
        <f t="shared" ca="1" si="2"/>
        <v>0</v>
      </c>
      <c r="AW24" s="113" t="str">
        <f t="shared" ca="1" si="3"/>
        <v>Китай</v>
      </c>
      <c r="AX24" s="118">
        <f t="shared" si="4"/>
        <v>0.1</v>
      </c>
      <c r="AY24" s="113">
        <f t="shared" si="5"/>
        <v>0.15000000000000002</v>
      </c>
      <c r="AZ24" s="113">
        <f t="shared" si="6"/>
        <v>0.2</v>
      </c>
      <c r="BA24" s="113">
        <f t="shared" si="7"/>
        <v>0.30000000000000004</v>
      </c>
      <c r="BB24" s="119">
        <v>1595</v>
      </c>
      <c r="BC24" s="145">
        <f t="shared" si="8"/>
        <v>3190</v>
      </c>
      <c r="BD24" s="106">
        <f>IF(A24&lt;&gt;"",IF(_xlfn.XLOOKUP(A24,'1C'!A:A,'1C'!A:A,0,0)&gt;0,1,0),"")</f>
        <v>0</v>
      </c>
      <c r="BE24" s="106">
        <f>IF(C24&lt;&gt;"",IF(_xlfn.XLOOKUP(TEXT(C24,"###"),'1C'!W:W,'1C'!D:D,0,0)&gt;0,0,1),"")</f>
        <v>1</v>
      </c>
      <c r="BF24" s="110" t="str">
        <f t="shared" si="9"/>
        <v>-</v>
      </c>
    </row>
    <row r="25" spans="1:58" ht="117" customHeight="1">
      <c r="A25" s="113" t="str">
        <f t="shared" si="0"/>
        <v>B-RGW22GWS-BKBlack</v>
      </c>
      <c r="B25" s="106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36-130-09</v>
      </c>
      <c r="C25" s="122" t="s">
        <v>931</v>
      </c>
      <c r="D25" s="107" t="s">
        <v>1821</v>
      </c>
      <c r="E25" s="113" t="str">
        <f>IF(F25&lt;&gt;"",IFERROR(VLOOKUP(F25,Категории!A:B,2,0),""),"Требуется категория")</f>
        <v>Бейсболки</v>
      </c>
      <c r="F25" s="113" t="s">
        <v>327</v>
      </c>
      <c r="G25" s="115" t="s">
        <v>1113</v>
      </c>
      <c r="H25" s="113" t="s">
        <v>388</v>
      </c>
      <c r="J25" s="113" t="s">
        <v>1677</v>
      </c>
      <c r="K25" s="121" t="s">
        <v>52</v>
      </c>
      <c r="L25" s="143" t="s">
        <v>53</v>
      </c>
      <c r="M25" s="137"/>
      <c r="N25" s="137"/>
      <c r="O25" s="115" t="s">
        <v>1104</v>
      </c>
      <c r="P25" s="115" t="s">
        <v>1062</v>
      </c>
      <c r="Q25" s="142" t="s">
        <v>1112</v>
      </c>
      <c r="R25" s="137" t="str">
        <f t="shared" si="10"/>
        <v>B-RGW22GWS-BK San Francisco Giants MLB</v>
      </c>
      <c r="S25" s="137" t="s">
        <v>43</v>
      </c>
      <c r="T25" s="117" t="str">
        <f>IF(S25&lt;&gt;"",IFERROR(VLOOKUP(S25,MaterialsTypes!F:G,2,0),IFERROR(VLOOKUP(Q25,MaterialsTypes100,2,0),"")),IFERROR(VLOOKUP(Q25,MaterialsTypes100,2,0),""))</f>
        <v>Текстиль, ткань</v>
      </c>
      <c r="U25" s="108" t="s">
        <v>1683</v>
      </c>
      <c r="V25" s="108">
        <v>6</v>
      </c>
      <c r="Y25" s="108"/>
      <c r="AA25" s="108"/>
      <c r="AC25" s="108"/>
      <c r="AE25" s="108"/>
      <c r="AG25" s="108"/>
      <c r="AT25" s="115">
        <f t="shared" si="1"/>
        <v>6</v>
      </c>
      <c r="AU25" s="147" t="s">
        <v>423</v>
      </c>
      <c r="AV25" s="115">
        <f t="shared" ca="1" si="2"/>
        <v>0</v>
      </c>
      <c r="AW25" s="113" t="str">
        <f t="shared" ca="1" si="3"/>
        <v>Китай</v>
      </c>
      <c r="AX25" s="118">
        <f t="shared" si="4"/>
        <v>0.1</v>
      </c>
      <c r="AY25" s="113">
        <f t="shared" si="5"/>
        <v>0.15000000000000002</v>
      </c>
      <c r="AZ25" s="113">
        <f t="shared" si="6"/>
        <v>0.60000000000000009</v>
      </c>
      <c r="BA25" s="113">
        <f t="shared" si="7"/>
        <v>0.90000000000000013</v>
      </c>
      <c r="BB25" s="119">
        <v>1595</v>
      </c>
      <c r="BC25" s="145">
        <f t="shared" si="8"/>
        <v>9570</v>
      </c>
      <c r="BD25" s="106">
        <f>IF(A25&lt;&gt;"",IF(_xlfn.XLOOKUP(A25,'1C'!A:A,'1C'!A:A,0,0)&gt;0,1,0),"")</f>
        <v>0</v>
      </c>
      <c r="BE25" s="106">
        <f>IF(C25&lt;&gt;"",IF(_xlfn.XLOOKUP(TEXT(C25,"###"),'1C'!W:W,'1C'!D:D,0,0)&gt;0,0,1),"")</f>
        <v>1</v>
      </c>
      <c r="BF25" s="110" t="str">
        <f t="shared" si="9"/>
        <v>-</v>
      </c>
    </row>
    <row r="26" spans="1:58" ht="123.75" customHeight="1">
      <c r="A26" s="113" t="str">
        <f t="shared" si="0"/>
        <v>H-RGW22GWS-BKBlack</v>
      </c>
      <c r="B26" s="106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36-131-09</v>
      </c>
      <c r="C26" s="122" t="s">
        <v>932</v>
      </c>
      <c r="D26" s="107" t="s">
        <v>1832</v>
      </c>
      <c r="E26" s="113" t="str">
        <f>IF(F26&lt;&gt;"",IFERROR(VLOOKUP(F26,Категории!A:B,2,0),""),"Требуется категория")</f>
        <v>Бейсболки</v>
      </c>
      <c r="F26" s="113" t="s">
        <v>327</v>
      </c>
      <c r="G26" s="115" t="s">
        <v>1113</v>
      </c>
      <c r="H26" s="113" t="s">
        <v>388</v>
      </c>
      <c r="J26" s="113" t="s">
        <v>1677</v>
      </c>
      <c r="K26" s="121" t="s">
        <v>52</v>
      </c>
      <c r="L26" s="143" t="s">
        <v>53</v>
      </c>
      <c r="M26" s="137"/>
      <c r="N26" s="137"/>
      <c r="O26" s="115" t="s">
        <v>1105</v>
      </c>
      <c r="P26" s="115" t="s">
        <v>1073</v>
      </c>
      <c r="Q26" s="142" t="s">
        <v>1112</v>
      </c>
      <c r="R26" s="137" t="str">
        <f t="shared" si="10"/>
        <v>H-RGW22GWS-BK San Jose Sharks NHL</v>
      </c>
      <c r="S26" s="137" t="s">
        <v>43</v>
      </c>
      <c r="T26" s="117" t="str">
        <f>IF(S26&lt;&gt;"",IFERROR(VLOOKUP(S26,MaterialsTypes!F:G,2,0),IFERROR(VLOOKUP(Q26,MaterialsTypes100,2,0),"")),IFERROR(VLOOKUP(Q26,MaterialsTypes100,2,0),""))</f>
        <v>Текстиль, ткань</v>
      </c>
      <c r="U26" s="108" t="s">
        <v>1683</v>
      </c>
      <c r="V26" s="108">
        <v>6</v>
      </c>
      <c r="Y26" s="108"/>
      <c r="AA26" s="108"/>
      <c r="AC26" s="108"/>
      <c r="AE26" s="108"/>
      <c r="AG26" s="108"/>
      <c r="AT26" s="115">
        <f t="shared" si="1"/>
        <v>6</v>
      </c>
      <c r="AU26" s="147" t="s">
        <v>423</v>
      </c>
      <c r="AV26" s="115">
        <f t="shared" ca="1" si="2"/>
        <v>0</v>
      </c>
      <c r="AW26" s="113" t="str">
        <f t="shared" ca="1" si="3"/>
        <v>Китай</v>
      </c>
      <c r="AX26" s="118">
        <f t="shared" si="4"/>
        <v>0.1</v>
      </c>
      <c r="AY26" s="113">
        <f t="shared" si="5"/>
        <v>0.15000000000000002</v>
      </c>
      <c r="AZ26" s="113">
        <f t="shared" si="6"/>
        <v>0.60000000000000009</v>
      </c>
      <c r="BA26" s="113">
        <f t="shared" si="7"/>
        <v>0.90000000000000013</v>
      </c>
      <c r="BB26" s="119">
        <v>1595</v>
      </c>
      <c r="BC26" s="145">
        <f t="shared" si="8"/>
        <v>9570</v>
      </c>
      <c r="BD26" s="106">
        <f>IF(A26&lt;&gt;"",IF(_xlfn.XLOOKUP(A26,'1C'!A:A,'1C'!A:A,0,0)&gt;0,1,0),"")</f>
        <v>0</v>
      </c>
      <c r="BE26" s="106">
        <f>IF(C26&lt;&gt;"",IF(_xlfn.XLOOKUP(TEXT(C26,"###"),'1C'!W:W,'1C'!D:D,0,0)&gt;0,0,1),"")</f>
        <v>1</v>
      </c>
      <c r="BF26" s="110" t="str">
        <f t="shared" si="9"/>
        <v>-</v>
      </c>
    </row>
    <row r="27" spans="1:58" ht="140.1" customHeight="1">
      <c r="A27" s="113" t="str">
        <f t="shared" si="0"/>
        <v>H-RGW32GWS-NYNavy</v>
      </c>
      <c r="B27" s="106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36-132-16</v>
      </c>
      <c r="C27" s="122" t="s">
        <v>933</v>
      </c>
      <c r="D27" s="107" t="s">
        <v>1833</v>
      </c>
      <c r="E27" s="113" t="str">
        <f>IF(F27&lt;&gt;"",IFERROR(VLOOKUP(F27,Категории!A:B,2,0),""),"Требуется категория")</f>
        <v>Бейсболки</v>
      </c>
      <c r="F27" s="113" t="s">
        <v>327</v>
      </c>
      <c r="G27" s="115" t="s">
        <v>1113</v>
      </c>
      <c r="H27" s="113" t="s">
        <v>388</v>
      </c>
      <c r="J27" s="113" t="s">
        <v>1677</v>
      </c>
      <c r="K27" s="121" t="s">
        <v>54</v>
      </c>
      <c r="L27" s="143" t="s">
        <v>55</v>
      </c>
      <c r="M27" s="137"/>
      <c r="N27" s="137"/>
      <c r="O27" s="115" t="s">
        <v>1105</v>
      </c>
      <c r="P27" s="115" t="s">
        <v>1074</v>
      </c>
      <c r="Q27" s="142" t="s">
        <v>1112</v>
      </c>
      <c r="R27" s="137" t="str">
        <f t="shared" si="10"/>
        <v>H-RGW32GWS-NY Seattle Kraken NHL</v>
      </c>
      <c r="S27" s="137" t="s">
        <v>43</v>
      </c>
      <c r="T27" s="117" t="str">
        <f>IF(S27&lt;&gt;"",IFERROR(VLOOKUP(S27,MaterialsTypes!F:G,2,0),IFERROR(VLOOKUP(Q27,MaterialsTypes100,2,0),"")),IFERROR(VLOOKUP(Q27,MaterialsTypes100,2,0),""))</f>
        <v>Текстиль, ткань</v>
      </c>
      <c r="U27" s="108" t="s">
        <v>1683</v>
      </c>
      <c r="V27" s="108">
        <v>6</v>
      </c>
      <c r="Y27" s="108"/>
      <c r="AA27" s="108"/>
      <c r="AC27" s="108"/>
      <c r="AE27" s="108"/>
      <c r="AG27" s="108"/>
      <c r="AT27" s="115">
        <f t="shared" si="1"/>
        <v>6</v>
      </c>
      <c r="AU27" s="147" t="s">
        <v>423</v>
      </c>
      <c r="AV27" s="115">
        <f t="shared" ca="1" si="2"/>
        <v>0</v>
      </c>
      <c r="AW27" s="113" t="str">
        <f t="shared" ca="1" si="3"/>
        <v>Китай</v>
      </c>
      <c r="AX27" s="118">
        <f t="shared" si="4"/>
        <v>0.1</v>
      </c>
      <c r="AY27" s="113">
        <f t="shared" si="5"/>
        <v>0.15000000000000002</v>
      </c>
      <c r="AZ27" s="113">
        <f t="shared" si="6"/>
        <v>0.60000000000000009</v>
      </c>
      <c r="BA27" s="113">
        <f t="shared" si="7"/>
        <v>0.90000000000000013</v>
      </c>
      <c r="BB27" s="119">
        <v>1595</v>
      </c>
      <c r="BC27" s="145">
        <f t="shared" si="8"/>
        <v>9570</v>
      </c>
      <c r="BD27" s="106">
        <f>IF(A27&lt;&gt;"",IF(_xlfn.XLOOKUP(A27,'1C'!A:A,'1C'!A:A,0,0)&gt;0,1,0),"")</f>
        <v>0</v>
      </c>
      <c r="BE27" s="106">
        <f>IF(C27&lt;&gt;"",IF(_xlfn.XLOOKUP(TEXT(C27,"###"),'1C'!W:W,'1C'!D:D,0,0)&gt;0,0,1),"")</f>
        <v>1</v>
      </c>
      <c r="BF27" s="110" t="str">
        <f t="shared" si="9"/>
        <v>-</v>
      </c>
    </row>
    <row r="28" spans="1:58" ht="142.15" customHeight="1">
      <c r="A28" s="113" t="str">
        <f t="shared" si="0"/>
        <v>H-RGW32GWS-TFTiffany Blue</v>
      </c>
      <c r="B28" s="106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36-133-19</v>
      </c>
      <c r="C28" s="122" t="s">
        <v>934</v>
      </c>
      <c r="D28" s="107" t="s">
        <v>1833</v>
      </c>
      <c r="E28" s="113" t="str">
        <f>IF(F28&lt;&gt;"",IFERROR(VLOOKUP(F28,Категории!A:B,2,0),""),"Требуется категория")</f>
        <v>Бейсболки</v>
      </c>
      <c r="F28" s="113" t="s">
        <v>327</v>
      </c>
      <c r="G28" s="115" t="s">
        <v>1113</v>
      </c>
      <c r="H28" s="113" t="s">
        <v>388</v>
      </c>
      <c r="J28" s="113" t="s">
        <v>1677</v>
      </c>
      <c r="K28" s="121" t="s">
        <v>1048</v>
      </c>
      <c r="L28" s="143" t="s">
        <v>233</v>
      </c>
      <c r="M28" s="137"/>
      <c r="N28" s="137"/>
      <c r="O28" s="115" t="s">
        <v>1105</v>
      </c>
      <c r="P28" s="115" t="s">
        <v>1074</v>
      </c>
      <c r="Q28" s="142" t="s">
        <v>1112</v>
      </c>
      <c r="R28" s="137" t="str">
        <f t="shared" si="10"/>
        <v>H-RGW32GWS-TF Seattle Kraken NHL</v>
      </c>
      <c r="S28" s="137" t="s">
        <v>43</v>
      </c>
      <c r="T28" s="117" t="str">
        <f>IF(S28&lt;&gt;"",IFERROR(VLOOKUP(S28,MaterialsTypes!F:G,2,0),IFERROR(VLOOKUP(Q28,MaterialsTypes100,2,0),"")),IFERROR(VLOOKUP(Q28,MaterialsTypes100,2,0),""))</f>
        <v>Текстиль, ткань</v>
      </c>
      <c r="U28" s="108" t="s">
        <v>1683</v>
      </c>
      <c r="V28" s="108">
        <v>6</v>
      </c>
      <c r="Y28" s="108"/>
      <c r="AA28" s="108"/>
      <c r="AC28" s="108"/>
      <c r="AE28" s="108"/>
      <c r="AG28" s="108"/>
      <c r="AT28" s="115">
        <f t="shared" si="1"/>
        <v>6</v>
      </c>
      <c r="AU28" s="147" t="s">
        <v>423</v>
      </c>
      <c r="AV28" s="115">
        <f t="shared" ca="1" si="2"/>
        <v>0</v>
      </c>
      <c r="AW28" s="113" t="str">
        <f t="shared" ca="1" si="3"/>
        <v>Китай</v>
      </c>
      <c r="AX28" s="118">
        <f t="shared" si="4"/>
        <v>0.1</v>
      </c>
      <c r="AY28" s="113">
        <f t="shared" si="5"/>
        <v>0.15000000000000002</v>
      </c>
      <c r="AZ28" s="113">
        <f t="shared" si="6"/>
        <v>0.60000000000000009</v>
      </c>
      <c r="BA28" s="113">
        <f t="shared" si="7"/>
        <v>0.90000000000000013</v>
      </c>
      <c r="BB28" s="119">
        <v>1595</v>
      </c>
      <c r="BC28" s="145">
        <f t="shared" si="8"/>
        <v>9570</v>
      </c>
      <c r="BD28" s="106">
        <f>IF(A28&lt;&gt;"",IF(_xlfn.XLOOKUP(A28,'1C'!A:A,'1C'!A:A,0,0)&gt;0,1,0),"")</f>
        <v>0</v>
      </c>
      <c r="BE28" s="106">
        <f>IF(C28&lt;&gt;"",IF(_xlfn.XLOOKUP(TEXT(C28,"###"),'1C'!W:W,'1C'!D:D,0,0)&gt;0,0,1),"")</f>
        <v>1</v>
      </c>
      <c r="BF28" s="110" t="str">
        <f t="shared" si="9"/>
        <v>-</v>
      </c>
    </row>
    <row r="29" spans="1:58" ht="117.95" customHeight="1">
      <c r="A29" s="113" t="str">
        <f t="shared" si="0"/>
        <v>H-RGW31GWS-BKBlack</v>
      </c>
      <c r="B29" s="106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36-134-09</v>
      </c>
      <c r="C29" s="122" t="s">
        <v>935</v>
      </c>
      <c r="D29" s="107" t="s">
        <v>1834</v>
      </c>
      <c r="E29" s="113" t="str">
        <f>IF(F29&lt;&gt;"",IFERROR(VLOOKUP(F29,Категории!A:B,2,0),""),"Требуется категория")</f>
        <v>Бейсболки</v>
      </c>
      <c r="F29" s="113" t="s">
        <v>327</v>
      </c>
      <c r="G29" s="115" t="s">
        <v>1113</v>
      </c>
      <c r="H29" s="113" t="s">
        <v>388</v>
      </c>
      <c r="J29" s="113" t="s">
        <v>1677</v>
      </c>
      <c r="K29" s="121" t="s">
        <v>52</v>
      </c>
      <c r="L29" s="143" t="s">
        <v>53</v>
      </c>
      <c r="M29" s="137"/>
      <c r="N29" s="137"/>
      <c r="O29" s="115" t="s">
        <v>1105</v>
      </c>
      <c r="P29" s="115" t="s">
        <v>1075</v>
      </c>
      <c r="Q29" s="142" t="s">
        <v>1112</v>
      </c>
      <c r="R29" s="137" t="str">
        <f t="shared" si="10"/>
        <v>H-RGW31GWS-BK Vegas Golden Knights NHL</v>
      </c>
      <c r="S29" s="137" t="s">
        <v>43</v>
      </c>
      <c r="T29" s="117" t="str">
        <f>IF(S29&lt;&gt;"",IFERROR(VLOOKUP(S29,MaterialsTypes!F:G,2,0),IFERROR(VLOOKUP(Q29,MaterialsTypes100,2,0),"")),IFERROR(VLOOKUP(Q29,MaterialsTypes100,2,0),""))</f>
        <v>Текстиль, ткань</v>
      </c>
      <c r="U29" s="108" t="s">
        <v>1683</v>
      </c>
      <c r="V29" s="108">
        <v>6</v>
      </c>
      <c r="Y29" s="108"/>
      <c r="AA29" s="108"/>
      <c r="AC29" s="108"/>
      <c r="AE29" s="108"/>
      <c r="AG29" s="108"/>
      <c r="AT29" s="115">
        <f t="shared" si="1"/>
        <v>6</v>
      </c>
      <c r="AU29" s="147" t="s">
        <v>423</v>
      </c>
      <c r="AV29" s="115">
        <f t="shared" ca="1" si="2"/>
        <v>0</v>
      </c>
      <c r="AW29" s="113" t="str">
        <f t="shared" ca="1" si="3"/>
        <v>Китай</v>
      </c>
      <c r="AX29" s="118">
        <f t="shared" si="4"/>
        <v>0.1</v>
      </c>
      <c r="AY29" s="113">
        <f t="shared" si="5"/>
        <v>0.15000000000000002</v>
      </c>
      <c r="AZ29" s="113">
        <f t="shared" si="6"/>
        <v>0.60000000000000009</v>
      </c>
      <c r="BA29" s="113">
        <f t="shared" si="7"/>
        <v>0.90000000000000013</v>
      </c>
      <c r="BB29" s="119">
        <v>1595</v>
      </c>
      <c r="BC29" s="145">
        <f t="shared" si="8"/>
        <v>9570</v>
      </c>
      <c r="BD29" s="106">
        <f>IF(A29&lt;&gt;"",IF(_xlfn.XLOOKUP(A29,'1C'!A:A,'1C'!A:A,0,0)&gt;0,1,0),"")</f>
        <v>0</v>
      </c>
      <c r="BE29" s="106">
        <f>IF(C29&lt;&gt;"",IF(_xlfn.XLOOKUP(TEXT(C29,"###"),'1C'!W:W,'1C'!D:D,0,0)&gt;0,0,1),"")</f>
        <v>1</v>
      </c>
      <c r="BF29" s="110" t="str">
        <f t="shared" si="9"/>
        <v>-</v>
      </c>
    </row>
    <row r="30" spans="1:58" ht="123" customHeight="1">
      <c r="A30" s="113" t="str">
        <f t="shared" si="0"/>
        <v>H-RGW20GWS-NYANavy</v>
      </c>
      <c r="B30" s="106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36-135-16</v>
      </c>
      <c r="C30" s="122" t="s">
        <v>936</v>
      </c>
      <c r="D30" s="107" t="s">
        <v>1835</v>
      </c>
      <c r="E30" s="113" t="str">
        <f>IF(F30&lt;&gt;"",IFERROR(VLOOKUP(F30,Категории!A:B,2,0),""),"Требуется категория")</f>
        <v>Бейсболки</v>
      </c>
      <c r="F30" s="113" t="s">
        <v>327</v>
      </c>
      <c r="G30" s="115" t="s">
        <v>1113</v>
      </c>
      <c r="H30" s="113" t="s">
        <v>388</v>
      </c>
      <c r="J30" s="113" t="s">
        <v>1677</v>
      </c>
      <c r="K30" s="121" t="s">
        <v>54</v>
      </c>
      <c r="L30" s="143" t="s">
        <v>55</v>
      </c>
      <c r="M30" s="137"/>
      <c r="N30" s="137"/>
      <c r="O30" s="115" t="s">
        <v>1105</v>
      </c>
      <c r="P30" s="115" t="s">
        <v>1076</v>
      </c>
      <c r="Q30" s="142" t="s">
        <v>1112</v>
      </c>
      <c r="R30" s="137" t="str">
        <f t="shared" si="10"/>
        <v>H-RGW20GWS-NYA Washington Capitals NHL</v>
      </c>
      <c r="S30" s="137" t="s">
        <v>43</v>
      </c>
      <c r="T30" s="117" t="str">
        <f>IF(S30&lt;&gt;"",IFERROR(VLOOKUP(S30,MaterialsTypes!F:G,2,0),IFERROR(VLOOKUP(Q30,MaterialsTypes100,2,0),"")),IFERROR(VLOOKUP(Q30,MaterialsTypes100,2,0),""))</f>
        <v>Текстиль, ткань</v>
      </c>
      <c r="U30" s="108" t="s">
        <v>1683</v>
      </c>
      <c r="V30" s="108">
        <v>6</v>
      </c>
      <c r="Y30" s="108"/>
      <c r="AA30" s="108"/>
      <c r="AC30" s="108"/>
      <c r="AE30" s="108"/>
      <c r="AG30" s="108"/>
      <c r="AT30" s="115">
        <f t="shared" si="1"/>
        <v>6</v>
      </c>
      <c r="AU30" s="147" t="s">
        <v>423</v>
      </c>
      <c r="AV30" s="115">
        <f t="shared" ca="1" si="2"/>
        <v>0</v>
      </c>
      <c r="AW30" s="113" t="str">
        <f t="shared" ca="1" si="3"/>
        <v>Китай</v>
      </c>
      <c r="AX30" s="118">
        <f t="shared" si="4"/>
        <v>0.1</v>
      </c>
      <c r="AY30" s="113">
        <f t="shared" si="5"/>
        <v>0.15000000000000002</v>
      </c>
      <c r="AZ30" s="113">
        <f t="shared" si="6"/>
        <v>0.60000000000000009</v>
      </c>
      <c r="BA30" s="113">
        <f t="shared" si="7"/>
        <v>0.90000000000000013</v>
      </c>
      <c r="BB30" s="119">
        <v>1595</v>
      </c>
      <c r="BC30" s="145">
        <f t="shared" si="8"/>
        <v>9570</v>
      </c>
      <c r="BD30" s="106">
        <f>IF(A30&lt;&gt;"",IF(_xlfn.XLOOKUP(A30,'1C'!A:A,'1C'!A:A,0,0)&gt;0,1,0),"")</f>
        <v>0</v>
      </c>
      <c r="BE30" s="106">
        <f>IF(C30&lt;&gt;"",IF(_xlfn.XLOOKUP(TEXT(C30,"###"),'1C'!W:W,'1C'!D:D,0,0)&gt;0,0,1),"")</f>
        <v>1</v>
      </c>
      <c r="BF30" s="110" t="str">
        <f t="shared" si="9"/>
        <v>-</v>
      </c>
    </row>
    <row r="31" spans="1:58" ht="137.1" customHeight="1">
      <c r="A31" s="113" t="str">
        <f t="shared" si="0"/>
        <v>H-CLZOE25WBP-BKDBlack</v>
      </c>
      <c r="B31" s="106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36-136-09</v>
      </c>
      <c r="C31" s="122" t="s">
        <v>937</v>
      </c>
      <c r="D31" s="107" t="s">
        <v>1825</v>
      </c>
      <c r="E31" s="113" t="str">
        <f>IF(F31&lt;&gt;"",IFERROR(VLOOKUP(F31,Категории!A:B,2,0),""),"Требуется категория")</f>
        <v>Бейсболки</v>
      </c>
      <c r="F31" s="113" t="s">
        <v>327</v>
      </c>
      <c r="G31" s="115" t="s">
        <v>1113</v>
      </c>
      <c r="H31" s="113" t="s">
        <v>388</v>
      </c>
      <c r="J31" s="113" t="s">
        <v>1677</v>
      </c>
      <c r="K31" s="121" t="s">
        <v>52</v>
      </c>
      <c r="L31" s="143" t="s">
        <v>53</v>
      </c>
      <c r="M31" s="137"/>
      <c r="N31" s="137"/>
      <c r="O31" s="115" t="s">
        <v>1105</v>
      </c>
      <c r="P31" s="115" t="s">
        <v>1066</v>
      </c>
      <c r="Q31" s="142" t="s">
        <v>1159</v>
      </c>
      <c r="R31" s="137" t="str">
        <f t="shared" si="10"/>
        <v>H-CLZOE25WBP-BKD Anaheim Ducks NHL</v>
      </c>
      <c r="S31" s="137" t="s">
        <v>46</v>
      </c>
      <c r="T31" s="108"/>
      <c r="U31" s="108" t="s">
        <v>1683</v>
      </c>
      <c r="V31" s="108">
        <v>6</v>
      </c>
      <c r="Y31" s="108"/>
      <c r="AA31" s="108"/>
      <c r="AC31" s="108"/>
      <c r="AE31" s="108"/>
      <c r="AG31" s="108"/>
      <c r="AT31" s="115">
        <f t="shared" si="1"/>
        <v>6</v>
      </c>
      <c r="AU31" s="147" t="s">
        <v>423</v>
      </c>
      <c r="AV31" s="115">
        <f t="shared" ca="1" si="2"/>
        <v>0</v>
      </c>
      <c r="AW31" s="113" t="str">
        <f t="shared" ca="1" si="3"/>
        <v>Китай</v>
      </c>
      <c r="AX31" s="118">
        <f t="shared" si="4"/>
        <v>0.1</v>
      </c>
      <c r="AY31" s="113">
        <f t="shared" si="5"/>
        <v>0.15000000000000002</v>
      </c>
      <c r="AZ31" s="113">
        <f t="shared" si="6"/>
        <v>0.60000000000000009</v>
      </c>
      <c r="BA31" s="113">
        <f t="shared" si="7"/>
        <v>0.90000000000000013</v>
      </c>
      <c r="BB31" s="119">
        <v>1650</v>
      </c>
      <c r="BC31" s="145">
        <f t="shared" si="8"/>
        <v>9900</v>
      </c>
      <c r="BD31" s="106">
        <f>IF(A31&lt;&gt;"",IF(_xlfn.XLOOKUP(A31,'1C'!A:A,'1C'!A:A,0,0)&gt;0,1,0),"")</f>
        <v>0</v>
      </c>
      <c r="BE31" s="106">
        <f>IF(C31&lt;&gt;"",IF(_xlfn.XLOOKUP(TEXT(C31,"###"),'1C'!W:W,'1C'!D:D,0,0)&gt;0,0,1),"")</f>
        <v>1</v>
      </c>
      <c r="BF31" s="110" t="str">
        <f t="shared" si="9"/>
        <v>-</v>
      </c>
    </row>
    <row r="32" spans="1:58" ht="140.1" customHeight="1">
      <c r="A32" s="113" t="str">
        <f t="shared" si="0"/>
        <v>H-CLZOE21WBP-BKBlack</v>
      </c>
      <c r="B32" s="106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36-137-09</v>
      </c>
      <c r="C32" s="122" t="s">
        <v>938</v>
      </c>
      <c r="D32" s="107" t="s">
        <v>1836</v>
      </c>
      <c r="E32" s="113" t="str">
        <f>IF(F32&lt;&gt;"",IFERROR(VLOOKUP(F32,Категории!A:B,2,0),""),"Требуется категория")</f>
        <v>Бейсболки</v>
      </c>
      <c r="F32" s="113" t="s">
        <v>327</v>
      </c>
      <c r="G32" s="115" t="s">
        <v>1113</v>
      </c>
      <c r="H32" s="113" t="s">
        <v>388</v>
      </c>
      <c r="J32" s="113" t="s">
        <v>1677</v>
      </c>
      <c r="K32" s="121" t="s">
        <v>52</v>
      </c>
      <c r="L32" s="143" t="s">
        <v>53</v>
      </c>
      <c r="M32" s="137"/>
      <c r="N32" s="137"/>
      <c r="O32" s="115" t="s">
        <v>1105</v>
      </c>
      <c r="P32" s="115" t="s">
        <v>1077</v>
      </c>
      <c r="Q32" s="142" t="s">
        <v>1159</v>
      </c>
      <c r="R32" s="137" t="str">
        <f t="shared" si="10"/>
        <v>H-CLZOE21WBP-BK Arizona Coyotes NHL</v>
      </c>
      <c r="S32" s="137" t="s">
        <v>46</v>
      </c>
      <c r="T32" s="108"/>
      <c r="U32" s="108" t="s">
        <v>1683</v>
      </c>
      <c r="V32" s="108">
        <v>6</v>
      </c>
      <c r="Y32" s="108"/>
      <c r="AA32" s="108"/>
      <c r="AC32" s="108"/>
      <c r="AE32" s="108"/>
      <c r="AG32" s="108"/>
      <c r="AT32" s="115">
        <f t="shared" si="1"/>
        <v>6</v>
      </c>
      <c r="AU32" s="147" t="s">
        <v>423</v>
      </c>
      <c r="AV32" s="115">
        <f t="shared" ca="1" si="2"/>
        <v>0</v>
      </c>
      <c r="AW32" s="113" t="str">
        <f t="shared" ca="1" si="3"/>
        <v>Китай</v>
      </c>
      <c r="AX32" s="118">
        <f t="shared" si="4"/>
        <v>0.1</v>
      </c>
      <c r="AY32" s="113">
        <f t="shared" si="5"/>
        <v>0.15000000000000002</v>
      </c>
      <c r="AZ32" s="113">
        <f t="shared" si="6"/>
        <v>0.60000000000000009</v>
      </c>
      <c r="BA32" s="113">
        <f t="shared" si="7"/>
        <v>0.90000000000000013</v>
      </c>
      <c r="BB32" s="119">
        <v>1650</v>
      </c>
      <c r="BC32" s="145">
        <f t="shared" si="8"/>
        <v>9900</v>
      </c>
      <c r="BD32" s="106">
        <f>IF(A32&lt;&gt;"",IF(_xlfn.XLOOKUP(A32,'1C'!A:A,'1C'!A:A,0,0)&gt;0,1,0),"")</f>
        <v>0</v>
      </c>
      <c r="BE32" s="106">
        <f>IF(C32&lt;&gt;"",IF(_xlfn.XLOOKUP(TEXT(C32,"###"),'1C'!W:W,'1C'!D:D,0,0)&gt;0,0,1),"")</f>
        <v>1</v>
      </c>
      <c r="BF32" s="110" t="str">
        <f t="shared" si="9"/>
        <v>-</v>
      </c>
    </row>
    <row r="33" spans="1:58" ht="135.19999999999999" customHeight="1">
      <c r="A33" s="113" t="str">
        <f t="shared" si="0"/>
        <v>H-CLZOE01WBP-BKBlack</v>
      </c>
      <c r="B33" s="106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36-138-09</v>
      </c>
      <c r="C33" s="122" t="s">
        <v>939</v>
      </c>
      <c r="D33" s="107" t="s">
        <v>1827</v>
      </c>
      <c r="E33" s="113" t="str">
        <f>IF(F33&lt;&gt;"",IFERROR(VLOOKUP(F33,Категории!A:B,2,0),""),"Требуется категория")</f>
        <v>Бейсболки</v>
      </c>
      <c r="F33" s="113" t="s">
        <v>327</v>
      </c>
      <c r="G33" s="115" t="s">
        <v>1113</v>
      </c>
      <c r="H33" s="113" t="s">
        <v>388</v>
      </c>
      <c r="J33" s="113" t="s">
        <v>1677</v>
      </c>
      <c r="K33" s="121" t="s">
        <v>52</v>
      </c>
      <c r="L33" s="143" t="s">
        <v>53</v>
      </c>
      <c r="M33" s="137"/>
      <c r="N33" s="137"/>
      <c r="O33" s="115" t="s">
        <v>1105</v>
      </c>
      <c r="P33" s="115" t="s">
        <v>1068</v>
      </c>
      <c r="Q33" s="142" t="s">
        <v>1159</v>
      </c>
      <c r="R33" s="137" t="str">
        <f t="shared" si="10"/>
        <v>H-CLZOE01WBP-BK Boston Bruins NHL</v>
      </c>
      <c r="S33" s="137" t="s">
        <v>46</v>
      </c>
      <c r="T33" s="108"/>
      <c r="U33" s="108" t="s">
        <v>1683</v>
      </c>
      <c r="V33" s="108">
        <v>6</v>
      </c>
      <c r="Y33" s="108"/>
      <c r="AA33" s="108"/>
      <c r="AC33" s="108"/>
      <c r="AE33" s="108"/>
      <c r="AG33" s="108"/>
      <c r="AT33" s="115">
        <f t="shared" si="1"/>
        <v>6</v>
      </c>
      <c r="AU33" s="147" t="s">
        <v>423</v>
      </c>
      <c r="AV33" s="115">
        <f t="shared" ca="1" si="2"/>
        <v>0</v>
      </c>
      <c r="AW33" s="113" t="str">
        <f t="shared" ca="1" si="3"/>
        <v>Китай</v>
      </c>
      <c r="AX33" s="118">
        <f t="shared" si="4"/>
        <v>0.1</v>
      </c>
      <c r="AY33" s="113">
        <f t="shared" si="5"/>
        <v>0.15000000000000002</v>
      </c>
      <c r="AZ33" s="113">
        <f t="shared" si="6"/>
        <v>0.60000000000000009</v>
      </c>
      <c r="BA33" s="113">
        <f t="shared" si="7"/>
        <v>0.90000000000000013</v>
      </c>
      <c r="BB33" s="119">
        <v>1650</v>
      </c>
      <c r="BC33" s="145">
        <f t="shared" si="8"/>
        <v>9900</v>
      </c>
      <c r="BD33" s="106">
        <f>IF(A33&lt;&gt;"",IF(_xlfn.XLOOKUP(A33,'1C'!A:A,'1C'!A:A,0,0)&gt;0,1,0),"")</f>
        <v>0</v>
      </c>
      <c r="BE33" s="106">
        <f>IF(C33&lt;&gt;"",IF(_xlfn.XLOOKUP(TEXT(C33,"###"),'1C'!W:W,'1C'!D:D,0,0)&gt;0,0,1),"")</f>
        <v>1</v>
      </c>
      <c r="BF33" s="110" t="str">
        <f t="shared" si="9"/>
        <v>-</v>
      </c>
    </row>
    <row r="34" spans="1:58" ht="138.19999999999999" customHeight="1">
      <c r="A34" s="113" t="str">
        <f t="shared" si="0"/>
        <v>B-CLZOE02WBP-BKBlack</v>
      </c>
      <c r="B34" s="106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36-139-09</v>
      </c>
      <c r="C34" s="122" t="s">
        <v>940</v>
      </c>
      <c r="D34" s="107" t="s">
        <v>1828</v>
      </c>
      <c r="E34" s="113" t="str">
        <f>IF(F34&lt;&gt;"",IFERROR(VLOOKUP(F34,Категории!A:B,2,0),""),"Требуется категория")</f>
        <v>Бейсболки</v>
      </c>
      <c r="F34" s="113" t="s">
        <v>327</v>
      </c>
      <c r="G34" s="115" t="s">
        <v>1113</v>
      </c>
      <c r="H34" s="113" t="s">
        <v>388</v>
      </c>
      <c r="J34" s="113" t="s">
        <v>1677</v>
      </c>
      <c r="K34" s="121" t="s">
        <v>52</v>
      </c>
      <c r="L34" s="143" t="s">
        <v>53</v>
      </c>
      <c r="M34" s="137"/>
      <c r="N34" s="137"/>
      <c r="O34" s="115" t="s">
        <v>1104</v>
      </c>
      <c r="P34" s="115" t="s">
        <v>1069</v>
      </c>
      <c r="Q34" s="142" t="s">
        <v>1159</v>
      </c>
      <c r="R34" s="137" t="str">
        <f t="shared" si="10"/>
        <v>B-CLZOE02WBP-BK Boston Red Sox MLB</v>
      </c>
      <c r="S34" s="137" t="s">
        <v>46</v>
      </c>
      <c r="T34" s="108"/>
      <c r="U34" s="108" t="s">
        <v>1683</v>
      </c>
      <c r="V34" s="108">
        <v>6</v>
      </c>
      <c r="Y34" s="108"/>
      <c r="AA34" s="108"/>
      <c r="AC34" s="108"/>
      <c r="AE34" s="108"/>
      <c r="AG34" s="108"/>
      <c r="AT34" s="115">
        <f t="shared" si="1"/>
        <v>6</v>
      </c>
      <c r="AU34" s="147" t="s">
        <v>423</v>
      </c>
      <c r="AV34" s="115">
        <f t="shared" ca="1" si="2"/>
        <v>0</v>
      </c>
      <c r="AW34" s="113" t="str">
        <f t="shared" ca="1" si="3"/>
        <v>Китай</v>
      </c>
      <c r="AX34" s="118">
        <f t="shared" si="4"/>
        <v>0.1</v>
      </c>
      <c r="AY34" s="113">
        <f t="shared" si="5"/>
        <v>0.15000000000000002</v>
      </c>
      <c r="AZ34" s="113">
        <f t="shared" si="6"/>
        <v>0.60000000000000009</v>
      </c>
      <c r="BA34" s="113">
        <f t="shared" si="7"/>
        <v>0.90000000000000013</v>
      </c>
      <c r="BB34" s="119">
        <v>1650</v>
      </c>
      <c r="BC34" s="145">
        <f t="shared" si="8"/>
        <v>9900</v>
      </c>
      <c r="BD34" s="106">
        <f>IF(A34&lt;&gt;"",IF(_xlfn.XLOOKUP(A34,'1C'!A:A,'1C'!A:A,0,0)&gt;0,1,0),"")</f>
        <v>0</v>
      </c>
      <c r="BE34" s="106">
        <f>IF(C34&lt;&gt;"",IF(_xlfn.XLOOKUP(TEXT(C34,"###"),'1C'!W:W,'1C'!D:D,0,0)&gt;0,0,1),"")</f>
        <v>1</v>
      </c>
      <c r="BF34" s="110" t="str">
        <f t="shared" si="9"/>
        <v>-</v>
      </c>
    </row>
    <row r="35" spans="1:58" ht="103.9" customHeight="1">
      <c r="A35" s="113" t="str">
        <f t="shared" si="0"/>
        <v>B-CLZOE02WBP-NYNavy</v>
      </c>
      <c r="B35" s="106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36-140-16</v>
      </c>
      <c r="C35" s="122" t="s">
        <v>941</v>
      </c>
      <c r="D35" s="107" t="s">
        <v>1828</v>
      </c>
      <c r="E35" s="113" t="str">
        <f>IF(F35&lt;&gt;"",IFERROR(VLOOKUP(F35,Категории!A:B,2,0),""),"Требуется категория")</f>
        <v>Бейсболки</v>
      </c>
      <c r="F35" s="113" t="s">
        <v>327</v>
      </c>
      <c r="G35" s="115" t="s">
        <v>1113</v>
      </c>
      <c r="H35" s="113" t="s">
        <v>388</v>
      </c>
      <c r="J35" s="113" t="s">
        <v>1677</v>
      </c>
      <c r="K35" s="121" t="s">
        <v>54</v>
      </c>
      <c r="L35" s="143" t="s">
        <v>55</v>
      </c>
      <c r="M35" s="137"/>
      <c r="N35" s="137"/>
      <c r="O35" s="115" t="s">
        <v>1104</v>
      </c>
      <c r="P35" s="115" t="s">
        <v>1069</v>
      </c>
      <c r="Q35" s="142" t="s">
        <v>1159</v>
      </c>
      <c r="R35" s="137" t="str">
        <f t="shared" si="10"/>
        <v>B-CLZOE02WBP-NY Boston Red Sox MLB</v>
      </c>
      <c r="S35" s="137" t="s">
        <v>46</v>
      </c>
      <c r="T35" s="108"/>
      <c r="U35" s="108" t="s">
        <v>1683</v>
      </c>
      <c r="V35" s="108">
        <v>6</v>
      </c>
      <c r="Y35" s="108"/>
      <c r="AA35" s="108"/>
      <c r="AC35" s="108"/>
      <c r="AE35" s="108"/>
      <c r="AG35" s="108"/>
      <c r="AT35" s="115">
        <f t="shared" si="1"/>
        <v>6</v>
      </c>
      <c r="AU35" s="147" t="s">
        <v>423</v>
      </c>
      <c r="AV35" s="115">
        <f t="shared" ca="1" si="2"/>
        <v>0</v>
      </c>
      <c r="AW35" s="113" t="str">
        <f t="shared" ca="1" si="3"/>
        <v>Китай</v>
      </c>
      <c r="AX35" s="118">
        <f t="shared" si="4"/>
        <v>0.1</v>
      </c>
      <c r="AY35" s="113">
        <f t="shared" si="5"/>
        <v>0.15000000000000002</v>
      </c>
      <c r="AZ35" s="113">
        <f t="shared" si="6"/>
        <v>0.60000000000000009</v>
      </c>
      <c r="BA35" s="113">
        <f t="shared" si="7"/>
        <v>0.90000000000000013</v>
      </c>
      <c r="BB35" s="119">
        <v>1650</v>
      </c>
      <c r="BC35" s="145">
        <f t="shared" si="8"/>
        <v>9900</v>
      </c>
      <c r="BD35" s="106">
        <f>IF(A35&lt;&gt;"",IF(_xlfn.XLOOKUP(A35,'1C'!A:A,'1C'!A:A,0,0)&gt;0,1,0),"")</f>
        <v>0</v>
      </c>
      <c r="BE35" s="106">
        <f>IF(C35&lt;&gt;"",IF(_xlfn.XLOOKUP(TEXT(C35,"###"),'1C'!W:W,'1C'!D:D,0,0)&gt;0,0,1),"")</f>
        <v>1</v>
      </c>
      <c r="BF35" s="110" t="str">
        <f t="shared" si="9"/>
        <v>-</v>
      </c>
    </row>
    <row r="36" spans="1:58" ht="139.15" customHeight="1">
      <c r="A36" s="113" t="str">
        <f t="shared" si="0"/>
        <v>H-CLZOE07WBP-BKBlack</v>
      </c>
      <c r="B36" s="106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36-141-09</v>
      </c>
      <c r="C36" s="122" t="s">
        <v>942</v>
      </c>
      <c r="D36" s="107" t="s">
        <v>1837</v>
      </c>
      <c r="E36" s="113" t="str">
        <f>IF(F36&lt;&gt;"",IFERROR(VLOOKUP(F36,Категории!A:B,2,0),""),"Требуется категория")</f>
        <v>Бейсболки</v>
      </c>
      <c r="F36" s="113" t="s">
        <v>327</v>
      </c>
      <c r="G36" s="115" t="s">
        <v>1113</v>
      </c>
      <c r="H36" s="113" t="s">
        <v>388</v>
      </c>
      <c r="J36" s="113" t="s">
        <v>1677</v>
      </c>
      <c r="K36" s="121" t="s">
        <v>52</v>
      </c>
      <c r="L36" s="143" t="s">
        <v>53</v>
      </c>
      <c r="M36" s="137"/>
      <c r="N36" s="137"/>
      <c r="O36" s="115" t="s">
        <v>1105</v>
      </c>
      <c r="P36" s="115" t="s">
        <v>1078</v>
      </c>
      <c r="Q36" s="142" t="s">
        <v>1159</v>
      </c>
      <c r="R36" s="137" t="str">
        <f t="shared" si="10"/>
        <v>H-CLZOE07WBP-BK Carolina Hurricanes NHL</v>
      </c>
      <c r="S36" s="137" t="s">
        <v>46</v>
      </c>
      <c r="T36" s="108"/>
      <c r="U36" s="108" t="s">
        <v>1683</v>
      </c>
      <c r="V36" s="108">
        <v>6</v>
      </c>
      <c r="Y36" s="108"/>
      <c r="AA36" s="108"/>
      <c r="AC36" s="108"/>
      <c r="AE36" s="108"/>
      <c r="AG36" s="108"/>
      <c r="AT36" s="117">
        <f t="shared" si="1"/>
        <v>6</v>
      </c>
      <c r="AU36" s="147" t="s">
        <v>423</v>
      </c>
      <c r="AV36" s="115">
        <f t="shared" ca="1" si="2"/>
        <v>0</v>
      </c>
      <c r="AW36" s="113" t="str">
        <f t="shared" ca="1" si="3"/>
        <v>Китай</v>
      </c>
      <c r="AX36" s="118">
        <f t="shared" si="4"/>
        <v>0.1</v>
      </c>
      <c r="AY36" s="113">
        <f t="shared" si="5"/>
        <v>0.15000000000000002</v>
      </c>
      <c r="AZ36" s="113">
        <f t="shared" si="6"/>
        <v>0.60000000000000009</v>
      </c>
      <c r="BA36" s="113">
        <f t="shared" si="7"/>
        <v>0.90000000000000013</v>
      </c>
      <c r="BB36" s="119">
        <v>1650</v>
      </c>
      <c r="BC36" s="145">
        <f t="shared" si="8"/>
        <v>9900</v>
      </c>
      <c r="BD36" s="106">
        <f>IF(A36&lt;&gt;"",IF(_xlfn.XLOOKUP(A36,'1C'!A:A,'1C'!A:A,0,0)&gt;0,1,0),"")</f>
        <v>0</v>
      </c>
      <c r="BE36" s="106">
        <f>IF(C36&lt;&gt;"",IF(_xlfn.XLOOKUP(TEXT(C36,"###"),'1C'!W:W,'1C'!D:D,0,0)&gt;0,0,1),"")</f>
        <v>1</v>
      </c>
      <c r="BF36" s="110" t="str">
        <f t="shared" si="9"/>
        <v>-</v>
      </c>
    </row>
    <row r="37" spans="1:58" ht="103.5" customHeight="1">
      <c r="A37" s="113" t="str">
        <f t="shared" si="0"/>
        <v>B-CLZOE06WBP-BKBlack</v>
      </c>
      <c r="B37" s="106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36-142-09</v>
      </c>
      <c r="C37" s="122" t="s">
        <v>943</v>
      </c>
      <c r="D37" s="107" t="s">
        <v>1829</v>
      </c>
      <c r="E37" s="113" t="str">
        <f>IF(F37&lt;&gt;"",IFERROR(VLOOKUP(F37,Категории!A:B,2,0),""),"Требуется категория")</f>
        <v>Бейсболки</v>
      </c>
      <c r="F37" s="113" t="s">
        <v>327</v>
      </c>
      <c r="G37" s="115" t="s">
        <v>1113</v>
      </c>
      <c r="H37" s="113" t="s">
        <v>388</v>
      </c>
      <c r="J37" s="113" t="s">
        <v>1677</v>
      </c>
      <c r="K37" s="123" t="s">
        <v>52</v>
      </c>
      <c r="L37" s="143" t="s">
        <v>53</v>
      </c>
      <c r="M37" s="137"/>
      <c r="N37" s="137"/>
      <c r="O37" s="115" t="s">
        <v>1104</v>
      </c>
      <c r="P37" s="115" t="s">
        <v>1070</v>
      </c>
      <c r="Q37" s="142" t="s">
        <v>1159</v>
      </c>
      <c r="R37" s="137" t="str">
        <f t="shared" si="10"/>
        <v>B-CLZOE06WBP-BK Chicago White Sox MLB</v>
      </c>
      <c r="S37" s="137" t="s">
        <v>46</v>
      </c>
      <c r="T37" s="108"/>
      <c r="U37" s="108" t="s">
        <v>1683</v>
      </c>
      <c r="V37" s="108">
        <v>6</v>
      </c>
      <c r="Y37" s="108"/>
      <c r="AA37" s="108"/>
      <c r="AC37" s="108"/>
      <c r="AE37" s="108"/>
      <c r="AG37" s="108"/>
      <c r="AT37" s="117">
        <f t="shared" si="1"/>
        <v>6</v>
      </c>
      <c r="AU37" s="147" t="s">
        <v>423</v>
      </c>
      <c r="AV37" s="115">
        <f t="shared" ca="1" si="2"/>
        <v>0</v>
      </c>
      <c r="AW37" s="113" t="str">
        <f t="shared" ca="1" si="3"/>
        <v>Китай</v>
      </c>
      <c r="AX37" s="118">
        <f t="shared" si="4"/>
        <v>0.1</v>
      </c>
      <c r="AY37" s="113">
        <f t="shared" si="5"/>
        <v>0.15000000000000002</v>
      </c>
      <c r="AZ37" s="113">
        <f t="shared" si="6"/>
        <v>0.60000000000000009</v>
      </c>
      <c r="BA37" s="113">
        <f t="shared" si="7"/>
        <v>0.90000000000000013</v>
      </c>
      <c r="BB37" s="119">
        <v>1650</v>
      </c>
      <c r="BC37" s="145">
        <f t="shared" si="8"/>
        <v>9900</v>
      </c>
      <c r="BD37" s="106">
        <f>IF(A37&lt;&gt;"",IF(_xlfn.XLOOKUP(A37,'1C'!A:A,'1C'!A:A,0,0)&gt;0,1,0),"")</f>
        <v>0</v>
      </c>
      <c r="BE37" s="106">
        <f>IF(C37&lt;&gt;"",IF(_xlfn.XLOOKUP(TEXT(C37,"###"),'1C'!W:W,'1C'!D:D,0,0)&gt;0,0,1),"")</f>
        <v>1</v>
      </c>
      <c r="BF37" s="110" t="str">
        <f t="shared" si="9"/>
        <v>-</v>
      </c>
    </row>
    <row r="38" spans="1:58" ht="105.6" customHeight="1">
      <c r="A38" s="113" t="str">
        <f t="shared" si="0"/>
        <v>B-CLZOE09WBP-NYNavy</v>
      </c>
      <c r="B38" s="106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36-143-16</v>
      </c>
      <c r="C38" s="122" t="s">
        <v>944</v>
      </c>
      <c r="D38" s="107" t="s">
        <v>1831</v>
      </c>
      <c r="E38" s="113" t="str">
        <f>IF(F38&lt;&gt;"",IFERROR(VLOOKUP(F38,Категории!A:B,2,0),""),"Требуется категория")</f>
        <v>Бейсболки</v>
      </c>
      <c r="F38" s="113" t="s">
        <v>327</v>
      </c>
      <c r="G38" s="115" t="s">
        <v>1113</v>
      </c>
      <c r="H38" s="113" t="s">
        <v>388</v>
      </c>
      <c r="J38" s="113" t="s">
        <v>1677</v>
      </c>
      <c r="K38" s="123" t="s">
        <v>54</v>
      </c>
      <c r="L38" s="143" t="s">
        <v>55</v>
      </c>
      <c r="M38" s="137"/>
      <c r="N38" s="137"/>
      <c r="O38" s="115" t="s">
        <v>1104</v>
      </c>
      <c r="P38" s="115" t="s">
        <v>1072</v>
      </c>
      <c r="Q38" s="142" t="s">
        <v>1159</v>
      </c>
      <c r="R38" s="137" t="str">
        <f t="shared" si="10"/>
        <v>B-CLZOE09WBP-NY Detroit Tigers MLB</v>
      </c>
      <c r="S38" s="137" t="s">
        <v>46</v>
      </c>
      <c r="T38" s="108"/>
      <c r="U38" s="108" t="s">
        <v>1683</v>
      </c>
      <c r="V38" s="108">
        <v>6</v>
      </c>
      <c r="Y38" s="108"/>
      <c r="AA38" s="108"/>
      <c r="AC38" s="108"/>
      <c r="AE38" s="108"/>
      <c r="AG38" s="108"/>
      <c r="AT38" s="117">
        <f t="shared" si="1"/>
        <v>6</v>
      </c>
      <c r="AU38" s="147" t="s">
        <v>423</v>
      </c>
      <c r="AV38" s="115">
        <f t="shared" ca="1" si="2"/>
        <v>0</v>
      </c>
      <c r="AW38" s="113" t="str">
        <f t="shared" ca="1" si="3"/>
        <v>Китай</v>
      </c>
      <c r="AX38" s="118">
        <f t="shared" si="4"/>
        <v>0.1</v>
      </c>
      <c r="AY38" s="113">
        <f t="shared" si="5"/>
        <v>0.15000000000000002</v>
      </c>
      <c r="AZ38" s="113">
        <f t="shared" si="6"/>
        <v>0.60000000000000009</v>
      </c>
      <c r="BA38" s="113">
        <f t="shared" si="7"/>
        <v>0.90000000000000013</v>
      </c>
      <c r="BB38" s="119">
        <v>1650</v>
      </c>
      <c r="BC38" s="145">
        <f t="shared" si="8"/>
        <v>9900</v>
      </c>
      <c r="BD38" s="106">
        <f>IF(A38&lt;&gt;"",IF(_xlfn.XLOOKUP(A38,'1C'!A:A,'1C'!A:A,0,0)&gt;0,1,0),"")</f>
        <v>0</v>
      </c>
      <c r="BE38" s="106">
        <f>IF(C38&lt;&gt;"",IF(_xlfn.XLOOKUP(TEXT(C38,"###"),'1C'!W:W,'1C'!D:D,0,0)&gt;0,0,1),"")</f>
        <v>1</v>
      </c>
      <c r="BF38" s="110" t="str">
        <f t="shared" si="9"/>
        <v>-</v>
      </c>
    </row>
    <row r="39" spans="1:58" ht="107.85" customHeight="1">
      <c r="A39" s="113" t="str">
        <f t="shared" si="0"/>
        <v>EPL-CLZOE04WBP-BKBlack</v>
      </c>
      <c r="B39" s="106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36-144-09</v>
      </c>
      <c r="C39" s="122" t="s">
        <v>945</v>
      </c>
      <c r="D39" s="107" t="s">
        <v>1820</v>
      </c>
      <c r="E39" s="113" t="str">
        <f>IF(F39&lt;&gt;"",IFERROR(VLOOKUP(F39,Категории!A:B,2,0),""),"Требуется категория")</f>
        <v>Бейсболки</v>
      </c>
      <c r="F39" s="113" t="s">
        <v>327</v>
      </c>
      <c r="G39" s="115" t="s">
        <v>1113</v>
      </c>
      <c r="H39" s="113" t="s">
        <v>388</v>
      </c>
      <c r="J39" s="113" t="s">
        <v>1677</v>
      </c>
      <c r="K39" s="123" t="s">
        <v>52</v>
      </c>
      <c r="L39" s="143" t="s">
        <v>53</v>
      </c>
      <c r="M39" s="137"/>
      <c r="N39" s="137"/>
      <c r="O39" s="115" t="s">
        <v>1106</v>
      </c>
      <c r="P39" s="115" t="s">
        <v>1061</v>
      </c>
      <c r="Q39" s="142" t="s">
        <v>1159</v>
      </c>
      <c r="R39" s="137" t="str">
        <f t="shared" si="10"/>
        <v>EPL-CLZOE04WBP-BK Liverpool FC EPL</v>
      </c>
      <c r="S39" s="137" t="s">
        <v>46</v>
      </c>
      <c r="T39" s="108"/>
      <c r="U39" s="108" t="s">
        <v>1683</v>
      </c>
      <c r="V39" s="108">
        <v>6</v>
      </c>
      <c r="Y39" s="108"/>
      <c r="AA39" s="108"/>
      <c r="AC39" s="108"/>
      <c r="AE39" s="108"/>
      <c r="AG39" s="108"/>
      <c r="AT39" s="117">
        <f t="shared" si="1"/>
        <v>6</v>
      </c>
      <c r="AU39" s="147" t="s">
        <v>423</v>
      </c>
      <c r="AV39" s="115">
        <f t="shared" ca="1" si="2"/>
        <v>0</v>
      </c>
      <c r="AW39" s="113" t="str">
        <f t="shared" ca="1" si="3"/>
        <v>Китай</v>
      </c>
      <c r="AX39" s="118">
        <f t="shared" si="4"/>
        <v>0.1</v>
      </c>
      <c r="AY39" s="113">
        <f t="shared" si="5"/>
        <v>0.15000000000000002</v>
      </c>
      <c r="AZ39" s="113">
        <f t="shared" si="6"/>
        <v>0.60000000000000009</v>
      </c>
      <c r="BA39" s="113">
        <f t="shared" si="7"/>
        <v>0.90000000000000013</v>
      </c>
      <c r="BB39" s="119">
        <v>1650</v>
      </c>
      <c r="BC39" s="145">
        <f t="shared" si="8"/>
        <v>9900</v>
      </c>
      <c r="BD39" s="106">
        <f>IF(A39&lt;&gt;"",IF(_xlfn.XLOOKUP(A39,'1C'!A:A,'1C'!A:A,0,0)&gt;0,1,0),"")</f>
        <v>0</v>
      </c>
      <c r="BE39" s="106">
        <f>IF(C39&lt;&gt;"",IF(_xlfn.XLOOKUP(TEXT(C39,"###"),'1C'!W:W,'1C'!D:D,0,0)&gt;0,0,1),"")</f>
        <v>1</v>
      </c>
      <c r="BF39" s="110" t="str">
        <f t="shared" si="9"/>
        <v>-</v>
      </c>
    </row>
    <row r="40" spans="1:58" ht="139.15" customHeight="1">
      <c r="A40" s="113" t="str">
        <f t="shared" si="0"/>
        <v>EPL-CLZOE04WBP-BKCBlack</v>
      </c>
      <c r="B40" s="106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36-145-09</v>
      </c>
      <c r="C40" s="122" t="s">
        <v>946</v>
      </c>
      <c r="D40" s="107" t="s">
        <v>1820</v>
      </c>
      <c r="E40" s="113" t="str">
        <f>IF(F40&lt;&gt;"",IFERROR(VLOOKUP(F40,Категории!A:B,2,0),""),"Требуется категория")</f>
        <v>Бейсболки</v>
      </c>
      <c r="F40" s="113" t="s">
        <v>327</v>
      </c>
      <c r="G40" s="115" t="s">
        <v>1113</v>
      </c>
      <c r="H40" s="113" t="s">
        <v>388</v>
      </c>
      <c r="J40" s="113" t="s">
        <v>1677</v>
      </c>
      <c r="K40" s="123" t="s">
        <v>52</v>
      </c>
      <c r="L40" s="143" t="s">
        <v>53</v>
      </c>
      <c r="M40" s="137"/>
      <c r="N40" s="137"/>
      <c r="O40" s="115" t="s">
        <v>1106</v>
      </c>
      <c r="P40" s="115" t="s">
        <v>1061</v>
      </c>
      <c r="Q40" s="142" t="s">
        <v>1159</v>
      </c>
      <c r="R40" s="137" t="str">
        <f t="shared" si="10"/>
        <v>EPL-CLZOE04WBP-BKC Liverpool FC EPL</v>
      </c>
      <c r="S40" s="137" t="s">
        <v>46</v>
      </c>
      <c r="T40" s="108"/>
      <c r="U40" s="108" t="s">
        <v>1683</v>
      </c>
      <c r="V40" s="108">
        <v>3</v>
      </c>
      <c r="Y40" s="108"/>
      <c r="AA40" s="108"/>
      <c r="AC40" s="108"/>
      <c r="AE40" s="108"/>
      <c r="AG40" s="108"/>
      <c r="AT40" s="117">
        <f t="shared" si="1"/>
        <v>3</v>
      </c>
      <c r="AU40" s="147" t="s">
        <v>423</v>
      </c>
      <c r="AV40" s="115">
        <f t="shared" ca="1" si="2"/>
        <v>0</v>
      </c>
      <c r="AW40" s="113" t="str">
        <f t="shared" ca="1" si="3"/>
        <v>Китай</v>
      </c>
      <c r="AX40" s="118">
        <f t="shared" si="4"/>
        <v>0.1</v>
      </c>
      <c r="AY40" s="113">
        <f t="shared" si="5"/>
        <v>0.15000000000000002</v>
      </c>
      <c r="AZ40" s="113">
        <f t="shared" si="6"/>
        <v>0.30000000000000004</v>
      </c>
      <c r="BA40" s="113">
        <f t="shared" si="7"/>
        <v>0.45000000000000007</v>
      </c>
      <c r="BB40" s="119">
        <v>1650</v>
      </c>
      <c r="BC40" s="145">
        <f t="shared" si="8"/>
        <v>4950</v>
      </c>
      <c r="BD40" s="106">
        <f>IF(A40&lt;&gt;"",IF(_xlfn.XLOOKUP(A40,'1C'!A:A,'1C'!A:A,0,0)&gt;0,1,0),"")</f>
        <v>0</v>
      </c>
      <c r="BE40" s="106">
        <f>IF(C40&lt;&gt;"",IF(_xlfn.XLOOKUP(TEXT(C40,"###"),'1C'!W:W,'1C'!D:D,0,0)&gt;0,0,1),"")</f>
        <v>1</v>
      </c>
      <c r="BF40" s="110" t="str">
        <f t="shared" si="9"/>
        <v>-</v>
      </c>
    </row>
    <row r="41" spans="1:58" ht="138.19999999999999" customHeight="1">
      <c r="A41" s="113" t="str">
        <f t="shared" si="0"/>
        <v>B-CLZOE12WBP-BKDBlack</v>
      </c>
      <c r="B41" s="106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36-146-09</v>
      </c>
      <c r="C41" s="122" t="s">
        <v>947</v>
      </c>
      <c r="D41" s="107" t="s">
        <v>1824</v>
      </c>
      <c r="E41" s="113" t="str">
        <f>IF(F41&lt;&gt;"",IFERROR(VLOOKUP(F41,Категории!A:B,2,0),""),"Требуется категория")</f>
        <v>Бейсболки</v>
      </c>
      <c r="F41" s="113" t="s">
        <v>327</v>
      </c>
      <c r="G41" s="115" t="s">
        <v>1113</v>
      </c>
      <c r="H41" s="113" t="s">
        <v>388</v>
      </c>
      <c r="J41" s="113" t="s">
        <v>1677</v>
      </c>
      <c r="K41" s="123" t="s">
        <v>52</v>
      </c>
      <c r="L41" s="144" t="s">
        <v>53</v>
      </c>
      <c r="M41" s="137"/>
      <c r="N41" s="137"/>
      <c r="O41" s="115" t="s">
        <v>1104</v>
      </c>
      <c r="P41" s="115" t="s">
        <v>1065</v>
      </c>
      <c r="Q41" s="142" t="s">
        <v>1159</v>
      </c>
      <c r="R41" s="137" t="str">
        <f t="shared" si="10"/>
        <v>B-CLZOE12WBP-BKD Los Angeles Dodgers MLB</v>
      </c>
      <c r="S41" s="137" t="s">
        <v>46</v>
      </c>
      <c r="T41" s="108"/>
      <c r="U41" s="108" t="s">
        <v>1683</v>
      </c>
      <c r="V41" s="108">
        <v>6</v>
      </c>
      <c r="Y41" s="108"/>
      <c r="AA41" s="108"/>
      <c r="AC41" s="108"/>
      <c r="AE41" s="108"/>
      <c r="AG41" s="108"/>
      <c r="AT41" s="117">
        <f t="shared" si="1"/>
        <v>6</v>
      </c>
      <c r="AU41" s="147" t="s">
        <v>423</v>
      </c>
      <c r="AV41" s="115">
        <f t="shared" ca="1" si="2"/>
        <v>0</v>
      </c>
      <c r="AW41" s="113" t="str">
        <f t="shared" ca="1" si="3"/>
        <v>Китай</v>
      </c>
      <c r="AX41" s="118">
        <f t="shared" si="4"/>
        <v>0.1</v>
      </c>
      <c r="AY41" s="113">
        <f t="shared" si="5"/>
        <v>0.15000000000000002</v>
      </c>
      <c r="AZ41" s="113">
        <f t="shared" si="6"/>
        <v>0.60000000000000009</v>
      </c>
      <c r="BA41" s="113">
        <f t="shared" si="7"/>
        <v>0.90000000000000013</v>
      </c>
      <c r="BB41" s="119">
        <v>1650</v>
      </c>
      <c r="BC41" s="145">
        <f t="shared" si="8"/>
        <v>9900</v>
      </c>
      <c r="BD41" s="106">
        <f>IF(A41&lt;&gt;"",IF(_xlfn.XLOOKUP(A41,'1C'!A:A,'1C'!A:A,0,0)&gt;0,1,0),"")</f>
        <v>0</v>
      </c>
      <c r="BE41" s="106">
        <f>IF(C41&lt;&gt;"",IF(_xlfn.XLOOKUP(TEXT(C41,"###"),'1C'!W:W,'1C'!D:D,0,0)&gt;0,0,1),"")</f>
        <v>1</v>
      </c>
      <c r="BF41" s="110" t="str">
        <f t="shared" si="9"/>
        <v>-</v>
      </c>
    </row>
    <row r="42" spans="1:58" ht="135.19999999999999" customHeight="1">
      <c r="A42" s="113" t="str">
        <f t="shared" si="0"/>
        <v>H-CLZOE08WBP-BKBlack</v>
      </c>
      <c r="B42" s="106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36-147-09</v>
      </c>
      <c r="C42" s="122" t="s">
        <v>948</v>
      </c>
      <c r="D42" s="107" t="s">
        <v>1838</v>
      </c>
      <c r="E42" s="113" t="str">
        <f>IF(F42&lt;&gt;"",IFERROR(VLOOKUP(F42,Категории!A:B,2,0),""),"Требуется категория")</f>
        <v>Бейсболки</v>
      </c>
      <c r="F42" s="113" t="s">
        <v>327</v>
      </c>
      <c r="G42" s="115" t="s">
        <v>1113</v>
      </c>
      <c r="H42" s="113" t="s">
        <v>388</v>
      </c>
      <c r="J42" s="113" t="s">
        <v>1677</v>
      </c>
      <c r="K42" s="123" t="s">
        <v>52</v>
      </c>
      <c r="L42" s="143" t="s">
        <v>53</v>
      </c>
      <c r="M42" s="137"/>
      <c r="N42" s="137"/>
      <c r="O42" s="115" t="s">
        <v>1105</v>
      </c>
      <c r="P42" s="115" t="s">
        <v>1079</v>
      </c>
      <c r="Q42" s="142" t="s">
        <v>1159</v>
      </c>
      <c r="R42" s="137" t="str">
        <f t="shared" si="10"/>
        <v>H-CLZOE08WBP-BK Los Angeles Kings NHL</v>
      </c>
      <c r="S42" s="137" t="s">
        <v>46</v>
      </c>
      <c r="T42" s="108"/>
      <c r="U42" s="108" t="s">
        <v>1683</v>
      </c>
      <c r="V42" s="108">
        <v>6</v>
      </c>
      <c r="Y42" s="108"/>
      <c r="AA42" s="108"/>
      <c r="AC42" s="108"/>
      <c r="AE42" s="108"/>
      <c r="AG42" s="108"/>
      <c r="AT42" s="117">
        <f t="shared" si="1"/>
        <v>6</v>
      </c>
      <c r="AU42" s="147" t="s">
        <v>423</v>
      </c>
      <c r="AV42" s="115">
        <f t="shared" ca="1" si="2"/>
        <v>0</v>
      </c>
      <c r="AW42" s="113" t="str">
        <f t="shared" ca="1" si="3"/>
        <v>Китай</v>
      </c>
      <c r="AX42" s="118">
        <f t="shared" si="4"/>
        <v>0.1</v>
      </c>
      <c r="AY42" s="113">
        <f t="shared" si="5"/>
        <v>0.15000000000000002</v>
      </c>
      <c r="AZ42" s="113">
        <f t="shared" si="6"/>
        <v>0.60000000000000009</v>
      </c>
      <c r="BA42" s="113">
        <f t="shared" si="7"/>
        <v>0.90000000000000013</v>
      </c>
      <c r="BB42" s="119">
        <v>1650</v>
      </c>
      <c r="BC42" s="145">
        <f t="shared" si="8"/>
        <v>9900</v>
      </c>
      <c r="BD42" s="106">
        <f>IF(A42&lt;&gt;"",IF(_xlfn.XLOOKUP(A42,'1C'!A:A,'1C'!A:A,0,0)&gt;0,1,0),"")</f>
        <v>0</v>
      </c>
      <c r="BE42" s="106">
        <f>IF(C42&lt;&gt;"",IF(_xlfn.XLOOKUP(TEXT(C42,"###"),'1C'!W:W,'1C'!D:D,0,0)&gt;0,0,1),"")</f>
        <v>1</v>
      </c>
      <c r="BF42" s="110" t="str">
        <f t="shared" si="9"/>
        <v>-</v>
      </c>
    </row>
    <row r="43" spans="1:58" ht="135.19999999999999" customHeight="1">
      <c r="A43" s="113" t="str">
        <f t="shared" si="0"/>
        <v>HVIN-CLZOE08WBP-BK88Black</v>
      </c>
      <c r="B43" s="106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36-148-09</v>
      </c>
      <c r="C43" s="122" t="s">
        <v>949</v>
      </c>
      <c r="D43" s="107" t="s">
        <v>1838</v>
      </c>
      <c r="E43" s="113" t="str">
        <f>IF(F43&lt;&gt;"",IFERROR(VLOOKUP(F43,Категории!A:B,2,0),""),"Требуется категория")</f>
        <v>Бейсболки</v>
      </c>
      <c r="F43" s="113" t="s">
        <v>327</v>
      </c>
      <c r="G43" s="115" t="s">
        <v>1113</v>
      </c>
      <c r="H43" s="113" t="s">
        <v>388</v>
      </c>
      <c r="J43" s="113" t="s">
        <v>1677</v>
      </c>
      <c r="K43" s="123" t="s">
        <v>52</v>
      </c>
      <c r="L43" s="143" t="s">
        <v>53</v>
      </c>
      <c r="M43" s="137"/>
      <c r="N43" s="137"/>
      <c r="O43" s="115" t="s">
        <v>1105</v>
      </c>
      <c r="P43" s="115" t="s">
        <v>1079</v>
      </c>
      <c r="Q43" s="142" t="s">
        <v>1159</v>
      </c>
      <c r="R43" s="137" t="str">
        <f t="shared" si="10"/>
        <v>HVIN-CLZOE08WBP-BK88 Los Angeles Kings NHL</v>
      </c>
      <c r="S43" s="137" t="s">
        <v>46</v>
      </c>
      <c r="T43" s="108"/>
      <c r="U43" s="108" t="s">
        <v>1683</v>
      </c>
      <c r="V43" s="108">
        <v>6</v>
      </c>
      <c r="Y43" s="108"/>
      <c r="AA43" s="108"/>
      <c r="AC43" s="108"/>
      <c r="AE43" s="108"/>
      <c r="AG43" s="108"/>
      <c r="AT43" s="117">
        <f t="shared" si="1"/>
        <v>6</v>
      </c>
      <c r="AU43" s="147" t="s">
        <v>423</v>
      </c>
      <c r="AV43" s="115">
        <f t="shared" ca="1" si="2"/>
        <v>0</v>
      </c>
      <c r="AW43" s="113" t="str">
        <f t="shared" ca="1" si="3"/>
        <v>Китай</v>
      </c>
      <c r="AX43" s="118">
        <f t="shared" si="4"/>
        <v>0.1</v>
      </c>
      <c r="AY43" s="113">
        <f t="shared" si="5"/>
        <v>0.15000000000000002</v>
      </c>
      <c r="AZ43" s="113">
        <f t="shared" si="6"/>
        <v>0.60000000000000009</v>
      </c>
      <c r="BA43" s="113">
        <f t="shared" si="7"/>
        <v>0.90000000000000013</v>
      </c>
      <c r="BB43" s="119">
        <v>1650</v>
      </c>
      <c r="BC43" s="145">
        <f t="shared" si="8"/>
        <v>9900</v>
      </c>
      <c r="BD43" s="106">
        <f>IF(A43&lt;&gt;"",IF(_xlfn.XLOOKUP(A43,'1C'!A:A,'1C'!A:A,0,0)&gt;0,1,0),"")</f>
        <v>0</v>
      </c>
      <c r="BE43" s="106">
        <f>IF(C43&lt;&gt;"",IF(_xlfn.XLOOKUP(TEXT(C43,"###"),'1C'!W:W,'1C'!D:D,0,0)&gt;0,0,1),"")</f>
        <v>1</v>
      </c>
      <c r="BF43" s="110" t="str">
        <f t="shared" si="9"/>
        <v>-</v>
      </c>
    </row>
    <row r="44" spans="1:58" ht="140.1" customHeight="1">
      <c r="A44" s="113" t="str">
        <f t="shared" si="0"/>
        <v>H-CLZOE10WBP-LNLight Navy</v>
      </c>
      <c r="B44" s="106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36-149-16</v>
      </c>
      <c r="C44" s="122" t="s">
        <v>950</v>
      </c>
      <c r="D44" s="107" t="s">
        <v>1839</v>
      </c>
      <c r="E44" s="113" t="str">
        <f>IF(F44&lt;&gt;"",IFERROR(VLOOKUP(F44,Категории!A:B,2,0),""),"Требуется категория")</f>
        <v>Бейсболки</v>
      </c>
      <c r="F44" s="113" t="s">
        <v>327</v>
      </c>
      <c r="G44" s="115" t="s">
        <v>1113</v>
      </c>
      <c r="H44" s="113" t="s">
        <v>388</v>
      </c>
      <c r="J44" s="113" t="s">
        <v>1677</v>
      </c>
      <c r="K44" s="123" t="s">
        <v>1049</v>
      </c>
      <c r="L44" s="144" t="s">
        <v>55</v>
      </c>
      <c r="M44" s="137"/>
      <c r="N44" s="137"/>
      <c r="O44" s="115" t="s">
        <v>1105</v>
      </c>
      <c r="P44" s="115" t="s">
        <v>1080</v>
      </c>
      <c r="Q44" s="142" t="s">
        <v>1159</v>
      </c>
      <c r="R44" s="137" t="str">
        <f t="shared" si="10"/>
        <v>H-CLZOE10WBP-LN Montreal Canadiens NHL</v>
      </c>
      <c r="S44" s="137" t="s">
        <v>46</v>
      </c>
      <c r="T44" s="108"/>
      <c r="U44" s="108" t="s">
        <v>1683</v>
      </c>
      <c r="V44" s="108">
        <v>3</v>
      </c>
      <c r="Y44" s="108"/>
      <c r="AA44" s="108"/>
      <c r="AC44" s="108"/>
      <c r="AE44" s="108"/>
      <c r="AG44" s="108"/>
      <c r="AT44" s="117">
        <f t="shared" si="1"/>
        <v>3</v>
      </c>
      <c r="AU44" s="147" t="s">
        <v>423</v>
      </c>
      <c r="AV44" s="115">
        <f t="shared" ca="1" si="2"/>
        <v>0</v>
      </c>
      <c r="AW44" s="113" t="str">
        <f t="shared" ca="1" si="3"/>
        <v>Китай</v>
      </c>
      <c r="AX44" s="118">
        <f t="shared" si="4"/>
        <v>0.1</v>
      </c>
      <c r="AY44" s="113">
        <f t="shared" si="5"/>
        <v>0.15000000000000002</v>
      </c>
      <c r="AZ44" s="113">
        <f t="shared" si="6"/>
        <v>0.30000000000000004</v>
      </c>
      <c r="BA44" s="113">
        <f t="shared" si="7"/>
        <v>0.45000000000000007</v>
      </c>
      <c r="BB44" s="119">
        <v>1650</v>
      </c>
      <c r="BC44" s="145">
        <f t="shared" si="8"/>
        <v>4950</v>
      </c>
      <c r="BD44" s="106">
        <f>IF(A44&lt;&gt;"",IF(_xlfn.XLOOKUP(A44,'1C'!A:A,'1C'!A:A,0,0)&gt;0,1,0),"")</f>
        <v>0</v>
      </c>
      <c r="BE44" s="106">
        <f>IF(C44&lt;&gt;"",IF(_xlfn.XLOOKUP(TEXT(C44,"###"),'1C'!W:W,'1C'!D:D,0,0)&gt;0,0,1),"")</f>
        <v>1</v>
      </c>
      <c r="BF44" s="110" t="str">
        <f t="shared" si="9"/>
        <v>-</v>
      </c>
    </row>
    <row r="45" spans="1:58" ht="137.1" customHeight="1">
      <c r="A45" s="113" t="str">
        <f t="shared" si="0"/>
        <v>H-CLZOE30WBP-NYNavy</v>
      </c>
      <c r="B45" s="106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36-150-16</v>
      </c>
      <c r="C45" s="122" t="s">
        <v>951</v>
      </c>
      <c r="D45" s="107" t="s">
        <v>1840</v>
      </c>
      <c r="E45" s="113" t="str">
        <f>IF(F45&lt;&gt;"",IFERROR(VLOOKUP(F45,Категории!A:B,2,0),""),"Требуется категория")</f>
        <v>Бейсболки</v>
      </c>
      <c r="F45" s="113" t="s">
        <v>327</v>
      </c>
      <c r="G45" s="115" t="s">
        <v>1113</v>
      </c>
      <c r="H45" s="113" t="s">
        <v>388</v>
      </c>
      <c r="J45" s="113" t="s">
        <v>1677</v>
      </c>
      <c r="K45" s="123" t="s">
        <v>54</v>
      </c>
      <c r="L45" s="143" t="s">
        <v>55</v>
      </c>
      <c r="M45" s="137"/>
      <c r="N45" s="137"/>
      <c r="O45" s="115" t="s">
        <v>1105</v>
      </c>
      <c r="P45" s="115" t="s">
        <v>1081</v>
      </c>
      <c r="Q45" s="142" t="s">
        <v>1159</v>
      </c>
      <c r="R45" s="137" t="str">
        <f t="shared" si="10"/>
        <v>H-CLZOE30WBP-NY Nashville Predators NHL</v>
      </c>
      <c r="S45" s="137" t="s">
        <v>46</v>
      </c>
      <c r="T45" s="108"/>
      <c r="U45" s="108" t="s">
        <v>1683</v>
      </c>
      <c r="V45" s="108">
        <v>3</v>
      </c>
      <c r="Y45" s="108"/>
      <c r="AA45" s="108"/>
      <c r="AC45" s="108"/>
      <c r="AE45" s="108"/>
      <c r="AG45" s="108"/>
      <c r="AT45" s="117">
        <f t="shared" si="1"/>
        <v>3</v>
      </c>
      <c r="AU45" s="147" t="s">
        <v>423</v>
      </c>
      <c r="AV45" s="115">
        <f t="shared" ca="1" si="2"/>
        <v>0</v>
      </c>
      <c r="AW45" s="113" t="str">
        <f t="shared" ca="1" si="3"/>
        <v>Китай</v>
      </c>
      <c r="AX45" s="118">
        <f t="shared" si="4"/>
        <v>0.1</v>
      </c>
      <c r="AY45" s="113">
        <f t="shared" si="5"/>
        <v>0.15000000000000002</v>
      </c>
      <c r="AZ45" s="113">
        <f t="shared" si="6"/>
        <v>0.30000000000000004</v>
      </c>
      <c r="BA45" s="113">
        <f t="shared" si="7"/>
        <v>0.45000000000000007</v>
      </c>
      <c r="BB45" s="119">
        <v>1650</v>
      </c>
      <c r="BC45" s="145">
        <f t="shared" si="8"/>
        <v>4950</v>
      </c>
      <c r="BD45" s="106">
        <f>IF(A45&lt;&gt;"",IF(_xlfn.XLOOKUP(A45,'1C'!A:A,'1C'!A:A,0,0)&gt;0,1,0),"")</f>
        <v>0</v>
      </c>
      <c r="BE45" s="106">
        <f>IF(C45&lt;&gt;"",IF(_xlfn.XLOOKUP(TEXT(C45,"###"),'1C'!W:W,'1C'!D:D,0,0)&gt;0,0,1),"")</f>
        <v>1</v>
      </c>
      <c r="BF45" s="110" t="str">
        <f t="shared" si="9"/>
        <v>-</v>
      </c>
    </row>
    <row r="46" spans="1:58" ht="130.69999999999999" customHeight="1">
      <c r="A46" s="113" t="str">
        <f t="shared" si="0"/>
        <v>B-CLZOE17WBP-BKMBlack</v>
      </c>
      <c r="B46" s="106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36-151-09</v>
      </c>
      <c r="C46" s="122" t="s">
        <v>952</v>
      </c>
      <c r="D46" s="107" t="s">
        <v>1684</v>
      </c>
      <c r="E46" s="113" t="str">
        <f>IF(F46&lt;&gt;"",IFERROR(VLOOKUP(F46,Категории!A:B,2,0),""),"Требуется категория")</f>
        <v>Бейсболки</v>
      </c>
      <c r="F46" s="113" t="s">
        <v>327</v>
      </c>
      <c r="G46" s="115" t="s">
        <v>1113</v>
      </c>
      <c r="H46" s="113" t="s">
        <v>388</v>
      </c>
      <c r="J46" s="113" t="s">
        <v>1677</v>
      </c>
      <c r="K46" s="123" t="s">
        <v>52</v>
      </c>
      <c r="L46" s="144" t="s">
        <v>53</v>
      </c>
      <c r="M46" s="137"/>
      <c r="N46" s="137"/>
      <c r="O46" s="115" t="s">
        <v>1104</v>
      </c>
      <c r="P46" s="115" t="s">
        <v>1059</v>
      </c>
      <c r="Q46" s="142" t="s">
        <v>1159</v>
      </c>
      <c r="R46" s="137" t="str">
        <f t="shared" si="10"/>
        <v>B-CLZOE17WBP-BKM New York Yankees MLB</v>
      </c>
      <c r="S46" s="137" t="s">
        <v>46</v>
      </c>
      <c r="T46" s="108"/>
      <c r="U46" s="108" t="s">
        <v>1683</v>
      </c>
      <c r="V46" s="108">
        <v>3</v>
      </c>
      <c r="Y46" s="108"/>
      <c r="AA46" s="108"/>
      <c r="AC46" s="108"/>
      <c r="AE46" s="108"/>
      <c r="AG46" s="108"/>
      <c r="AT46" s="117">
        <f t="shared" si="1"/>
        <v>3</v>
      </c>
      <c r="AU46" s="147" t="s">
        <v>423</v>
      </c>
      <c r="AV46" s="115">
        <f t="shared" ca="1" si="2"/>
        <v>0</v>
      </c>
      <c r="AW46" s="113" t="str">
        <f t="shared" ca="1" si="3"/>
        <v>Китай</v>
      </c>
      <c r="AX46" s="118">
        <f t="shared" si="4"/>
        <v>0.1</v>
      </c>
      <c r="AY46" s="113">
        <f t="shared" si="5"/>
        <v>0.15000000000000002</v>
      </c>
      <c r="AZ46" s="113">
        <f t="shared" si="6"/>
        <v>0.30000000000000004</v>
      </c>
      <c r="BA46" s="113">
        <f t="shared" si="7"/>
        <v>0.45000000000000007</v>
      </c>
      <c r="BB46" s="119">
        <v>1650</v>
      </c>
      <c r="BC46" s="145">
        <f t="shared" si="8"/>
        <v>4950</v>
      </c>
      <c r="BD46" s="106">
        <f>IF(A46&lt;&gt;"",IF(_xlfn.XLOOKUP(A46,'1C'!A:A,'1C'!A:A,0,0)&gt;0,1,0),"")</f>
        <v>0</v>
      </c>
      <c r="BE46" s="106">
        <f>IF(C46&lt;&gt;"",IF(_xlfn.XLOOKUP(TEXT(C46,"###"),'1C'!W:W,'1C'!D:D,0,0)&gt;0,0,1),"")</f>
        <v>1</v>
      </c>
      <c r="BF46" s="110" t="str">
        <f t="shared" si="9"/>
        <v>-</v>
      </c>
    </row>
    <row r="47" spans="1:58" ht="140.1" customHeight="1">
      <c r="A47" s="113" t="str">
        <f t="shared" si="0"/>
        <v>B-CLZOE17WBP-BKRBlack</v>
      </c>
      <c r="B47" s="106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36-152-09</v>
      </c>
      <c r="C47" s="122" t="s">
        <v>953</v>
      </c>
      <c r="D47" s="107" t="s">
        <v>1684</v>
      </c>
      <c r="E47" s="113" t="str">
        <f>IF(F47&lt;&gt;"",IFERROR(VLOOKUP(F47,Категории!A:B,2,0),""),"Требуется категория")</f>
        <v>Бейсболки</v>
      </c>
      <c r="F47" s="113" t="s">
        <v>327</v>
      </c>
      <c r="G47" s="115" t="s">
        <v>1113</v>
      </c>
      <c r="H47" s="113" t="s">
        <v>388</v>
      </c>
      <c r="J47" s="113" t="s">
        <v>1677</v>
      </c>
      <c r="K47" s="123" t="s">
        <v>52</v>
      </c>
      <c r="L47" s="144" t="s">
        <v>53</v>
      </c>
      <c r="M47" s="137"/>
      <c r="N47" s="137"/>
      <c r="O47" s="115" t="s">
        <v>1104</v>
      </c>
      <c r="P47" s="115" t="s">
        <v>1059</v>
      </c>
      <c r="Q47" s="142" t="s">
        <v>1159</v>
      </c>
      <c r="R47" s="137" t="str">
        <f t="shared" si="10"/>
        <v>B-CLZOE17WBP-BKR New York Yankees MLB</v>
      </c>
      <c r="S47" s="137" t="s">
        <v>46</v>
      </c>
      <c r="T47" s="108"/>
      <c r="U47" s="108" t="s">
        <v>1683</v>
      </c>
      <c r="V47" s="108">
        <v>3</v>
      </c>
      <c r="Y47" s="108"/>
      <c r="AA47" s="108"/>
      <c r="AC47" s="108"/>
      <c r="AE47" s="108"/>
      <c r="AG47" s="108"/>
      <c r="AT47" s="117">
        <f t="shared" si="1"/>
        <v>3</v>
      </c>
      <c r="AU47" s="147" t="s">
        <v>423</v>
      </c>
      <c r="AV47" s="115">
        <f t="shared" ca="1" si="2"/>
        <v>0</v>
      </c>
      <c r="AW47" s="113" t="str">
        <f t="shared" ca="1" si="3"/>
        <v>Китай</v>
      </c>
      <c r="AX47" s="118">
        <f t="shared" si="4"/>
        <v>0.1</v>
      </c>
      <c r="AY47" s="113">
        <f t="shared" si="5"/>
        <v>0.15000000000000002</v>
      </c>
      <c r="AZ47" s="113">
        <f t="shared" si="6"/>
        <v>0.30000000000000004</v>
      </c>
      <c r="BA47" s="113">
        <f t="shared" si="7"/>
        <v>0.45000000000000007</v>
      </c>
      <c r="BB47" s="119">
        <v>1650</v>
      </c>
      <c r="BC47" s="145">
        <f t="shared" si="8"/>
        <v>4950</v>
      </c>
      <c r="BD47" s="106">
        <f>IF(A47&lt;&gt;"",IF(_xlfn.XLOOKUP(A47,'1C'!A:A,'1C'!A:A,0,0)&gt;0,1,0),"")</f>
        <v>0</v>
      </c>
      <c r="BE47" s="106">
        <f>IF(C47&lt;&gt;"",IF(_xlfn.XLOOKUP(TEXT(C47,"###"),'1C'!W:W,'1C'!D:D,0,0)&gt;0,0,1),"")</f>
        <v>1</v>
      </c>
      <c r="BF47" s="110" t="str">
        <f t="shared" si="9"/>
        <v>-</v>
      </c>
    </row>
    <row r="48" spans="1:58" ht="108.4" customHeight="1">
      <c r="A48" s="113" t="str">
        <f t="shared" si="0"/>
        <v>B-CLZOE17WBP-CCCharcoal</v>
      </c>
      <c r="B48" s="106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36-153-51</v>
      </c>
      <c r="C48" s="122" t="s">
        <v>954</v>
      </c>
      <c r="D48" s="107" t="s">
        <v>1684</v>
      </c>
      <c r="E48" s="113" t="str">
        <f>IF(F48&lt;&gt;"",IFERROR(VLOOKUP(F48,Категории!A:B,2,0),""),"Требуется категория")</f>
        <v>Бейсболки</v>
      </c>
      <c r="F48" s="113" t="s">
        <v>327</v>
      </c>
      <c r="G48" s="115" t="s">
        <v>1113</v>
      </c>
      <c r="H48" s="113" t="s">
        <v>388</v>
      </c>
      <c r="J48" s="113" t="s">
        <v>1677</v>
      </c>
      <c r="K48" s="123" t="s">
        <v>1050</v>
      </c>
      <c r="L48" s="144" t="s">
        <v>777</v>
      </c>
      <c r="M48" s="137"/>
      <c r="N48" s="137"/>
      <c r="O48" s="115" t="s">
        <v>1104</v>
      </c>
      <c r="P48" s="115" t="s">
        <v>1059</v>
      </c>
      <c r="Q48" s="142" t="s">
        <v>1159</v>
      </c>
      <c r="R48" s="137" t="str">
        <f t="shared" si="10"/>
        <v>B-CLZOE17WBP-CC New York Yankees MLB</v>
      </c>
      <c r="S48" s="137" t="s">
        <v>46</v>
      </c>
      <c r="T48" s="108"/>
      <c r="U48" s="108" t="s">
        <v>1683</v>
      </c>
      <c r="V48" s="108">
        <v>3</v>
      </c>
      <c r="Y48" s="108"/>
      <c r="AA48" s="108"/>
      <c r="AC48" s="108"/>
      <c r="AE48" s="108"/>
      <c r="AG48" s="108"/>
      <c r="AT48" s="117">
        <f t="shared" si="1"/>
        <v>3</v>
      </c>
      <c r="AU48" s="147" t="s">
        <v>423</v>
      </c>
      <c r="AV48" s="115">
        <f t="shared" ca="1" si="2"/>
        <v>0</v>
      </c>
      <c r="AW48" s="113" t="str">
        <f t="shared" ca="1" si="3"/>
        <v>Китай</v>
      </c>
      <c r="AX48" s="118">
        <f t="shared" si="4"/>
        <v>0.1</v>
      </c>
      <c r="AY48" s="113">
        <f t="shared" si="5"/>
        <v>0.15000000000000002</v>
      </c>
      <c r="AZ48" s="113">
        <f t="shared" si="6"/>
        <v>0.30000000000000004</v>
      </c>
      <c r="BA48" s="113">
        <f t="shared" si="7"/>
        <v>0.45000000000000007</v>
      </c>
      <c r="BB48" s="119">
        <v>1650</v>
      </c>
      <c r="BC48" s="145">
        <f t="shared" si="8"/>
        <v>4950</v>
      </c>
      <c r="BD48" s="106">
        <f>IF(A48&lt;&gt;"",IF(_xlfn.XLOOKUP(A48,'1C'!A:A,'1C'!A:A,0,0)&gt;0,1,0),"")</f>
        <v>0</v>
      </c>
      <c r="BE48" s="106">
        <f>IF(C48&lt;&gt;"",IF(_xlfn.XLOOKUP(TEXT(C48,"###"),'1C'!W:W,'1C'!D:D,0,0)&gt;0,0,1),"")</f>
        <v>1</v>
      </c>
      <c r="BF48" s="110" t="str">
        <f t="shared" si="9"/>
        <v>-</v>
      </c>
    </row>
    <row r="49" spans="1:58" ht="137.1" customHeight="1">
      <c r="A49" s="113" t="str">
        <f t="shared" si="0"/>
        <v>B-CLZOE17WBP-SWASandalwood</v>
      </c>
      <c r="B49" s="106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36-154-11</v>
      </c>
      <c r="C49" s="122" t="s">
        <v>955</v>
      </c>
      <c r="D49" s="107" t="s">
        <v>1684</v>
      </c>
      <c r="E49" s="113" t="str">
        <f>IF(F49&lt;&gt;"",IFERROR(VLOOKUP(F49,Категории!A:B,2,0),""),"Требуется категория")</f>
        <v>Бейсболки</v>
      </c>
      <c r="F49" s="113" t="s">
        <v>327</v>
      </c>
      <c r="G49" s="115" t="s">
        <v>1113</v>
      </c>
      <c r="H49" s="113" t="s">
        <v>388</v>
      </c>
      <c r="J49" s="113" t="s">
        <v>1677</v>
      </c>
      <c r="K49" s="123" t="s">
        <v>1045</v>
      </c>
      <c r="L49" s="144" t="s">
        <v>60</v>
      </c>
      <c r="M49" s="137"/>
      <c r="N49" s="137"/>
      <c r="O49" s="115" t="s">
        <v>1104</v>
      </c>
      <c r="P49" s="115" t="s">
        <v>1059</v>
      </c>
      <c r="Q49" s="142" t="s">
        <v>1159</v>
      </c>
      <c r="R49" s="137" t="str">
        <f t="shared" si="10"/>
        <v>B-CLZOE17WBP-SWA New York Yankees MLB</v>
      </c>
      <c r="S49" s="137" t="s">
        <v>46</v>
      </c>
      <c r="T49" s="108"/>
      <c r="U49" s="108" t="s">
        <v>1683</v>
      </c>
      <c r="V49" s="108">
        <v>6</v>
      </c>
      <c r="Y49" s="108"/>
      <c r="AA49" s="108"/>
      <c r="AC49" s="108"/>
      <c r="AE49" s="108"/>
      <c r="AG49" s="108"/>
      <c r="AT49" s="117">
        <f t="shared" si="1"/>
        <v>6</v>
      </c>
      <c r="AU49" s="147" t="s">
        <v>423</v>
      </c>
      <c r="AV49" s="115">
        <f t="shared" ca="1" si="2"/>
        <v>0</v>
      </c>
      <c r="AW49" s="113" t="str">
        <f t="shared" ca="1" si="3"/>
        <v>Китай</v>
      </c>
      <c r="AX49" s="118">
        <f t="shared" si="4"/>
        <v>0.1</v>
      </c>
      <c r="AY49" s="113">
        <f t="shared" si="5"/>
        <v>0.15000000000000002</v>
      </c>
      <c r="AZ49" s="113">
        <f t="shared" si="6"/>
        <v>0.60000000000000009</v>
      </c>
      <c r="BA49" s="113">
        <f t="shared" si="7"/>
        <v>0.90000000000000013</v>
      </c>
      <c r="BB49" s="119">
        <v>1650</v>
      </c>
      <c r="BC49" s="145">
        <f t="shared" si="8"/>
        <v>9900</v>
      </c>
      <c r="BD49" s="106">
        <f>IF(A49&lt;&gt;"",IF(_xlfn.XLOOKUP(A49,'1C'!A:A,'1C'!A:A,0,0)&gt;0,1,0),"")</f>
        <v>0</v>
      </c>
      <c r="BE49" s="106">
        <f>IF(C49&lt;&gt;"",IF(_xlfn.XLOOKUP(TEXT(C49,"###"),'1C'!W:W,'1C'!D:D,0,0)&gt;0,0,1),"")</f>
        <v>1</v>
      </c>
      <c r="BF49" s="110" t="str">
        <f t="shared" si="9"/>
        <v>-</v>
      </c>
    </row>
    <row r="50" spans="1:58" ht="139.35" customHeight="1">
      <c r="A50" s="113" t="str">
        <f t="shared" si="0"/>
        <v>B-CLZOE18WBP-DGDark Green</v>
      </c>
      <c r="B50" s="106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36-155-07</v>
      </c>
      <c r="C50" s="122" t="s">
        <v>956</v>
      </c>
      <c r="D50" s="107" t="s">
        <v>1841</v>
      </c>
      <c r="E50" s="113" t="str">
        <f>IF(F50&lt;&gt;"",IFERROR(VLOOKUP(F50,Категории!A:B,2,0),""),"Требуется категория")</f>
        <v>Бейсболки</v>
      </c>
      <c r="F50" s="113" t="s">
        <v>327</v>
      </c>
      <c r="G50" s="115" t="s">
        <v>1113</v>
      </c>
      <c r="H50" s="113" t="s">
        <v>388</v>
      </c>
      <c r="J50" s="113" t="s">
        <v>1677</v>
      </c>
      <c r="K50" s="123" t="s">
        <v>1051</v>
      </c>
      <c r="L50" s="143" t="s">
        <v>269</v>
      </c>
      <c r="M50" s="137"/>
      <c r="N50" s="137"/>
      <c r="O50" s="115" t="s">
        <v>1104</v>
      </c>
      <c r="P50" s="115" t="s">
        <v>1082</v>
      </c>
      <c r="Q50" s="142" t="s">
        <v>1159</v>
      </c>
      <c r="R50" s="137" t="str">
        <f t="shared" si="10"/>
        <v>B-CLZOE18WBP-DG Oakland Athletics MLB</v>
      </c>
      <c r="S50" s="137" t="s">
        <v>46</v>
      </c>
      <c r="T50" s="108"/>
      <c r="U50" s="108" t="s">
        <v>1683</v>
      </c>
      <c r="V50" s="108">
        <v>3</v>
      </c>
      <c r="Y50" s="108"/>
      <c r="AA50" s="108"/>
      <c r="AC50" s="108"/>
      <c r="AE50" s="108"/>
      <c r="AG50" s="108"/>
      <c r="AT50" s="117">
        <f t="shared" si="1"/>
        <v>3</v>
      </c>
      <c r="AU50" s="147" t="s">
        <v>423</v>
      </c>
      <c r="AV50" s="115">
        <f t="shared" ca="1" si="2"/>
        <v>0</v>
      </c>
      <c r="AW50" s="113" t="str">
        <f t="shared" ca="1" si="3"/>
        <v>Китай</v>
      </c>
      <c r="AX50" s="118">
        <f t="shared" si="4"/>
        <v>0.1</v>
      </c>
      <c r="AY50" s="113">
        <f t="shared" si="5"/>
        <v>0.15000000000000002</v>
      </c>
      <c r="AZ50" s="113">
        <f t="shared" si="6"/>
        <v>0.30000000000000004</v>
      </c>
      <c r="BA50" s="113">
        <f t="shared" si="7"/>
        <v>0.45000000000000007</v>
      </c>
      <c r="BB50" s="119">
        <v>1650</v>
      </c>
      <c r="BC50" s="145">
        <f t="shared" si="8"/>
        <v>4950</v>
      </c>
      <c r="BD50" s="106">
        <f>IF(A50&lt;&gt;"",IF(_xlfn.XLOOKUP(A50,'1C'!A:A,'1C'!A:A,0,0)&gt;0,1,0),"")</f>
        <v>0</v>
      </c>
      <c r="BE50" s="106">
        <f>IF(C50&lt;&gt;"",IF(_xlfn.XLOOKUP(TEXT(C50,"###"),'1C'!W:W,'1C'!D:D,0,0)&gt;0,0,1),"")</f>
        <v>1</v>
      </c>
      <c r="BF50" s="110" t="str">
        <f t="shared" si="9"/>
        <v>-</v>
      </c>
    </row>
    <row r="51" spans="1:58" ht="135.19999999999999" customHeight="1">
      <c r="A51" s="113" t="str">
        <f t="shared" si="0"/>
        <v>H-CLZOE14WBP-BKBlack</v>
      </c>
      <c r="B51" s="106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36-156-09</v>
      </c>
      <c r="C51" s="122" t="s">
        <v>957</v>
      </c>
      <c r="D51" s="107" t="s">
        <v>1842</v>
      </c>
      <c r="E51" s="113" t="str">
        <f>IF(F51&lt;&gt;"",IFERROR(VLOOKUP(F51,Категории!A:B,2,0),""),"Требуется категория")</f>
        <v>Бейсболки</v>
      </c>
      <c r="F51" s="113" t="s">
        <v>327</v>
      </c>
      <c r="G51" s="115" t="s">
        <v>1113</v>
      </c>
      <c r="H51" s="113" t="s">
        <v>388</v>
      </c>
      <c r="J51" s="113" t="s">
        <v>1677</v>
      </c>
      <c r="K51" s="123" t="s">
        <v>52</v>
      </c>
      <c r="L51" s="143" t="s">
        <v>53</v>
      </c>
      <c r="M51" s="137"/>
      <c r="N51" s="137"/>
      <c r="O51" s="115" t="s">
        <v>1105</v>
      </c>
      <c r="P51" s="115" t="s">
        <v>1083</v>
      </c>
      <c r="Q51" s="142" t="s">
        <v>1159</v>
      </c>
      <c r="R51" s="137" t="str">
        <f t="shared" si="10"/>
        <v>H-CLZOE14WBP-BK Philadelphia Flyers NHL</v>
      </c>
      <c r="S51" s="137" t="s">
        <v>46</v>
      </c>
      <c r="T51" s="108"/>
      <c r="U51" s="108" t="s">
        <v>1683</v>
      </c>
      <c r="V51" s="108">
        <v>3</v>
      </c>
      <c r="Y51" s="108"/>
      <c r="AA51" s="108"/>
      <c r="AC51" s="108"/>
      <c r="AE51" s="108"/>
      <c r="AG51" s="108"/>
      <c r="AT51" s="117">
        <f t="shared" si="1"/>
        <v>3</v>
      </c>
      <c r="AU51" s="147" t="s">
        <v>423</v>
      </c>
      <c r="AV51" s="115">
        <f t="shared" ca="1" si="2"/>
        <v>0</v>
      </c>
      <c r="AW51" s="113" t="str">
        <f t="shared" ca="1" si="3"/>
        <v>Китай</v>
      </c>
      <c r="AX51" s="118">
        <f t="shared" si="4"/>
        <v>0.1</v>
      </c>
      <c r="AY51" s="113">
        <f t="shared" si="5"/>
        <v>0.15000000000000002</v>
      </c>
      <c r="AZ51" s="113">
        <f t="shared" si="6"/>
        <v>0.30000000000000004</v>
      </c>
      <c r="BA51" s="113">
        <f t="shared" si="7"/>
        <v>0.45000000000000007</v>
      </c>
      <c r="BB51" s="119">
        <v>1650</v>
      </c>
      <c r="BC51" s="145">
        <f t="shared" si="8"/>
        <v>4950</v>
      </c>
      <c r="BD51" s="106">
        <f>IF(A51&lt;&gt;"",IF(_xlfn.XLOOKUP(A51,'1C'!A:A,'1C'!A:A,0,0)&gt;0,1,0),"")</f>
        <v>0</v>
      </c>
      <c r="BE51" s="106">
        <f>IF(C51&lt;&gt;"",IF(_xlfn.XLOOKUP(TEXT(C51,"###"),'1C'!W:W,'1C'!D:D,0,0)&gt;0,0,1),"")</f>
        <v>1</v>
      </c>
      <c r="BF51" s="110" t="str">
        <f t="shared" si="9"/>
        <v>-</v>
      </c>
    </row>
    <row r="52" spans="1:58" ht="140.1" customHeight="1">
      <c r="A52" s="113" t="str">
        <f t="shared" si="0"/>
        <v>H-CLZOE15WBP-BKABlack</v>
      </c>
      <c r="B52" s="106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36-157-09</v>
      </c>
      <c r="C52" s="122" t="s">
        <v>958</v>
      </c>
      <c r="D52" s="107" t="s">
        <v>1819</v>
      </c>
      <c r="E52" s="113" t="str">
        <f>IF(F52&lt;&gt;"",IFERROR(VLOOKUP(F52,Категории!A:B,2,0),""),"Требуется категория")</f>
        <v>Бейсболки</v>
      </c>
      <c r="F52" s="113" t="s">
        <v>327</v>
      </c>
      <c r="G52" s="115" t="s">
        <v>1113</v>
      </c>
      <c r="H52" s="113" t="s">
        <v>388</v>
      </c>
      <c r="J52" s="113" t="s">
        <v>1677</v>
      </c>
      <c r="K52" s="123" t="s">
        <v>52</v>
      </c>
      <c r="L52" s="143" t="s">
        <v>53</v>
      </c>
      <c r="M52" s="137"/>
      <c r="N52" s="137"/>
      <c r="O52" s="115" t="s">
        <v>1105</v>
      </c>
      <c r="P52" s="115" t="s">
        <v>1060</v>
      </c>
      <c r="Q52" s="142" t="s">
        <v>1159</v>
      </c>
      <c r="R52" s="137" t="str">
        <f t="shared" si="10"/>
        <v>H-CLZOE15WBP-BKA Pittsburgh Penguins NHL</v>
      </c>
      <c r="S52" s="137" t="s">
        <v>46</v>
      </c>
      <c r="T52" s="108"/>
      <c r="U52" s="108" t="s">
        <v>1683</v>
      </c>
      <c r="V52" s="108">
        <v>6</v>
      </c>
      <c r="Y52" s="108"/>
      <c r="AA52" s="108"/>
      <c r="AC52" s="108"/>
      <c r="AE52" s="108"/>
      <c r="AG52" s="108"/>
      <c r="AT52" s="117">
        <f t="shared" si="1"/>
        <v>6</v>
      </c>
      <c r="AU52" s="147" t="s">
        <v>423</v>
      </c>
      <c r="AV52" s="115">
        <f t="shared" ca="1" si="2"/>
        <v>0</v>
      </c>
      <c r="AW52" s="113" t="str">
        <f t="shared" ca="1" si="3"/>
        <v>Китай</v>
      </c>
      <c r="AX52" s="118">
        <f t="shared" si="4"/>
        <v>0.1</v>
      </c>
      <c r="AY52" s="113">
        <f t="shared" si="5"/>
        <v>0.15000000000000002</v>
      </c>
      <c r="AZ52" s="113">
        <f t="shared" si="6"/>
        <v>0.60000000000000009</v>
      </c>
      <c r="BA52" s="113">
        <f t="shared" si="7"/>
        <v>0.90000000000000013</v>
      </c>
      <c r="BB52" s="119">
        <v>1650</v>
      </c>
      <c r="BC52" s="145">
        <f t="shared" si="8"/>
        <v>9900</v>
      </c>
      <c r="BD52" s="106">
        <f>IF(A52&lt;&gt;"",IF(_xlfn.XLOOKUP(A52,'1C'!A:A,'1C'!A:A,0,0)&gt;0,1,0),"")</f>
        <v>0</v>
      </c>
      <c r="BE52" s="106">
        <f>IF(C52&lt;&gt;"",IF(_xlfn.XLOOKUP(TEXT(C52,"###"),'1C'!W:W,'1C'!D:D,0,0)&gt;0,0,1),"")</f>
        <v>1</v>
      </c>
      <c r="BF52" s="110" t="str">
        <f t="shared" si="9"/>
        <v>-</v>
      </c>
    </row>
    <row r="53" spans="1:58" ht="138.19999999999999" customHeight="1">
      <c r="A53" s="113" t="str">
        <f t="shared" si="0"/>
        <v>B-CLZOE20WBP-BKBBlack</v>
      </c>
      <c r="B53" s="106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36-158-09</v>
      </c>
      <c r="C53" s="122" t="s">
        <v>959</v>
      </c>
      <c r="D53" s="107" t="s">
        <v>1843</v>
      </c>
      <c r="E53" s="113" t="str">
        <f>IF(F53&lt;&gt;"",IFERROR(VLOOKUP(F53,Категории!A:B,2,0),""),"Требуется категория")</f>
        <v>Бейсболки</v>
      </c>
      <c r="F53" s="113" t="s">
        <v>327</v>
      </c>
      <c r="G53" s="115" t="s">
        <v>1113</v>
      </c>
      <c r="H53" s="113" t="s">
        <v>388</v>
      </c>
      <c r="J53" s="113" t="s">
        <v>1677</v>
      </c>
      <c r="K53" s="123" t="s">
        <v>52</v>
      </c>
      <c r="L53" s="143" t="s">
        <v>53</v>
      </c>
      <c r="M53" s="132"/>
      <c r="N53" s="137"/>
      <c r="O53" s="115" t="s">
        <v>1104</v>
      </c>
      <c r="P53" s="115" t="s">
        <v>1084</v>
      </c>
      <c r="Q53" s="142" t="s">
        <v>1159</v>
      </c>
      <c r="R53" s="137" t="str">
        <f t="shared" si="10"/>
        <v>B-CLZOE20WBP-BKB Pittsburgh Pirates MLB</v>
      </c>
      <c r="S53" s="137" t="s">
        <v>46</v>
      </c>
      <c r="T53" s="108"/>
      <c r="U53" s="108" t="s">
        <v>1683</v>
      </c>
      <c r="V53" s="108">
        <v>6</v>
      </c>
      <c r="Y53" s="108"/>
      <c r="AA53" s="108"/>
      <c r="AC53" s="108"/>
      <c r="AE53" s="108"/>
      <c r="AG53" s="108"/>
      <c r="AT53" s="117">
        <f t="shared" si="1"/>
        <v>6</v>
      </c>
      <c r="AU53" s="147" t="s">
        <v>423</v>
      </c>
      <c r="AV53" s="115">
        <f t="shared" ca="1" si="2"/>
        <v>0</v>
      </c>
      <c r="AW53" s="113" t="str">
        <f t="shared" ca="1" si="3"/>
        <v>Китай</v>
      </c>
      <c r="AX53" s="118">
        <f t="shared" si="4"/>
        <v>0.1</v>
      </c>
      <c r="AY53" s="113">
        <f t="shared" si="5"/>
        <v>0.15000000000000002</v>
      </c>
      <c r="AZ53" s="113">
        <f t="shared" si="6"/>
        <v>0.60000000000000009</v>
      </c>
      <c r="BA53" s="113">
        <f t="shared" si="7"/>
        <v>0.90000000000000013</v>
      </c>
      <c r="BB53" s="119">
        <v>1650</v>
      </c>
      <c r="BC53" s="145">
        <f t="shared" si="8"/>
        <v>9900</v>
      </c>
      <c r="BD53" s="106">
        <f>IF(A53&lt;&gt;"",IF(_xlfn.XLOOKUP(A53,'1C'!A:A,'1C'!A:A,0,0)&gt;0,1,0),"")</f>
        <v>0</v>
      </c>
      <c r="BE53" s="106">
        <f>IF(C53&lt;&gt;"",IF(_xlfn.XLOOKUP(TEXT(C53,"###"),'1C'!W:W,'1C'!D:D,0,0)&gt;0,0,1),"")</f>
        <v>1</v>
      </c>
      <c r="BF53" s="110" t="str">
        <f t="shared" si="9"/>
        <v>-</v>
      </c>
    </row>
    <row r="54" spans="1:58" ht="139.15" customHeight="1">
      <c r="A54" s="113" t="str">
        <f t="shared" si="0"/>
        <v>BCPTN-CLZOE22WBP-BK77Black</v>
      </c>
      <c r="B54" s="106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36-159-09</v>
      </c>
      <c r="C54" s="122" t="s">
        <v>960</v>
      </c>
      <c r="D54" s="107" t="s">
        <v>1821</v>
      </c>
      <c r="E54" s="113" t="str">
        <f>IF(F54&lt;&gt;"",IFERROR(VLOOKUP(F54,Категории!A:B,2,0),""),"Требуется категория")</f>
        <v>Бейсболки</v>
      </c>
      <c r="F54" s="113" t="s">
        <v>327</v>
      </c>
      <c r="G54" s="115" t="s">
        <v>1113</v>
      </c>
      <c r="H54" s="113" t="s">
        <v>388</v>
      </c>
      <c r="J54" s="113" t="s">
        <v>1677</v>
      </c>
      <c r="K54" s="123" t="s">
        <v>52</v>
      </c>
      <c r="L54" s="143" t="s">
        <v>53</v>
      </c>
      <c r="M54" s="132"/>
      <c r="N54" s="137"/>
      <c r="O54" s="115" t="s">
        <v>1104</v>
      </c>
      <c r="P54" s="115" t="s">
        <v>1062</v>
      </c>
      <c r="Q54" s="142" t="s">
        <v>1159</v>
      </c>
      <c r="R54" s="137" t="str">
        <f t="shared" si="10"/>
        <v>BCPTN-CLZOE22WBP-BK77 San Francisco Giants MLB</v>
      </c>
      <c r="S54" s="137" t="s">
        <v>46</v>
      </c>
      <c r="T54" s="108"/>
      <c r="U54" s="108" t="s">
        <v>1683</v>
      </c>
      <c r="V54" s="108">
        <v>6</v>
      </c>
      <c r="Y54" s="108"/>
      <c r="AA54" s="108"/>
      <c r="AC54" s="108"/>
      <c r="AE54" s="108"/>
      <c r="AG54" s="108"/>
      <c r="AT54" s="117">
        <f t="shared" si="1"/>
        <v>6</v>
      </c>
      <c r="AU54" s="147" t="s">
        <v>423</v>
      </c>
      <c r="AV54" s="115">
        <f t="shared" ca="1" si="2"/>
        <v>0</v>
      </c>
      <c r="AW54" s="113" t="str">
        <f t="shared" ca="1" si="3"/>
        <v>Китай</v>
      </c>
      <c r="AX54" s="118">
        <f t="shared" si="4"/>
        <v>0.1</v>
      </c>
      <c r="AY54" s="113">
        <f t="shared" si="5"/>
        <v>0.15000000000000002</v>
      </c>
      <c r="AZ54" s="113">
        <f t="shared" si="6"/>
        <v>0.60000000000000009</v>
      </c>
      <c r="BA54" s="113">
        <f t="shared" si="7"/>
        <v>0.90000000000000013</v>
      </c>
      <c r="BB54" s="119">
        <v>1650</v>
      </c>
      <c r="BC54" s="145">
        <f t="shared" si="8"/>
        <v>9900</v>
      </c>
      <c r="BD54" s="106">
        <f>IF(A54&lt;&gt;"",IF(_xlfn.XLOOKUP(A54,'1C'!A:A,'1C'!A:A,0,0)&gt;0,1,0),"")</f>
        <v>0</v>
      </c>
      <c r="BE54" s="106">
        <f>IF(C54&lt;&gt;"",IF(_xlfn.XLOOKUP(TEXT(C54,"###"),'1C'!W:W,'1C'!D:D,0,0)&gt;0,0,1),"")</f>
        <v>1</v>
      </c>
      <c r="BF54" s="110" t="str">
        <f t="shared" si="9"/>
        <v>-</v>
      </c>
    </row>
    <row r="55" spans="1:58" ht="132.6" customHeight="1">
      <c r="A55" s="113" t="str">
        <f t="shared" si="0"/>
        <v>H-CLZOE32WBP-BKABlack</v>
      </c>
      <c r="B55" s="106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36-160-09</v>
      </c>
      <c r="C55" s="122" t="s">
        <v>961</v>
      </c>
      <c r="D55" s="107" t="s">
        <v>1833</v>
      </c>
      <c r="E55" s="113" t="str">
        <f>IF(F55&lt;&gt;"",IFERROR(VLOOKUP(F55,Категории!A:B,2,0),""),"Требуется категория")</f>
        <v>Бейсболки</v>
      </c>
      <c r="F55" s="113" t="s">
        <v>327</v>
      </c>
      <c r="G55" s="115" t="s">
        <v>1113</v>
      </c>
      <c r="H55" s="113" t="s">
        <v>388</v>
      </c>
      <c r="J55" s="113" t="s">
        <v>1677</v>
      </c>
      <c r="K55" s="123" t="s">
        <v>52</v>
      </c>
      <c r="L55" s="144" t="s">
        <v>53</v>
      </c>
      <c r="M55" s="132"/>
      <c r="N55" s="137"/>
      <c r="O55" s="115" t="s">
        <v>1105</v>
      </c>
      <c r="P55" s="115" t="s">
        <v>1074</v>
      </c>
      <c r="Q55" s="142" t="s">
        <v>1159</v>
      </c>
      <c r="R55" s="137" t="str">
        <f t="shared" si="10"/>
        <v>H-CLZOE32WBP-BKA Seattle Kraken NHL</v>
      </c>
      <c r="S55" s="137" t="s">
        <v>46</v>
      </c>
      <c r="T55" s="108"/>
      <c r="U55" s="108" t="s">
        <v>1683</v>
      </c>
      <c r="V55" s="108">
        <v>6</v>
      </c>
      <c r="Y55" s="108"/>
      <c r="AA55" s="108"/>
      <c r="AC55" s="108"/>
      <c r="AE55" s="108"/>
      <c r="AG55" s="108"/>
      <c r="AT55" s="117">
        <f t="shared" si="1"/>
        <v>6</v>
      </c>
      <c r="AU55" s="147" t="s">
        <v>423</v>
      </c>
      <c r="AV55" s="115">
        <f t="shared" ca="1" si="2"/>
        <v>0</v>
      </c>
      <c r="AW55" s="113" t="str">
        <f t="shared" ca="1" si="3"/>
        <v>Китай</v>
      </c>
      <c r="AX55" s="118">
        <f t="shared" si="4"/>
        <v>0.1</v>
      </c>
      <c r="AY55" s="113">
        <f t="shared" si="5"/>
        <v>0.15000000000000002</v>
      </c>
      <c r="AZ55" s="113">
        <f t="shared" si="6"/>
        <v>0.60000000000000009</v>
      </c>
      <c r="BA55" s="113">
        <f t="shared" si="7"/>
        <v>0.90000000000000013</v>
      </c>
      <c r="BB55" s="119">
        <v>1650</v>
      </c>
      <c r="BC55" s="145">
        <f t="shared" si="8"/>
        <v>9900</v>
      </c>
      <c r="BD55" s="106">
        <f>IF(A55&lt;&gt;"",IF(_xlfn.XLOOKUP(A55,'1C'!A:A,'1C'!A:A,0,0)&gt;0,1,0),"")</f>
        <v>0</v>
      </c>
      <c r="BE55" s="106">
        <f>IF(C55&lt;&gt;"",IF(_xlfn.XLOOKUP(TEXT(C55,"###"),'1C'!W:W,'1C'!D:D,0,0)&gt;0,0,1),"")</f>
        <v>1</v>
      </c>
      <c r="BF55" s="110" t="str">
        <f t="shared" si="9"/>
        <v>-</v>
      </c>
    </row>
    <row r="56" spans="1:58" ht="140.1" customHeight="1">
      <c r="A56" s="113" t="str">
        <f t="shared" si="0"/>
        <v>H-CLZOE32WBP-NYNavy</v>
      </c>
      <c r="B56" s="106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36-161-16</v>
      </c>
      <c r="C56" s="122" t="s">
        <v>962</v>
      </c>
      <c r="D56" s="107" t="s">
        <v>1833</v>
      </c>
      <c r="E56" s="113" t="str">
        <f>IF(F56&lt;&gt;"",IFERROR(VLOOKUP(F56,Категории!A:B,2,0),""),"Требуется категория")</f>
        <v>Бейсболки</v>
      </c>
      <c r="F56" s="113" t="s">
        <v>327</v>
      </c>
      <c r="G56" s="115" t="s">
        <v>1113</v>
      </c>
      <c r="H56" s="113" t="s">
        <v>388</v>
      </c>
      <c r="J56" s="113" t="s">
        <v>1677</v>
      </c>
      <c r="K56" s="123" t="s">
        <v>54</v>
      </c>
      <c r="L56" s="144" t="s">
        <v>55</v>
      </c>
      <c r="M56" s="132"/>
      <c r="N56" s="137"/>
      <c r="O56" s="115" t="s">
        <v>1105</v>
      </c>
      <c r="P56" s="115" t="s">
        <v>1074</v>
      </c>
      <c r="Q56" s="142" t="s">
        <v>1159</v>
      </c>
      <c r="R56" s="137" t="str">
        <f t="shared" si="10"/>
        <v>H-CLZOE32WBP-NY Seattle Kraken NHL</v>
      </c>
      <c r="S56" s="137" t="s">
        <v>46</v>
      </c>
      <c r="T56" s="108"/>
      <c r="U56" s="108" t="s">
        <v>1683</v>
      </c>
      <c r="V56" s="108">
        <v>6</v>
      </c>
      <c r="Y56" s="108"/>
      <c r="AA56" s="108"/>
      <c r="AC56" s="108"/>
      <c r="AE56" s="108"/>
      <c r="AG56" s="108"/>
      <c r="AT56" s="117">
        <f t="shared" si="1"/>
        <v>6</v>
      </c>
      <c r="AU56" s="147" t="s">
        <v>423</v>
      </c>
      <c r="AV56" s="115">
        <f t="shared" ca="1" si="2"/>
        <v>0</v>
      </c>
      <c r="AW56" s="113" t="str">
        <f t="shared" ca="1" si="3"/>
        <v>Китай</v>
      </c>
      <c r="AX56" s="118">
        <f t="shared" si="4"/>
        <v>0.1</v>
      </c>
      <c r="AY56" s="113">
        <f t="shared" si="5"/>
        <v>0.15000000000000002</v>
      </c>
      <c r="AZ56" s="113">
        <f t="shared" si="6"/>
        <v>0.60000000000000009</v>
      </c>
      <c r="BA56" s="113">
        <f t="shared" si="7"/>
        <v>0.90000000000000013</v>
      </c>
      <c r="BB56" s="119">
        <v>1650</v>
      </c>
      <c r="BC56" s="145">
        <f t="shared" si="8"/>
        <v>9900</v>
      </c>
      <c r="BD56" s="106">
        <f>IF(A56&lt;&gt;"",IF(_xlfn.XLOOKUP(A56,'1C'!A:A,'1C'!A:A,0,0)&gt;0,1,0),"")</f>
        <v>0</v>
      </c>
      <c r="BE56" s="106">
        <f>IF(C56&lt;&gt;"",IF(_xlfn.XLOOKUP(TEXT(C56,"###"),'1C'!W:W,'1C'!D:D,0,0)&gt;0,0,1),"")</f>
        <v>1</v>
      </c>
      <c r="BF56" s="110" t="str">
        <f t="shared" si="9"/>
        <v>-</v>
      </c>
    </row>
    <row r="57" spans="1:58" ht="140.1" customHeight="1">
      <c r="A57" s="113" t="str">
        <f t="shared" si="0"/>
        <v>H-CLZOE17WBP-NYNavy</v>
      </c>
      <c r="B57" s="106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36-162-16</v>
      </c>
      <c r="C57" s="122" t="s">
        <v>963</v>
      </c>
      <c r="D57" s="107" t="s">
        <v>1822</v>
      </c>
      <c r="E57" s="113" t="str">
        <f>IF(F57&lt;&gt;"",IFERROR(VLOOKUP(F57,Категории!A:B,2,0),""),"Требуется категория")</f>
        <v>Бейсболки</v>
      </c>
      <c r="F57" s="113" t="s">
        <v>327</v>
      </c>
      <c r="G57" s="115" t="s">
        <v>1113</v>
      </c>
      <c r="H57" s="113" t="s">
        <v>388</v>
      </c>
      <c r="J57" s="113" t="s">
        <v>1677</v>
      </c>
      <c r="K57" s="123" t="s">
        <v>54</v>
      </c>
      <c r="L57" s="144" t="s">
        <v>55</v>
      </c>
      <c r="M57" s="132"/>
      <c r="N57" s="137"/>
      <c r="O57" s="115" t="s">
        <v>1105</v>
      </c>
      <c r="P57" s="115" t="s">
        <v>1063</v>
      </c>
      <c r="Q57" s="142" t="s">
        <v>1159</v>
      </c>
      <c r="R57" s="137" t="str">
        <f t="shared" si="10"/>
        <v>H-CLZOE17WBP-NY St Louis Blues NHL</v>
      </c>
      <c r="S57" s="137" t="s">
        <v>46</v>
      </c>
      <c r="T57" s="108"/>
      <c r="U57" s="108" t="s">
        <v>1683</v>
      </c>
      <c r="V57" s="108">
        <v>3</v>
      </c>
      <c r="Y57" s="108"/>
      <c r="AA57" s="108"/>
      <c r="AC57" s="108"/>
      <c r="AE57" s="108"/>
      <c r="AG57" s="108"/>
      <c r="AT57" s="117">
        <f t="shared" si="1"/>
        <v>3</v>
      </c>
      <c r="AU57" s="147" t="s">
        <v>423</v>
      </c>
      <c r="AV57" s="115">
        <f t="shared" ca="1" si="2"/>
        <v>0</v>
      </c>
      <c r="AW57" s="113" t="str">
        <f t="shared" ca="1" si="3"/>
        <v>Китай</v>
      </c>
      <c r="AX57" s="118">
        <f t="shared" si="4"/>
        <v>0.1</v>
      </c>
      <c r="AY57" s="113">
        <f t="shared" si="5"/>
        <v>0.15000000000000002</v>
      </c>
      <c r="AZ57" s="113">
        <f t="shared" si="6"/>
        <v>0.30000000000000004</v>
      </c>
      <c r="BA57" s="113">
        <f t="shared" si="7"/>
        <v>0.45000000000000007</v>
      </c>
      <c r="BB57" s="119">
        <v>1650</v>
      </c>
      <c r="BC57" s="145">
        <f t="shared" si="8"/>
        <v>4950</v>
      </c>
      <c r="BD57" s="106">
        <f>IF(A57&lt;&gt;"",IF(_xlfn.XLOOKUP(A57,'1C'!A:A,'1C'!A:A,0,0)&gt;0,1,0),"")</f>
        <v>0</v>
      </c>
      <c r="BE57" s="106">
        <f>IF(C57&lt;&gt;"",IF(_xlfn.XLOOKUP(TEXT(C57,"###"),'1C'!W:W,'1C'!D:D,0,0)&gt;0,0,1),"")</f>
        <v>1</v>
      </c>
      <c r="BF57" s="110" t="str">
        <f t="shared" si="9"/>
        <v>-</v>
      </c>
    </row>
    <row r="58" spans="1:58" ht="135.19999999999999" customHeight="1">
      <c r="A58" s="113" t="str">
        <f t="shared" si="0"/>
        <v>H-CLZOE18WBP-LNALight Navy</v>
      </c>
      <c r="B58" s="106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36-163-16</v>
      </c>
      <c r="C58" s="122" t="s">
        <v>964</v>
      </c>
      <c r="D58" s="107" t="s">
        <v>1844</v>
      </c>
      <c r="E58" s="113" t="str">
        <f>IF(F58&lt;&gt;"",IFERROR(VLOOKUP(F58,Категории!A:B,2,0),""),"Требуется категория")</f>
        <v>Бейсболки</v>
      </c>
      <c r="F58" s="113" t="s">
        <v>327</v>
      </c>
      <c r="G58" s="115" t="s">
        <v>1113</v>
      </c>
      <c r="H58" s="113" t="s">
        <v>388</v>
      </c>
      <c r="J58" s="113" t="s">
        <v>1677</v>
      </c>
      <c r="K58" s="123" t="s">
        <v>1049</v>
      </c>
      <c r="L58" s="144" t="s">
        <v>55</v>
      </c>
      <c r="M58" s="132"/>
      <c r="N58" s="137"/>
      <c r="O58" s="115" t="s">
        <v>1105</v>
      </c>
      <c r="P58" s="115" t="s">
        <v>1085</v>
      </c>
      <c r="Q58" s="142" t="s">
        <v>1159</v>
      </c>
      <c r="R58" s="137" t="str">
        <f t="shared" si="10"/>
        <v>H-CLZOE18WBP-LNA Toronto Maple Leafs NHL</v>
      </c>
      <c r="S58" s="137" t="s">
        <v>46</v>
      </c>
      <c r="T58" s="108"/>
      <c r="U58" s="108" t="s">
        <v>1683</v>
      </c>
      <c r="V58" s="108">
        <v>6</v>
      </c>
      <c r="Y58" s="108"/>
      <c r="AA58" s="108"/>
      <c r="AC58" s="108"/>
      <c r="AE58" s="108"/>
      <c r="AG58" s="108"/>
      <c r="AT58" s="117">
        <f t="shared" si="1"/>
        <v>6</v>
      </c>
      <c r="AU58" s="147" t="s">
        <v>423</v>
      </c>
      <c r="AV58" s="115">
        <f t="shared" ca="1" si="2"/>
        <v>0</v>
      </c>
      <c r="AW58" s="113" t="str">
        <f t="shared" ca="1" si="3"/>
        <v>Китай</v>
      </c>
      <c r="AX58" s="118">
        <f t="shared" si="4"/>
        <v>0.1</v>
      </c>
      <c r="AY58" s="113">
        <f t="shared" si="5"/>
        <v>0.15000000000000002</v>
      </c>
      <c r="AZ58" s="113">
        <f t="shared" si="6"/>
        <v>0.60000000000000009</v>
      </c>
      <c r="BA58" s="113">
        <f t="shared" si="7"/>
        <v>0.90000000000000013</v>
      </c>
      <c r="BB58" s="119">
        <v>1650</v>
      </c>
      <c r="BC58" s="145">
        <f t="shared" si="8"/>
        <v>9900</v>
      </c>
      <c r="BD58" s="106">
        <f>IF(A58&lt;&gt;"",IF(_xlfn.XLOOKUP(A58,'1C'!A:A,'1C'!A:A,0,0)&gt;0,1,0),"")</f>
        <v>0</v>
      </c>
      <c r="BE58" s="106">
        <f>IF(C58&lt;&gt;"",IF(_xlfn.XLOOKUP(TEXT(C58,"###"),'1C'!W:W,'1C'!D:D,0,0)&gt;0,0,1),"")</f>
        <v>1</v>
      </c>
      <c r="BF58" s="110" t="str">
        <f t="shared" si="9"/>
        <v>-</v>
      </c>
    </row>
    <row r="59" spans="1:58" ht="135.19999999999999" customHeight="1">
      <c r="A59" s="113" t="str">
        <f t="shared" si="0"/>
        <v>H-CLZOE31WBP-BKBlack</v>
      </c>
      <c r="B59" s="106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36-164-09</v>
      </c>
      <c r="C59" s="122" t="s">
        <v>965</v>
      </c>
      <c r="D59" s="107" t="s">
        <v>1834</v>
      </c>
      <c r="E59" s="113" t="str">
        <f>IF(F59&lt;&gt;"",IFERROR(VLOOKUP(F59,Категории!A:B,2,0),""),"Требуется категория")</f>
        <v>Бейсболки</v>
      </c>
      <c r="F59" s="113" t="s">
        <v>327</v>
      </c>
      <c r="G59" s="115" t="s">
        <v>1113</v>
      </c>
      <c r="H59" s="113" t="s">
        <v>388</v>
      </c>
      <c r="J59" s="113" t="s">
        <v>1677</v>
      </c>
      <c r="K59" s="123" t="s">
        <v>52</v>
      </c>
      <c r="L59" s="144" t="s">
        <v>53</v>
      </c>
      <c r="M59" s="132"/>
      <c r="N59" s="137"/>
      <c r="O59" s="115" t="s">
        <v>1105</v>
      </c>
      <c r="P59" s="115" t="s">
        <v>1075</v>
      </c>
      <c r="Q59" s="142" t="s">
        <v>1159</v>
      </c>
      <c r="R59" s="137" t="str">
        <f t="shared" si="10"/>
        <v>H-CLZOE31WBP-BK Vegas Golden Knights NHL</v>
      </c>
      <c r="S59" s="137" t="s">
        <v>46</v>
      </c>
      <c r="T59" s="108"/>
      <c r="U59" s="108" t="s">
        <v>1683</v>
      </c>
      <c r="V59" s="108">
        <v>6</v>
      </c>
      <c r="Y59" s="108"/>
      <c r="AA59" s="108"/>
      <c r="AC59" s="108"/>
      <c r="AE59" s="108"/>
      <c r="AG59" s="108"/>
      <c r="AT59" s="117">
        <f t="shared" si="1"/>
        <v>6</v>
      </c>
      <c r="AU59" s="147" t="s">
        <v>423</v>
      </c>
      <c r="AV59" s="115">
        <f t="shared" ca="1" si="2"/>
        <v>0</v>
      </c>
      <c r="AW59" s="113" t="str">
        <f t="shared" ca="1" si="3"/>
        <v>Китай</v>
      </c>
      <c r="AX59" s="118">
        <f t="shared" si="4"/>
        <v>0.1</v>
      </c>
      <c r="AY59" s="113">
        <f t="shared" si="5"/>
        <v>0.15000000000000002</v>
      </c>
      <c r="AZ59" s="113">
        <f t="shared" si="6"/>
        <v>0.60000000000000009</v>
      </c>
      <c r="BA59" s="113">
        <f t="shared" si="7"/>
        <v>0.90000000000000013</v>
      </c>
      <c r="BB59" s="119">
        <v>1650</v>
      </c>
      <c r="BC59" s="145">
        <f t="shared" si="8"/>
        <v>9900</v>
      </c>
      <c r="BD59" s="106">
        <f>IF(A59&lt;&gt;"",IF(_xlfn.XLOOKUP(A59,'1C'!A:A,'1C'!A:A,0,0)&gt;0,1,0),"")</f>
        <v>0</v>
      </c>
      <c r="BE59" s="106">
        <f>IF(C59&lt;&gt;"",IF(_xlfn.XLOOKUP(TEXT(C59,"###"),'1C'!W:W,'1C'!D:D,0,0)&gt;0,0,1),"")</f>
        <v>1</v>
      </c>
      <c r="BF59" s="110" t="str">
        <f t="shared" si="9"/>
        <v>-</v>
      </c>
    </row>
    <row r="60" spans="1:58" ht="140.1" customHeight="1">
      <c r="A60" s="113" t="str">
        <f t="shared" si="0"/>
        <v>H-CLZOE20WBP-NYNavy</v>
      </c>
      <c r="B60" s="106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36-165-16</v>
      </c>
      <c r="C60" s="122" t="s">
        <v>966</v>
      </c>
      <c r="D60" s="107" t="s">
        <v>1835</v>
      </c>
      <c r="E60" s="113" t="str">
        <f>IF(F60&lt;&gt;"",IFERROR(VLOOKUP(F60,Категории!A:B,2,0),""),"Требуется категория")</f>
        <v>Бейсболки</v>
      </c>
      <c r="F60" s="113" t="s">
        <v>327</v>
      </c>
      <c r="G60" s="115" t="s">
        <v>1113</v>
      </c>
      <c r="H60" s="113" t="s">
        <v>388</v>
      </c>
      <c r="J60" s="113" t="s">
        <v>1677</v>
      </c>
      <c r="K60" s="123" t="s">
        <v>54</v>
      </c>
      <c r="L60" s="143" t="s">
        <v>55</v>
      </c>
      <c r="M60" s="132"/>
      <c r="N60" s="137"/>
      <c r="O60" s="115" t="s">
        <v>1105</v>
      </c>
      <c r="P60" s="115" t="s">
        <v>1076</v>
      </c>
      <c r="Q60" s="142" t="s">
        <v>1159</v>
      </c>
      <c r="R60" s="137" t="str">
        <f t="shared" si="10"/>
        <v>H-CLZOE20WBP-NY Washington Capitals NHL</v>
      </c>
      <c r="S60" s="137" t="s">
        <v>46</v>
      </c>
      <c r="T60" s="108"/>
      <c r="U60" s="108" t="s">
        <v>1683</v>
      </c>
      <c r="V60" s="108">
        <v>6</v>
      </c>
      <c r="Y60" s="108"/>
      <c r="AA60" s="108"/>
      <c r="AC60" s="108"/>
      <c r="AE60" s="108"/>
      <c r="AG60" s="108"/>
      <c r="AT60" s="117">
        <f t="shared" si="1"/>
        <v>6</v>
      </c>
      <c r="AU60" s="147" t="s">
        <v>423</v>
      </c>
      <c r="AV60" s="115">
        <f t="shared" ca="1" si="2"/>
        <v>0</v>
      </c>
      <c r="AW60" s="113" t="str">
        <f t="shared" ca="1" si="3"/>
        <v>Китай</v>
      </c>
      <c r="AX60" s="118">
        <f t="shared" si="4"/>
        <v>0.1</v>
      </c>
      <c r="AY60" s="113">
        <f t="shared" si="5"/>
        <v>0.15000000000000002</v>
      </c>
      <c r="AZ60" s="113">
        <f t="shared" si="6"/>
        <v>0.60000000000000009</v>
      </c>
      <c r="BA60" s="113">
        <f t="shared" si="7"/>
        <v>0.90000000000000013</v>
      </c>
      <c r="BB60" s="119">
        <v>1650</v>
      </c>
      <c r="BC60" s="145">
        <f t="shared" si="8"/>
        <v>9900</v>
      </c>
      <c r="BD60" s="106">
        <f>IF(A60&lt;&gt;"",IF(_xlfn.XLOOKUP(A60,'1C'!A:A,'1C'!A:A,0,0)&gt;0,1,0),"")</f>
        <v>0</v>
      </c>
      <c r="BE60" s="106">
        <f>IF(C60&lt;&gt;"",IF(_xlfn.XLOOKUP(TEXT(C60,"###"),'1C'!W:W,'1C'!D:D,0,0)&gt;0,0,1),"")</f>
        <v>1</v>
      </c>
      <c r="BF60" s="110" t="str">
        <f t="shared" si="9"/>
        <v>-</v>
      </c>
    </row>
    <row r="61" spans="1:58" ht="106.5" customHeight="1">
      <c r="A61" s="113" t="str">
        <f t="shared" si="0"/>
        <v>BCPTN-CLZRP09WBP-NY57Navy</v>
      </c>
      <c r="B61" s="106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36-166-59</v>
      </c>
      <c r="C61" s="122" t="s">
        <v>967</v>
      </c>
      <c r="D61" s="107" t="s">
        <v>1831</v>
      </c>
      <c r="E61" s="113" t="str">
        <f>IF(F61&lt;&gt;"",IFERROR(VLOOKUP(F61,Категории!A:B,2,0),""),"Требуется категория")</f>
        <v>Бейсболки</v>
      </c>
      <c r="F61" s="113" t="s">
        <v>1679</v>
      </c>
      <c r="G61" s="115" t="s">
        <v>1113</v>
      </c>
      <c r="H61" s="113" t="s">
        <v>388</v>
      </c>
      <c r="J61" s="113" t="s">
        <v>1677</v>
      </c>
      <c r="K61" s="123" t="s">
        <v>54</v>
      </c>
      <c r="L61" s="143" t="s">
        <v>113</v>
      </c>
      <c r="M61" s="132"/>
      <c r="N61" s="137"/>
      <c r="O61" s="115" t="s">
        <v>1104</v>
      </c>
      <c r="P61" s="115" t="s">
        <v>1072</v>
      </c>
      <c r="Q61" s="142" t="s">
        <v>1159</v>
      </c>
      <c r="R61" s="137" t="str">
        <f t="shared" si="10"/>
        <v>BCPTN-CLZRP09WBP-NY57 Detroit Tigers MLB</v>
      </c>
      <c r="S61" s="137" t="s">
        <v>46</v>
      </c>
      <c r="T61" s="108"/>
      <c r="U61" s="108" t="s">
        <v>1683</v>
      </c>
      <c r="V61" s="108">
        <v>6</v>
      </c>
      <c r="Y61" s="108"/>
      <c r="AA61" s="108"/>
      <c r="AC61" s="108"/>
      <c r="AE61" s="108"/>
      <c r="AG61" s="108"/>
      <c r="AT61" s="117">
        <f t="shared" si="1"/>
        <v>6</v>
      </c>
      <c r="AU61" s="147" t="s">
        <v>423</v>
      </c>
      <c r="AV61" s="115">
        <f t="shared" ca="1" si="2"/>
        <v>0</v>
      </c>
      <c r="AW61" s="113" t="str">
        <f t="shared" ca="1" si="3"/>
        <v>Китай</v>
      </c>
      <c r="AX61" s="118">
        <f t="shared" si="4"/>
        <v>0.1</v>
      </c>
      <c r="AY61" s="113">
        <f t="shared" si="5"/>
        <v>0.15000000000000002</v>
      </c>
      <c r="AZ61" s="113">
        <f t="shared" si="6"/>
        <v>0.60000000000000009</v>
      </c>
      <c r="BA61" s="113">
        <f t="shared" si="7"/>
        <v>0.90000000000000013</v>
      </c>
      <c r="BB61" s="119">
        <v>1650</v>
      </c>
      <c r="BC61" s="145">
        <f t="shared" si="8"/>
        <v>9900</v>
      </c>
      <c r="BD61" s="106">
        <f>IF(A61&lt;&gt;"",IF(_xlfn.XLOOKUP(A61,'1C'!A:A,'1C'!A:A,0,0)&gt;0,1,0),"")</f>
        <v>0</v>
      </c>
      <c r="BE61" s="106">
        <f>IF(C61&lt;&gt;"",IF(_xlfn.XLOOKUP(TEXT(C61,"###"),'1C'!W:W,'1C'!D:D,0,0)&gt;0,0,1),"")</f>
        <v>1</v>
      </c>
      <c r="BF61" s="110" t="str">
        <f t="shared" si="9"/>
        <v>-</v>
      </c>
    </row>
    <row r="62" spans="1:58" ht="103.5" customHeight="1">
      <c r="A62" s="113" t="str">
        <f t="shared" si="0"/>
        <v>BCPTN-CLZRP04WBP-NY97Navy</v>
      </c>
      <c r="B62" s="106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36-167-46</v>
      </c>
      <c r="C62" s="122" t="s">
        <v>968</v>
      </c>
      <c r="D62" s="107" t="s">
        <v>1845</v>
      </c>
      <c r="E62" s="113" t="str">
        <f>IF(F62&lt;&gt;"",IFERROR(VLOOKUP(F62,Категории!A:B,2,0),""),"Требуется категория")</f>
        <v>Бейсболки</v>
      </c>
      <c r="F62" s="113" t="s">
        <v>1679</v>
      </c>
      <c r="G62" s="115" t="s">
        <v>1113</v>
      </c>
      <c r="H62" s="113" t="s">
        <v>388</v>
      </c>
      <c r="J62" s="113" t="s">
        <v>1677</v>
      </c>
      <c r="K62" s="123" t="s">
        <v>54</v>
      </c>
      <c r="L62" s="143" t="s">
        <v>107</v>
      </c>
      <c r="M62" s="132"/>
      <c r="N62" s="137"/>
      <c r="O62" s="115" t="s">
        <v>1104</v>
      </c>
      <c r="P62" s="115" t="s">
        <v>1086</v>
      </c>
      <c r="Q62" s="142" t="s">
        <v>1159</v>
      </c>
      <c r="R62" s="137" t="str">
        <f t="shared" si="10"/>
        <v>BCPTN-CLZRP04WBP-NY97 Los Angeles Angels MLB</v>
      </c>
      <c r="S62" s="137" t="s">
        <v>46</v>
      </c>
      <c r="T62" s="108"/>
      <c r="U62" s="108" t="s">
        <v>1683</v>
      </c>
      <c r="V62" s="108">
        <v>3</v>
      </c>
      <c r="Y62" s="108"/>
      <c r="AA62" s="108"/>
      <c r="AC62" s="108"/>
      <c r="AE62" s="108"/>
      <c r="AG62" s="108"/>
      <c r="AT62" s="117">
        <f t="shared" si="1"/>
        <v>3</v>
      </c>
      <c r="AU62" s="147" t="s">
        <v>423</v>
      </c>
      <c r="AV62" s="115">
        <f t="shared" ca="1" si="2"/>
        <v>0</v>
      </c>
      <c r="AW62" s="113" t="str">
        <f t="shared" ca="1" si="3"/>
        <v>Китай</v>
      </c>
      <c r="AX62" s="118">
        <f t="shared" si="4"/>
        <v>0.1</v>
      </c>
      <c r="AY62" s="113">
        <f t="shared" si="5"/>
        <v>0.15000000000000002</v>
      </c>
      <c r="AZ62" s="113">
        <f t="shared" si="6"/>
        <v>0.30000000000000004</v>
      </c>
      <c r="BA62" s="113">
        <f t="shared" si="7"/>
        <v>0.45000000000000007</v>
      </c>
      <c r="BB62" s="119">
        <v>1650</v>
      </c>
      <c r="BC62" s="145">
        <f t="shared" si="8"/>
        <v>4950</v>
      </c>
      <c r="BD62" s="106">
        <f>IF(A62&lt;&gt;"",IF(_xlfn.XLOOKUP(A62,'1C'!A:A,'1C'!A:A,0,0)&gt;0,1,0),"")</f>
        <v>0</v>
      </c>
      <c r="BE62" s="106">
        <f>IF(C62&lt;&gt;"",IF(_xlfn.XLOOKUP(TEXT(C62,"###"),'1C'!W:W,'1C'!D:D,0,0)&gt;0,0,1),"")</f>
        <v>1</v>
      </c>
      <c r="BF62" s="110" t="str">
        <f t="shared" si="9"/>
        <v>-</v>
      </c>
    </row>
    <row r="63" spans="1:58" ht="140.1" customHeight="1">
      <c r="A63" s="113" t="str">
        <f t="shared" si="0"/>
        <v>HVIN-CLZRP20WBP-RY75Royal</v>
      </c>
      <c r="B63" s="106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36-168-45</v>
      </c>
      <c r="C63" s="122" t="s">
        <v>969</v>
      </c>
      <c r="D63" s="107" t="s">
        <v>1835</v>
      </c>
      <c r="E63" s="113" t="str">
        <f>IF(F63&lt;&gt;"",IFERROR(VLOOKUP(F63,Категории!A:B,2,0),""),"Требуется категория")</f>
        <v>Бейсболки</v>
      </c>
      <c r="F63" s="113" t="s">
        <v>1679</v>
      </c>
      <c r="G63" s="115" t="s">
        <v>1113</v>
      </c>
      <c r="H63" s="113" t="s">
        <v>388</v>
      </c>
      <c r="J63" s="113" t="s">
        <v>1677</v>
      </c>
      <c r="K63" s="123" t="s">
        <v>1044</v>
      </c>
      <c r="L63" s="143" t="s">
        <v>111</v>
      </c>
      <c r="M63" s="132"/>
      <c r="N63" s="137"/>
      <c r="O63" s="115" t="s">
        <v>1105</v>
      </c>
      <c r="P63" s="115" t="s">
        <v>1076</v>
      </c>
      <c r="Q63" s="142" t="s">
        <v>1159</v>
      </c>
      <c r="R63" s="137" t="str">
        <f t="shared" si="10"/>
        <v>HVIN-CLZRP20WBP-RY75 Washington Capitals NHL</v>
      </c>
      <c r="S63" s="137" t="s">
        <v>46</v>
      </c>
      <c r="T63" s="108"/>
      <c r="U63" s="108" t="s">
        <v>1683</v>
      </c>
      <c r="V63" s="108">
        <v>3</v>
      </c>
      <c r="Y63" s="108"/>
      <c r="AA63" s="108"/>
      <c r="AC63" s="108"/>
      <c r="AE63" s="108"/>
      <c r="AG63" s="108"/>
      <c r="AT63" s="117">
        <f t="shared" si="1"/>
        <v>3</v>
      </c>
      <c r="AU63" s="147" t="s">
        <v>423</v>
      </c>
      <c r="AV63" s="115">
        <f t="shared" ca="1" si="2"/>
        <v>0</v>
      </c>
      <c r="AW63" s="113" t="str">
        <f t="shared" ca="1" si="3"/>
        <v>Китай</v>
      </c>
      <c r="AX63" s="118">
        <f t="shared" si="4"/>
        <v>0.1</v>
      </c>
      <c r="AY63" s="113">
        <f t="shared" si="5"/>
        <v>0.15000000000000002</v>
      </c>
      <c r="AZ63" s="113">
        <f t="shared" si="6"/>
        <v>0.30000000000000004</v>
      </c>
      <c r="BA63" s="113">
        <f t="shared" si="7"/>
        <v>0.45000000000000007</v>
      </c>
      <c r="BB63" s="119">
        <v>1650</v>
      </c>
      <c r="BC63" s="145">
        <f t="shared" si="8"/>
        <v>4950</v>
      </c>
      <c r="BD63" s="106">
        <f>IF(A63&lt;&gt;"",IF(_xlfn.XLOOKUP(A63,'1C'!A:A,'1C'!A:A,0,0)&gt;0,1,0),"")</f>
        <v>0</v>
      </c>
      <c r="BE63" s="106">
        <f>IF(C63&lt;&gt;"",IF(_xlfn.XLOOKUP(TEXT(C63,"###"),'1C'!W:W,'1C'!D:D,0,0)&gt;0,0,1),"")</f>
        <v>1</v>
      </c>
      <c r="BF63" s="110" t="str">
        <f t="shared" si="9"/>
        <v>-</v>
      </c>
    </row>
    <row r="64" spans="1:58" ht="135.6" customHeight="1">
      <c r="A64" s="113" t="str">
        <f t="shared" si="0"/>
        <v>H-DEFRO30WBV-BKBlack</v>
      </c>
      <c r="B64" s="106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36-169-09</v>
      </c>
      <c r="C64" s="122" t="s">
        <v>970</v>
      </c>
      <c r="D64" s="107" t="s">
        <v>1840</v>
      </c>
      <c r="E64" s="113" t="str">
        <f>IF(F64&lt;&gt;"",IFERROR(VLOOKUP(F64,Категории!A:B,2,0),""),"Требуется категория")</f>
        <v>Бейсболки</v>
      </c>
      <c r="F64" s="113" t="s">
        <v>327</v>
      </c>
      <c r="G64" s="115" t="s">
        <v>1113</v>
      </c>
      <c r="H64" s="113" t="s">
        <v>388</v>
      </c>
      <c r="J64" s="113" t="s">
        <v>1677</v>
      </c>
      <c r="K64" s="123" t="s">
        <v>52</v>
      </c>
      <c r="L64" s="143" t="s">
        <v>53</v>
      </c>
      <c r="M64" s="132"/>
      <c r="N64" s="137"/>
      <c r="O64" s="115" t="s">
        <v>1105</v>
      </c>
      <c r="P64" s="115" t="s">
        <v>1081</v>
      </c>
      <c r="Q64" s="142" t="s">
        <v>1159</v>
      </c>
      <c r="R64" s="137" t="str">
        <f t="shared" si="10"/>
        <v>H-DEFRO30WBV-BK Nashville Predators NHL</v>
      </c>
      <c r="S64" s="137" t="s">
        <v>46</v>
      </c>
      <c r="T64" s="108"/>
      <c r="U64" s="108" t="s">
        <v>1683</v>
      </c>
      <c r="V64" s="108">
        <v>3</v>
      </c>
      <c r="Y64" s="108"/>
      <c r="AA64" s="108"/>
      <c r="AC64" s="108"/>
      <c r="AE64" s="108"/>
      <c r="AG64" s="108"/>
      <c r="AT64" s="117">
        <f t="shared" si="1"/>
        <v>3</v>
      </c>
      <c r="AU64" s="147" t="s">
        <v>423</v>
      </c>
      <c r="AV64" s="115">
        <f t="shared" ca="1" si="2"/>
        <v>0</v>
      </c>
      <c r="AW64" s="113" t="str">
        <f t="shared" ca="1" si="3"/>
        <v>Китай</v>
      </c>
      <c r="AX64" s="118">
        <f t="shared" si="4"/>
        <v>0.1</v>
      </c>
      <c r="AY64" s="113">
        <f t="shared" si="5"/>
        <v>0.15000000000000002</v>
      </c>
      <c r="AZ64" s="113">
        <f t="shared" si="6"/>
        <v>0.30000000000000004</v>
      </c>
      <c r="BA64" s="113">
        <f t="shared" si="7"/>
        <v>0.45000000000000007</v>
      </c>
      <c r="BB64" s="119">
        <v>1540</v>
      </c>
      <c r="BC64" s="145">
        <f t="shared" si="8"/>
        <v>4620</v>
      </c>
      <c r="BD64" s="106">
        <f>IF(A64&lt;&gt;"",IF(_xlfn.XLOOKUP(A64,'1C'!A:A,'1C'!A:A,0,0)&gt;0,1,0),"")</f>
        <v>0</v>
      </c>
      <c r="BE64" s="106">
        <f>IF(C64&lt;&gt;"",IF(_xlfn.XLOOKUP(TEXT(C64,"###"),'1C'!W:W,'1C'!D:D,0,0)&gt;0,0,1),"")</f>
        <v>1</v>
      </c>
      <c r="BF64" s="110" t="str">
        <f t="shared" si="9"/>
        <v>-</v>
      </c>
    </row>
    <row r="65" spans="1:58" ht="135.19999999999999" customHeight="1">
      <c r="A65" s="113" t="str">
        <f t="shared" si="0"/>
        <v>H-DEFRO15WBV-CCBCharcoal</v>
      </c>
      <c r="B65" s="106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36-170-51</v>
      </c>
      <c r="C65" s="122" t="s">
        <v>971</v>
      </c>
      <c r="D65" s="107" t="s">
        <v>1819</v>
      </c>
      <c r="E65" s="113" t="str">
        <f>IF(F65&lt;&gt;"",IFERROR(VLOOKUP(F65,Категории!A:B,2,0),""),"Требуется категория")</f>
        <v>Бейсболки</v>
      </c>
      <c r="F65" s="113" t="s">
        <v>327</v>
      </c>
      <c r="G65" s="115" t="s">
        <v>1113</v>
      </c>
      <c r="H65" s="113" t="s">
        <v>388</v>
      </c>
      <c r="J65" s="113" t="s">
        <v>1677</v>
      </c>
      <c r="K65" s="123" t="s">
        <v>1050</v>
      </c>
      <c r="L65" s="144" t="s">
        <v>777</v>
      </c>
      <c r="M65" s="132"/>
      <c r="N65" s="137"/>
      <c r="O65" s="115" t="s">
        <v>1105</v>
      </c>
      <c r="P65" s="115" t="s">
        <v>1060</v>
      </c>
      <c r="Q65" s="142" t="s">
        <v>1159</v>
      </c>
      <c r="R65" s="137" t="str">
        <f t="shared" si="10"/>
        <v>H-DEFRO15WBV-CCB Pittsburgh Penguins NHL</v>
      </c>
      <c r="S65" s="137" t="s">
        <v>46</v>
      </c>
      <c r="T65" s="108"/>
      <c r="U65" s="108" t="s">
        <v>1683</v>
      </c>
      <c r="V65" s="108">
        <v>3</v>
      </c>
      <c r="Y65" s="108"/>
      <c r="AA65" s="108"/>
      <c r="AC65" s="108"/>
      <c r="AE65" s="108"/>
      <c r="AG65" s="108"/>
      <c r="AT65" s="117">
        <f t="shared" si="1"/>
        <v>3</v>
      </c>
      <c r="AU65" s="147" t="s">
        <v>423</v>
      </c>
      <c r="AV65" s="115">
        <f t="shared" ca="1" si="2"/>
        <v>0</v>
      </c>
      <c r="AW65" s="113" t="str">
        <f t="shared" ca="1" si="3"/>
        <v>Китай</v>
      </c>
      <c r="AX65" s="118">
        <f t="shared" si="4"/>
        <v>0.1</v>
      </c>
      <c r="AY65" s="113">
        <f t="shared" si="5"/>
        <v>0.15000000000000002</v>
      </c>
      <c r="AZ65" s="113">
        <f t="shared" si="6"/>
        <v>0.30000000000000004</v>
      </c>
      <c r="BA65" s="113">
        <f t="shared" si="7"/>
        <v>0.45000000000000007</v>
      </c>
      <c r="BB65" s="119">
        <v>1540</v>
      </c>
      <c r="BC65" s="145">
        <f t="shared" si="8"/>
        <v>4620</v>
      </c>
      <c r="BD65" s="106">
        <f>IF(A65&lt;&gt;"",IF(_xlfn.XLOOKUP(A65,'1C'!A:A,'1C'!A:A,0,0)&gt;0,1,0),"")</f>
        <v>0</v>
      </c>
      <c r="BE65" s="106">
        <f>IF(C65&lt;&gt;"",IF(_xlfn.XLOOKUP(TEXT(C65,"###"),'1C'!W:W,'1C'!D:D,0,0)&gt;0,0,1),"")</f>
        <v>1</v>
      </c>
      <c r="BF65" s="110" t="str">
        <f t="shared" si="9"/>
        <v>-</v>
      </c>
    </row>
    <row r="66" spans="1:58" ht="139.35" customHeight="1">
      <c r="A66" s="113" t="str">
        <f t="shared" si="0"/>
        <v>H-DEFRO31WBV-BKABlack</v>
      </c>
      <c r="B66" s="106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36-171-09</v>
      </c>
      <c r="C66" s="122" t="s">
        <v>972</v>
      </c>
      <c r="D66" s="107" t="s">
        <v>1834</v>
      </c>
      <c r="E66" s="113" t="str">
        <f>IF(F66&lt;&gt;"",IFERROR(VLOOKUP(F66,Категории!A:B,2,0),""),"Требуется категория")</f>
        <v>Бейсболки</v>
      </c>
      <c r="F66" s="113" t="s">
        <v>327</v>
      </c>
      <c r="G66" s="115" t="s">
        <v>1113</v>
      </c>
      <c r="H66" s="113" t="s">
        <v>388</v>
      </c>
      <c r="J66" s="113" t="s">
        <v>1677</v>
      </c>
      <c r="K66" s="123" t="s">
        <v>52</v>
      </c>
      <c r="L66" s="144" t="s">
        <v>53</v>
      </c>
      <c r="M66" s="132"/>
      <c r="N66" s="137"/>
      <c r="O66" s="115" t="s">
        <v>1105</v>
      </c>
      <c r="P66" s="115" t="s">
        <v>1075</v>
      </c>
      <c r="Q66" s="142" t="s">
        <v>1159</v>
      </c>
      <c r="R66" s="137" t="str">
        <f t="shared" si="10"/>
        <v>H-DEFRO31WBV-BKA Vegas Golden Knights NHL</v>
      </c>
      <c r="S66" s="137" t="s">
        <v>46</v>
      </c>
      <c r="T66" s="108"/>
      <c r="U66" s="108" t="s">
        <v>1683</v>
      </c>
      <c r="V66" s="108">
        <v>3</v>
      </c>
      <c r="Y66" s="108"/>
      <c r="AA66" s="108"/>
      <c r="AC66" s="108"/>
      <c r="AE66" s="108"/>
      <c r="AG66" s="108"/>
      <c r="AT66" s="117">
        <f t="shared" si="1"/>
        <v>3</v>
      </c>
      <c r="AU66" s="147" t="s">
        <v>423</v>
      </c>
      <c r="AV66" s="115">
        <f t="shared" ca="1" si="2"/>
        <v>0</v>
      </c>
      <c r="AW66" s="113" t="str">
        <f t="shared" ca="1" si="3"/>
        <v>Китай</v>
      </c>
      <c r="AX66" s="118">
        <f t="shared" si="4"/>
        <v>0.1</v>
      </c>
      <c r="AY66" s="113">
        <f t="shared" si="5"/>
        <v>0.15000000000000002</v>
      </c>
      <c r="AZ66" s="113">
        <f t="shared" si="6"/>
        <v>0.30000000000000004</v>
      </c>
      <c r="BA66" s="113">
        <f t="shared" si="7"/>
        <v>0.45000000000000007</v>
      </c>
      <c r="BB66" s="119">
        <v>1540</v>
      </c>
      <c r="BC66" s="145">
        <f t="shared" si="8"/>
        <v>4620</v>
      </c>
      <c r="BD66" s="106">
        <f>IF(A66&lt;&gt;"",IF(_xlfn.XLOOKUP(A66,'1C'!A:A,'1C'!A:A,0,0)&gt;0,1,0),"")</f>
        <v>0</v>
      </c>
      <c r="BE66" s="106">
        <f>IF(C66&lt;&gt;"",IF(_xlfn.XLOOKUP(TEXT(C66,"###"),'1C'!W:W,'1C'!D:D,0,0)&gt;0,0,1),"")</f>
        <v>1</v>
      </c>
      <c r="BF66" s="110" t="str">
        <f t="shared" si="9"/>
        <v>-</v>
      </c>
    </row>
    <row r="67" spans="1:58" ht="142.15" customHeight="1">
      <c r="A67" s="113" t="str">
        <f t="shared" si="0"/>
        <v>B-EMERM02HVP-NYNavy</v>
      </c>
      <c r="B67" s="106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36-172-16</v>
      </c>
      <c r="C67" s="122" t="s">
        <v>973</v>
      </c>
      <c r="D67" s="107" t="s">
        <v>1828</v>
      </c>
      <c r="E67" s="113" t="str">
        <f>IF(F67&lt;&gt;"",IFERROR(VLOOKUP(F67,Категории!A:B,2,0),""),"Требуется категория")</f>
        <v>Бейсболки</v>
      </c>
      <c r="F67" s="113" t="s">
        <v>327</v>
      </c>
      <c r="G67" s="115" t="s">
        <v>1113</v>
      </c>
      <c r="H67" s="113" t="s">
        <v>388</v>
      </c>
      <c r="J67" s="113" t="s">
        <v>1677</v>
      </c>
      <c r="K67" s="123" t="s">
        <v>54</v>
      </c>
      <c r="L67" s="144" t="s">
        <v>55</v>
      </c>
      <c r="M67" s="132"/>
      <c r="N67" s="137"/>
      <c r="O67" s="115" t="s">
        <v>1104</v>
      </c>
      <c r="P67" s="115" t="s">
        <v>1069</v>
      </c>
      <c r="Q67" s="142" t="s">
        <v>1112</v>
      </c>
      <c r="R67" s="137" t="str">
        <f t="shared" si="10"/>
        <v>B-EMERM02HVP-NY Boston Red Sox MLB</v>
      </c>
      <c r="S67" s="137" t="s">
        <v>43</v>
      </c>
      <c r="T67" s="117" t="str">
        <f>IF(S67&lt;&gt;"",IFERROR(VLOOKUP(S67,MaterialsTypes!F:G,2,0),IFERROR(VLOOKUP(Q67,MaterialsTypes100,2,0),"")),IFERROR(VLOOKUP(Q67,MaterialsTypes100,2,0),""))</f>
        <v>Текстиль, ткань</v>
      </c>
      <c r="U67" s="108" t="s">
        <v>1683</v>
      </c>
      <c r="V67" s="108">
        <v>3</v>
      </c>
      <c r="Y67" s="108"/>
      <c r="AA67" s="108"/>
      <c r="AC67" s="108"/>
      <c r="AE67" s="108"/>
      <c r="AG67" s="108"/>
      <c r="AT67" s="117">
        <f t="shared" si="1"/>
        <v>3</v>
      </c>
      <c r="AU67" s="147" t="s">
        <v>423</v>
      </c>
      <c r="AV67" s="115">
        <f t="shared" ca="1" si="2"/>
        <v>0</v>
      </c>
      <c r="AW67" s="113" t="str">
        <f t="shared" ca="1" si="3"/>
        <v>Китай</v>
      </c>
      <c r="AX67" s="118">
        <f t="shared" si="4"/>
        <v>0.1</v>
      </c>
      <c r="AY67" s="113">
        <f t="shared" si="5"/>
        <v>0.15000000000000002</v>
      </c>
      <c r="AZ67" s="113">
        <f t="shared" si="6"/>
        <v>0.30000000000000004</v>
      </c>
      <c r="BA67" s="113">
        <f t="shared" si="7"/>
        <v>0.45000000000000007</v>
      </c>
      <c r="BB67" s="119">
        <v>1870</v>
      </c>
      <c r="BC67" s="145">
        <f t="shared" si="8"/>
        <v>5610</v>
      </c>
      <c r="BD67" s="106">
        <f>IF(A67&lt;&gt;"",IF(_xlfn.XLOOKUP(A67,'1C'!A:A,'1C'!A:A,0,0)&gt;0,1,0),"")</f>
        <v>0</v>
      </c>
      <c r="BE67" s="106">
        <f>IF(C67&lt;&gt;"",IF(_xlfn.XLOOKUP(TEXT(C67,"###"),'1C'!W:W,'1C'!D:D,0,0)&gt;0,0,1),"")</f>
        <v>1</v>
      </c>
      <c r="BF67" s="110" t="str">
        <f t="shared" si="9"/>
        <v>-</v>
      </c>
    </row>
    <row r="68" spans="1:58" ht="139.35" customHeight="1">
      <c r="A68" s="113" t="str">
        <f t="shared" si="0"/>
        <v>B-EMERM17HVP-NYNavy</v>
      </c>
      <c r="B68" s="106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36-173-16</v>
      </c>
      <c r="C68" s="122" t="s">
        <v>974</v>
      </c>
      <c r="D68" s="107" t="s">
        <v>1684</v>
      </c>
      <c r="E68" s="113" t="str">
        <f>IF(F68&lt;&gt;"",IFERROR(VLOOKUP(F68,Категории!A:B,2,0),""),"Требуется категория")</f>
        <v>Бейсболки</v>
      </c>
      <c r="F68" s="113" t="s">
        <v>327</v>
      </c>
      <c r="G68" s="115" t="s">
        <v>1113</v>
      </c>
      <c r="H68" s="113" t="s">
        <v>388</v>
      </c>
      <c r="J68" s="113" t="s">
        <v>1677</v>
      </c>
      <c r="K68" s="123" t="s">
        <v>54</v>
      </c>
      <c r="L68" s="144" t="s">
        <v>55</v>
      </c>
      <c r="M68" s="132"/>
      <c r="N68" s="137"/>
      <c r="O68" s="115" t="s">
        <v>1104</v>
      </c>
      <c r="P68" s="115" t="s">
        <v>1059</v>
      </c>
      <c r="Q68" s="142" t="s">
        <v>1112</v>
      </c>
      <c r="R68" s="137" t="str">
        <f t="shared" ref="R68:R131" si="11">C68&amp;" "&amp;D68</f>
        <v>B-EMERM17HVP-NY New York Yankees MLB</v>
      </c>
      <c r="S68" s="137" t="s">
        <v>43</v>
      </c>
      <c r="T68" s="117" t="str">
        <f>IF(S68&lt;&gt;"",IFERROR(VLOOKUP(S68,MaterialsTypes!F:G,2,0),IFERROR(VLOOKUP(Q68,MaterialsTypes100,2,0),"")),IFERROR(VLOOKUP(Q68,MaterialsTypes100,2,0),""))</f>
        <v>Текстиль, ткань</v>
      </c>
      <c r="U68" s="108" t="s">
        <v>1683</v>
      </c>
      <c r="V68" s="108">
        <v>3</v>
      </c>
      <c r="Y68" s="108"/>
      <c r="AA68" s="108"/>
      <c r="AC68" s="108"/>
      <c r="AE68" s="108"/>
      <c r="AG68" s="108"/>
      <c r="AT68" s="117">
        <f t="shared" si="1"/>
        <v>3</v>
      </c>
      <c r="AU68" s="147" t="s">
        <v>423</v>
      </c>
      <c r="AV68" s="115">
        <f t="shared" ca="1" si="2"/>
        <v>0</v>
      </c>
      <c r="AW68" s="113" t="str">
        <f t="shared" ca="1" si="3"/>
        <v>Китай</v>
      </c>
      <c r="AX68" s="118">
        <f t="shared" si="4"/>
        <v>0.1</v>
      </c>
      <c r="AY68" s="113">
        <f t="shared" si="5"/>
        <v>0.15000000000000002</v>
      </c>
      <c r="AZ68" s="113">
        <f t="shared" si="6"/>
        <v>0.30000000000000004</v>
      </c>
      <c r="BA68" s="113">
        <f t="shared" si="7"/>
        <v>0.45000000000000007</v>
      </c>
      <c r="BB68" s="119">
        <v>1870</v>
      </c>
      <c r="BC68" s="145">
        <f t="shared" si="8"/>
        <v>5610</v>
      </c>
      <c r="BD68" s="106">
        <f>IF(A68&lt;&gt;"",IF(_xlfn.XLOOKUP(A68,'1C'!A:A,'1C'!A:A,0,0)&gt;0,1,0),"")</f>
        <v>0</v>
      </c>
      <c r="BE68" s="106">
        <f>IF(C68&lt;&gt;"",IF(_xlfn.XLOOKUP(TEXT(C68,"###"),'1C'!W:W,'1C'!D:D,0,0)&gt;0,0,1),"")</f>
        <v>1</v>
      </c>
      <c r="BF68" s="110" t="str">
        <f t="shared" si="9"/>
        <v>-</v>
      </c>
    </row>
    <row r="69" spans="1:58" ht="137.44999999999999" customHeight="1">
      <c r="A69" s="113" t="str">
        <f t="shared" si="0"/>
        <v>B-FLCBK17PFF-BKBlack</v>
      </c>
      <c r="B69" s="106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36-174-09</v>
      </c>
      <c r="C69" s="122" t="s">
        <v>975</v>
      </c>
      <c r="D69" s="107" t="s">
        <v>1684</v>
      </c>
      <c r="E69" s="113" t="str">
        <f>IF(F69&lt;&gt;"",IFERROR(VLOOKUP(F69,Категории!A:B,2,0),""),"Требуется категория")</f>
        <v>Панамы</v>
      </c>
      <c r="F69" s="113" t="s">
        <v>325</v>
      </c>
      <c r="G69" s="115" t="s">
        <v>1113</v>
      </c>
      <c r="H69" s="113" t="s">
        <v>388</v>
      </c>
      <c r="J69" s="113" t="s">
        <v>1677</v>
      </c>
      <c r="K69" s="123" t="s">
        <v>52</v>
      </c>
      <c r="L69" s="144" t="s">
        <v>53</v>
      </c>
      <c r="M69" s="132"/>
      <c r="N69" s="137"/>
      <c r="O69" s="115" t="s">
        <v>1104</v>
      </c>
      <c r="P69" s="115" t="s">
        <v>1059</v>
      </c>
      <c r="Q69" s="142" t="s">
        <v>1249</v>
      </c>
      <c r="R69" s="137" t="str">
        <f t="shared" si="11"/>
        <v>B-FLCBK17PFF-BK New York Yankees MLB</v>
      </c>
      <c r="S69" s="137"/>
      <c r="T69" s="108"/>
      <c r="U69" s="108" t="s">
        <v>1683</v>
      </c>
      <c r="V69" s="108">
        <v>6</v>
      </c>
      <c r="Y69" s="108"/>
      <c r="AA69" s="108"/>
      <c r="AC69" s="108"/>
      <c r="AE69" s="108"/>
      <c r="AG69" s="108"/>
      <c r="AT69" s="117">
        <f t="shared" si="1"/>
        <v>6</v>
      </c>
      <c r="AU69" s="147" t="s">
        <v>423</v>
      </c>
      <c r="AV69" s="115">
        <f t="shared" ca="1" si="2"/>
        <v>0</v>
      </c>
      <c r="AW69" s="113" t="str">
        <f t="shared" ca="1" si="3"/>
        <v>Китай</v>
      </c>
      <c r="AX69" s="118">
        <f t="shared" si="4"/>
        <v>0.1</v>
      </c>
      <c r="AY69" s="113">
        <f t="shared" si="5"/>
        <v>0.15000000000000002</v>
      </c>
      <c r="AZ69" s="113">
        <f t="shared" si="6"/>
        <v>0.60000000000000009</v>
      </c>
      <c r="BA69" s="113">
        <f t="shared" si="7"/>
        <v>0.90000000000000013</v>
      </c>
      <c r="BB69" s="119">
        <v>1870</v>
      </c>
      <c r="BC69" s="145">
        <f t="shared" si="8"/>
        <v>11220</v>
      </c>
      <c r="BD69" s="106">
        <f>IF(A69&lt;&gt;"",IF(_xlfn.XLOOKUP(A69,'1C'!A:A,'1C'!A:A,0,0)&gt;0,1,0),"")</f>
        <v>0</v>
      </c>
      <c r="BE69" s="106">
        <f>IF(C69&lt;&gt;"",IF(_xlfn.XLOOKUP(TEXT(C69,"###"),'1C'!W:W,'1C'!D:D,0,0)&gt;0,0,1),"")</f>
        <v>1</v>
      </c>
      <c r="BF69" s="110" t="str">
        <f t="shared" si="9"/>
        <v>-</v>
      </c>
    </row>
    <row r="70" spans="1:58" ht="135.19999999999999" customHeight="1">
      <c r="A70" s="113" t="str">
        <f t="shared" si="0"/>
        <v>B-GRDLM09RCP-XCCanopy</v>
      </c>
      <c r="B70" s="106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36-175-11</v>
      </c>
      <c r="C70" s="122" t="s">
        <v>976</v>
      </c>
      <c r="D70" s="107" t="s">
        <v>1831</v>
      </c>
      <c r="E70" s="113" t="str">
        <f>IF(F70&lt;&gt;"",IFERROR(VLOOKUP(F70,Категории!A:B,2,0),""),"Требуется категория")</f>
        <v>Бейсболки</v>
      </c>
      <c r="F70" s="113" t="s">
        <v>327</v>
      </c>
      <c r="G70" s="115" t="s">
        <v>1113</v>
      </c>
      <c r="H70" s="113" t="s">
        <v>388</v>
      </c>
      <c r="J70" s="113" t="s">
        <v>1677</v>
      </c>
      <c r="K70" s="123" t="s">
        <v>1052</v>
      </c>
      <c r="L70" s="144" t="s">
        <v>60</v>
      </c>
      <c r="M70" s="132"/>
      <c r="N70" s="137"/>
      <c r="O70" s="115" t="s">
        <v>1104</v>
      </c>
      <c r="P70" s="115" t="s">
        <v>1072</v>
      </c>
      <c r="Q70" s="142" t="s">
        <v>1112</v>
      </c>
      <c r="R70" s="137" t="str">
        <f t="shared" si="11"/>
        <v>B-GRDLM09RCP-XC Detroit Tigers MLB</v>
      </c>
      <c r="S70" s="137" t="s">
        <v>43</v>
      </c>
      <c r="T70" s="117" t="str">
        <f>IF(S70&lt;&gt;"",IFERROR(VLOOKUP(S70,MaterialsTypes!F:G,2,0),IFERROR(VLOOKUP(Q70,MaterialsTypes100,2,0),"")),IFERROR(VLOOKUP(Q70,MaterialsTypes100,2,0),""))</f>
        <v>Текстиль, ткань</v>
      </c>
      <c r="U70" s="108" t="s">
        <v>1683</v>
      </c>
      <c r="V70" s="108">
        <v>3</v>
      </c>
      <c r="Y70" s="108"/>
      <c r="AA70" s="108"/>
      <c r="AC70" s="108"/>
      <c r="AE70" s="108"/>
      <c r="AG70" s="108"/>
      <c r="AT70" s="117">
        <f t="shared" si="1"/>
        <v>3</v>
      </c>
      <c r="AU70" s="147" t="s">
        <v>423</v>
      </c>
      <c r="AV70" s="115">
        <f t="shared" ca="1" si="2"/>
        <v>0</v>
      </c>
      <c r="AW70" s="113" t="str">
        <f t="shared" ca="1" si="3"/>
        <v>Китай</v>
      </c>
      <c r="AX70" s="118">
        <f t="shared" si="4"/>
        <v>0.1</v>
      </c>
      <c r="AY70" s="113">
        <f t="shared" si="5"/>
        <v>0.15000000000000002</v>
      </c>
      <c r="AZ70" s="113">
        <f t="shared" si="6"/>
        <v>0.30000000000000004</v>
      </c>
      <c r="BA70" s="113">
        <f t="shared" si="7"/>
        <v>0.45000000000000007</v>
      </c>
      <c r="BB70" s="119">
        <v>1595</v>
      </c>
      <c r="BC70" s="145">
        <f t="shared" si="8"/>
        <v>4785</v>
      </c>
      <c r="BD70" s="106">
        <f>IF(A70&lt;&gt;"",IF(_xlfn.XLOOKUP(A70,'1C'!A:A,'1C'!A:A,0,0)&gt;0,1,0),"")</f>
        <v>0</v>
      </c>
      <c r="BE70" s="106">
        <f>IF(C70&lt;&gt;"",IF(_xlfn.XLOOKUP(TEXT(C70,"###"),'1C'!W:W,'1C'!D:D,0,0)&gt;0,0,1),"")</f>
        <v>1</v>
      </c>
      <c r="BF70" s="110" t="str">
        <f t="shared" si="9"/>
        <v>-</v>
      </c>
    </row>
    <row r="71" spans="1:58" ht="139.35" customHeight="1">
      <c r="A71" s="113" t="str">
        <f t="shared" si="0"/>
        <v>B-GRIMM02HYP-DYDark Grey</v>
      </c>
      <c r="B71" s="106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36-176-47</v>
      </c>
      <c r="C71" s="122" t="s">
        <v>977</v>
      </c>
      <c r="D71" s="107" t="s">
        <v>1828</v>
      </c>
      <c r="E71" s="113" t="str">
        <f>IF(F71&lt;&gt;"",IFERROR(VLOOKUP(F71,Категории!A:B,2,0),""),"Требуется категория")</f>
        <v>Бейсболки</v>
      </c>
      <c r="F71" s="113" t="s">
        <v>356</v>
      </c>
      <c r="G71" s="115" t="s">
        <v>1113</v>
      </c>
      <c r="H71" s="113" t="s">
        <v>388</v>
      </c>
      <c r="J71" s="113" t="s">
        <v>1677</v>
      </c>
      <c r="K71" s="123" t="s">
        <v>1053</v>
      </c>
      <c r="L71" s="144" t="s">
        <v>246</v>
      </c>
      <c r="M71" s="132"/>
      <c r="N71" s="137"/>
      <c r="O71" s="115" t="s">
        <v>1104</v>
      </c>
      <c r="P71" s="115" t="s">
        <v>1069</v>
      </c>
      <c r="Q71" s="142" t="s">
        <v>1249</v>
      </c>
      <c r="R71" s="137" t="str">
        <f t="shared" si="11"/>
        <v>B-GRIMM02HYP-DY Boston Red Sox MLB</v>
      </c>
      <c r="S71" s="137"/>
      <c r="T71" s="108"/>
      <c r="U71" s="108" t="s">
        <v>1683</v>
      </c>
      <c r="V71" s="108">
        <v>6</v>
      </c>
      <c r="Y71" s="108"/>
      <c r="AA71" s="108"/>
      <c r="AC71" s="108"/>
      <c r="AE71" s="108"/>
      <c r="AG71" s="108"/>
      <c r="AT71" s="117">
        <f t="shared" si="1"/>
        <v>6</v>
      </c>
      <c r="AU71" s="147" t="s">
        <v>423</v>
      </c>
      <c r="AV71" s="115">
        <f t="shared" ca="1" si="2"/>
        <v>0</v>
      </c>
      <c r="AW71" s="113" t="str">
        <f t="shared" ca="1" si="3"/>
        <v>Китай</v>
      </c>
      <c r="AX71" s="118">
        <f t="shared" si="4"/>
        <v>0.1</v>
      </c>
      <c r="AY71" s="113">
        <f t="shared" si="5"/>
        <v>0.15000000000000002</v>
      </c>
      <c r="AZ71" s="113">
        <f t="shared" si="6"/>
        <v>0.60000000000000009</v>
      </c>
      <c r="BA71" s="113">
        <f t="shared" si="7"/>
        <v>0.90000000000000013</v>
      </c>
      <c r="BB71" s="119">
        <v>1485</v>
      </c>
      <c r="BC71" s="145">
        <f t="shared" si="8"/>
        <v>8910</v>
      </c>
      <c r="BD71" s="106">
        <f>IF(A71&lt;&gt;"",IF(_xlfn.XLOOKUP(A71,'1C'!A:A,'1C'!A:A,0,0)&gt;0,1,0),"")</f>
        <v>0</v>
      </c>
      <c r="BE71" s="106">
        <f>IF(C71&lt;&gt;"",IF(_xlfn.XLOOKUP(TEXT(C71,"###"),'1C'!W:W,'1C'!D:D,0,0)&gt;0,0,1),"")</f>
        <v>1</v>
      </c>
      <c r="BF71" s="110" t="str">
        <f t="shared" si="9"/>
        <v>-</v>
      </c>
    </row>
    <row r="72" spans="1:58" ht="139.35" customHeight="1">
      <c r="A72" s="113" t="str">
        <f t="shared" si="0"/>
        <v>B-GRIMM17HYP-DYDark Grey</v>
      </c>
      <c r="B72" s="106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36-177-47</v>
      </c>
      <c r="C72" s="122" t="s">
        <v>978</v>
      </c>
      <c r="D72" s="107" t="s">
        <v>1684</v>
      </c>
      <c r="E72" s="113" t="str">
        <f>IF(F72&lt;&gt;"",IFERROR(VLOOKUP(F72,Категории!A:B,2,0),""),"Требуется категория")</f>
        <v>Бейсболки</v>
      </c>
      <c r="F72" s="113" t="s">
        <v>356</v>
      </c>
      <c r="G72" s="115" t="s">
        <v>1113</v>
      </c>
      <c r="H72" s="113" t="s">
        <v>388</v>
      </c>
      <c r="J72" s="113" t="s">
        <v>1677</v>
      </c>
      <c r="K72" s="123" t="s">
        <v>1053</v>
      </c>
      <c r="L72" s="143" t="s">
        <v>246</v>
      </c>
      <c r="M72" s="132"/>
      <c r="N72" s="137"/>
      <c r="O72" s="115" t="s">
        <v>1104</v>
      </c>
      <c r="P72" s="115" t="s">
        <v>1059</v>
      </c>
      <c r="Q72" s="142" t="s">
        <v>1249</v>
      </c>
      <c r="R72" s="137" t="str">
        <f t="shared" si="11"/>
        <v>B-GRIMM17HYP-DY New York Yankees MLB</v>
      </c>
      <c r="S72" s="137"/>
      <c r="T72" s="108"/>
      <c r="U72" s="108" t="s">
        <v>1683</v>
      </c>
      <c r="V72" s="108">
        <v>3</v>
      </c>
      <c r="Y72" s="108"/>
      <c r="AA72" s="108"/>
      <c r="AC72" s="108"/>
      <c r="AE72" s="108"/>
      <c r="AG72" s="108"/>
      <c r="AT72" s="117">
        <f t="shared" si="1"/>
        <v>3</v>
      </c>
      <c r="AU72" s="147" t="s">
        <v>423</v>
      </c>
      <c r="AV72" s="115">
        <f t="shared" ca="1" si="2"/>
        <v>0</v>
      </c>
      <c r="AW72" s="113" t="str">
        <f t="shared" ca="1" si="3"/>
        <v>Китай</v>
      </c>
      <c r="AX72" s="118">
        <f t="shared" si="4"/>
        <v>0.1</v>
      </c>
      <c r="AY72" s="113">
        <f t="shared" si="5"/>
        <v>0.15000000000000002</v>
      </c>
      <c r="AZ72" s="113">
        <f t="shared" si="6"/>
        <v>0.30000000000000004</v>
      </c>
      <c r="BA72" s="113">
        <f t="shared" si="7"/>
        <v>0.45000000000000007</v>
      </c>
      <c r="BB72" s="119">
        <v>1485</v>
      </c>
      <c r="BC72" s="145">
        <f t="shared" si="8"/>
        <v>4455</v>
      </c>
      <c r="BD72" s="106">
        <f>IF(A72&lt;&gt;"",IF(_xlfn.XLOOKUP(A72,'1C'!A:A,'1C'!A:A,0,0)&gt;0,1,0),"")</f>
        <v>0</v>
      </c>
      <c r="BE72" s="106">
        <f>IF(C72&lt;&gt;"",IF(_xlfn.XLOOKUP(TEXT(C72,"###"),'1C'!W:W,'1C'!D:D,0,0)&gt;0,0,1),"")</f>
        <v>1</v>
      </c>
      <c r="BF72" s="110" t="str">
        <f t="shared" si="9"/>
        <v>-</v>
      </c>
    </row>
    <row r="73" spans="1:58" ht="139.15" customHeight="1">
      <c r="A73" s="113" t="str">
        <f t="shared" si="0"/>
        <v>EPL-ICE04GWS-BKABlack</v>
      </c>
      <c r="B73" s="106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36-178-09</v>
      </c>
      <c r="C73" s="122" t="s">
        <v>979</v>
      </c>
      <c r="D73" s="107" t="s">
        <v>1820</v>
      </c>
      <c r="E73" s="113" t="str">
        <f>IF(F73&lt;&gt;"",IFERROR(VLOOKUP(F73,Категории!A:B,2,0),""),"Требуется категория")</f>
        <v>Бейсболки</v>
      </c>
      <c r="F73" s="113" t="s">
        <v>327</v>
      </c>
      <c r="G73" s="115" t="s">
        <v>1113</v>
      </c>
      <c r="H73" s="113" t="s">
        <v>388</v>
      </c>
      <c r="J73" s="113" t="s">
        <v>1677</v>
      </c>
      <c r="K73" s="123" t="s">
        <v>52</v>
      </c>
      <c r="L73" s="143" t="s">
        <v>53</v>
      </c>
      <c r="M73" s="132"/>
      <c r="N73" s="137"/>
      <c r="O73" s="115" t="s">
        <v>1106</v>
      </c>
      <c r="P73" s="115" t="s">
        <v>1061</v>
      </c>
      <c r="Q73" s="142" t="s">
        <v>1112</v>
      </c>
      <c r="R73" s="137" t="str">
        <f t="shared" si="11"/>
        <v>EPL-ICE04GWS-BKA Liverpool FC EPL</v>
      </c>
      <c r="S73" s="137" t="s">
        <v>43</v>
      </c>
      <c r="T73" s="117" t="str">
        <f>IF(S73&lt;&gt;"",IFERROR(VLOOKUP(S73,MaterialsTypes!F:G,2,0),IFERROR(VLOOKUP(Q73,MaterialsTypes100,2,0),"")),IFERROR(VLOOKUP(Q73,MaterialsTypes100,2,0),""))</f>
        <v>Текстиль, ткань</v>
      </c>
      <c r="U73" s="108" t="s">
        <v>1683</v>
      </c>
      <c r="V73" s="108">
        <v>3</v>
      </c>
      <c r="Y73" s="108"/>
      <c r="AA73" s="108"/>
      <c r="AC73" s="108"/>
      <c r="AE73" s="108"/>
      <c r="AG73" s="108"/>
      <c r="AT73" s="117">
        <f t="shared" si="1"/>
        <v>3</v>
      </c>
      <c r="AU73" s="147" t="s">
        <v>423</v>
      </c>
      <c r="AV73" s="115">
        <f t="shared" ca="1" si="2"/>
        <v>0</v>
      </c>
      <c r="AW73" s="113" t="str">
        <f t="shared" ca="1" si="3"/>
        <v>Китай</v>
      </c>
      <c r="AX73" s="118">
        <f t="shared" si="4"/>
        <v>0.1</v>
      </c>
      <c r="AY73" s="113">
        <f t="shared" si="5"/>
        <v>0.15000000000000002</v>
      </c>
      <c r="AZ73" s="113">
        <f t="shared" si="6"/>
        <v>0.30000000000000004</v>
      </c>
      <c r="BA73" s="113">
        <f t="shared" si="7"/>
        <v>0.45000000000000007</v>
      </c>
      <c r="BB73" s="119">
        <v>1705</v>
      </c>
      <c r="BC73" s="145">
        <f t="shared" si="8"/>
        <v>5115</v>
      </c>
      <c r="BD73" s="106">
        <f>IF(A73&lt;&gt;"",IF(_xlfn.XLOOKUP(A73,'1C'!A:A,'1C'!A:A,0,0)&gt;0,1,0),"")</f>
        <v>0</v>
      </c>
      <c r="BE73" s="106">
        <f>IF(C73&lt;&gt;"",IF(_xlfn.XLOOKUP(TEXT(C73,"###"),'1C'!W:W,'1C'!D:D,0,0)&gt;0,0,1),"")</f>
        <v>1</v>
      </c>
      <c r="BF73" s="110" t="str">
        <f t="shared" si="9"/>
        <v>-</v>
      </c>
    </row>
    <row r="74" spans="1:58" ht="112.35" customHeight="1">
      <c r="A74" s="113" t="str">
        <f t="shared" si="0"/>
        <v>EPL-KCKOF04WSE-BKBlack</v>
      </c>
      <c r="B74" s="106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36-179-09</v>
      </c>
      <c r="C74" s="122" t="s">
        <v>980</v>
      </c>
      <c r="D74" s="107" t="s">
        <v>1820</v>
      </c>
      <c r="E74" s="113" t="str">
        <f>IF(F74&lt;&gt;"",IFERROR(VLOOKUP(F74,Категории!A:B,2,0),""),"Требуется категория")</f>
        <v>Бейсболки</v>
      </c>
      <c r="F74" s="113" t="s">
        <v>327</v>
      </c>
      <c r="G74" s="115" t="s">
        <v>1113</v>
      </c>
      <c r="H74" s="113" t="s">
        <v>388</v>
      </c>
      <c r="J74" s="113" t="s">
        <v>1677</v>
      </c>
      <c r="K74" s="123" t="s">
        <v>52</v>
      </c>
      <c r="L74" s="143" t="s">
        <v>53</v>
      </c>
      <c r="M74" s="132"/>
      <c r="N74" s="137"/>
      <c r="O74" s="115" t="s">
        <v>1106</v>
      </c>
      <c r="P74" s="115" t="s">
        <v>1061</v>
      </c>
      <c r="Q74" s="142" t="s">
        <v>1680</v>
      </c>
      <c r="R74" s="137" t="str">
        <f t="shared" si="11"/>
        <v>EPL-KCKOF04WSE-BK Liverpool FC EPL</v>
      </c>
      <c r="S74" s="137" t="s">
        <v>46</v>
      </c>
      <c r="T74" s="108"/>
      <c r="U74" s="108" t="s">
        <v>1683</v>
      </c>
      <c r="V74" s="108">
        <v>6</v>
      </c>
      <c r="Y74" s="108"/>
      <c r="AA74" s="108"/>
      <c r="AC74" s="108"/>
      <c r="AE74" s="108"/>
      <c r="AG74" s="108"/>
      <c r="AT74" s="117">
        <f t="shared" si="1"/>
        <v>6</v>
      </c>
      <c r="AU74" s="147" t="s">
        <v>423</v>
      </c>
      <c r="AV74" s="115">
        <f t="shared" ca="1" si="2"/>
        <v>0</v>
      </c>
      <c r="AW74" s="113" t="str">
        <f t="shared" ca="1" si="3"/>
        <v>Китай</v>
      </c>
      <c r="AX74" s="118">
        <f t="shared" si="4"/>
        <v>0.1</v>
      </c>
      <c r="AY74" s="113">
        <f t="shared" si="5"/>
        <v>0.15000000000000002</v>
      </c>
      <c r="AZ74" s="113">
        <f t="shared" si="6"/>
        <v>0.60000000000000009</v>
      </c>
      <c r="BA74" s="113">
        <f t="shared" si="7"/>
        <v>0.90000000000000013</v>
      </c>
      <c r="BB74" s="119">
        <v>1760</v>
      </c>
      <c r="BC74" s="145">
        <f t="shared" si="8"/>
        <v>10560</v>
      </c>
      <c r="BD74" s="106">
        <f>IF(A74&lt;&gt;"",IF(_xlfn.XLOOKUP(A74,'1C'!A:A,'1C'!A:A,0,0)&gt;0,1,0),"")</f>
        <v>0</v>
      </c>
      <c r="BE74" s="106">
        <f>IF(C74&lt;&gt;"",IF(_xlfn.XLOOKUP(TEXT(C74,"###"),'1C'!W:W,'1C'!D:D,0,0)&gt;0,0,1),"")</f>
        <v>1</v>
      </c>
      <c r="BF74" s="110" t="str">
        <f t="shared" si="9"/>
        <v>-</v>
      </c>
    </row>
    <row r="75" spans="1:58" ht="116.25" customHeight="1">
      <c r="A75" s="113" t="str">
        <f t="shared" si="0"/>
        <v>B-MMNTM06ZPV-BKBlack</v>
      </c>
      <c r="B75" s="106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36-180-09</v>
      </c>
      <c r="C75" s="122" t="s">
        <v>981</v>
      </c>
      <c r="D75" s="107" t="s">
        <v>1829</v>
      </c>
      <c r="E75" s="113" t="str">
        <f>IF(F75&lt;&gt;"",IFERROR(VLOOKUP(F75,Категории!A:B,2,0),""),"Требуется категория")</f>
        <v>Бейсболки</v>
      </c>
      <c r="F75" s="113" t="s">
        <v>327</v>
      </c>
      <c r="G75" s="115" t="s">
        <v>1113</v>
      </c>
      <c r="H75" s="113" t="s">
        <v>388</v>
      </c>
      <c r="J75" s="113" t="s">
        <v>1677</v>
      </c>
      <c r="K75" s="123" t="s">
        <v>52</v>
      </c>
      <c r="L75" s="143" t="s">
        <v>53</v>
      </c>
      <c r="M75" s="132"/>
      <c r="N75" s="137"/>
      <c r="O75" s="115" t="s">
        <v>1104</v>
      </c>
      <c r="P75" s="115" t="s">
        <v>1070</v>
      </c>
      <c r="Q75" s="142" t="s">
        <v>1681</v>
      </c>
      <c r="R75" s="137" t="str">
        <f t="shared" si="11"/>
        <v>B-MMNTM06ZPV-BK Chicago White Sox MLB</v>
      </c>
      <c r="S75" s="137"/>
      <c r="T75" s="108"/>
      <c r="U75" s="108" t="s">
        <v>1683</v>
      </c>
      <c r="V75" s="108">
        <v>6</v>
      </c>
      <c r="Y75" s="108"/>
      <c r="AA75" s="108"/>
      <c r="AC75" s="108"/>
      <c r="AE75" s="108"/>
      <c r="AG75" s="108"/>
      <c r="AT75" s="117">
        <f t="shared" si="1"/>
        <v>6</v>
      </c>
      <c r="AU75" s="147" t="s">
        <v>423</v>
      </c>
      <c r="AV75" s="115">
        <f t="shared" ca="1" si="2"/>
        <v>0</v>
      </c>
      <c r="AW75" s="113" t="str">
        <f t="shared" ca="1" si="3"/>
        <v>Китай</v>
      </c>
      <c r="AX75" s="118">
        <f t="shared" si="4"/>
        <v>0.1</v>
      </c>
      <c r="AY75" s="113">
        <f t="shared" si="5"/>
        <v>0.15000000000000002</v>
      </c>
      <c r="AZ75" s="113">
        <f t="shared" si="6"/>
        <v>0.60000000000000009</v>
      </c>
      <c r="BA75" s="113">
        <f t="shared" si="7"/>
        <v>0.90000000000000013</v>
      </c>
      <c r="BB75" s="119">
        <v>1870</v>
      </c>
      <c r="BC75" s="145">
        <f t="shared" si="8"/>
        <v>11220</v>
      </c>
      <c r="BD75" s="106">
        <f>IF(A75&lt;&gt;"",IF(_xlfn.XLOOKUP(A75,'1C'!A:A,'1C'!A:A,0,0)&gt;0,1,0),"")</f>
        <v>0</v>
      </c>
      <c r="BE75" s="106">
        <f>IF(C75&lt;&gt;"",IF(_xlfn.XLOOKUP(TEXT(C75,"###"),'1C'!W:W,'1C'!D:D,0,0)&gt;0,0,1),"")</f>
        <v>1</v>
      </c>
      <c r="BF75" s="110" t="str">
        <f t="shared" si="9"/>
        <v>-</v>
      </c>
    </row>
    <row r="76" spans="1:58" ht="118.5" customHeight="1">
      <c r="A76" s="113" t="str">
        <f t="shared" si="0"/>
        <v>H-MMNTM22ZPV-BKBlack</v>
      </c>
      <c r="B76" s="106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36-181-09</v>
      </c>
      <c r="C76" s="122" t="s">
        <v>982</v>
      </c>
      <c r="D76" s="107" t="s">
        <v>1832</v>
      </c>
      <c r="E76" s="113" t="str">
        <f>IF(F76&lt;&gt;"",IFERROR(VLOOKUP(F76,Категории!A:B,2,0),""),"Требуется категория")</f>
        <v>Бейсболки</v>
      </c>
      <c r="F76" s="113" t="s">
        <v>327</v>
      </c>
      <c r="G76" s="115" t="s">
        <v>1113</v>
      </c>
      <c r="H76" s="113" t="s">
        <v>388</v>
      </c>
      <c r="J76" s="113" t="s">
        <v>1677</v>
      </c>
      <c r="K76" s="123" t="s">
        <v>52</v>
      </c>
      <c r="L76" s="143" t="s">
        <v>53</v>
      </c>
      <c r="M76" s="132"/>
      <c r="N76" s="137"/>
      <c r="O76" s="115" t="s">
        <v>1105</v>
      </c>
      <c r="P76" s="115" t="s">
        <v>1073</v>
      </c>
      <c r="Q76" s="142" t="s">
        <v>1681</v>
      </c>
      <c r="R76" s="137" t="str">
        <f t="shared" si="11"/>
        <v>H-MMNTM22ZPV-BK San Jose Sharks NHL</v>
      </c>
      <c r="S76" s="137"/>
      <c r="T76" s="108"/>
      <c r="U76" s="108" t="s">
        <v>1683</v>
      </c>
      <c r="V76" s="108">
        <v>3</v>
      </c>
      <c r="Y76" s="108"/>
      <c r="AA76" s="108"/>
      <c r="AC76" s="108"/>
      <c r="AE76" s="108"/>
      <c r="AG76" s="108"/>
      <c r="AT76" s="117">
        <f t="shared" si="1"/>
        <v>3</v>
      </c>
      <c r="AU76" s="147" t="s">
        <v>423</v>
      </c>
      <c r="AV76" s="115">
        <f t="shared" ca="1" si="2"/>
        <v>0</v>
      </c>
      <c r="AW76" s="113" t="str">
        <f t="shared" ca="1" si="3"/>
        <v>Китай</v>
      </c>
      <c r="AX76" s="118">
        <f t="shared" si="4"/>
        <v>0.1</v>
      </c>
      <c r="AY76" s="113">
        <f t="shared" si="5"/>
        <v>0.15000000000000002</v>
      </c>
      <c r="AZ76" s="113">
        <f t="shared" si="6"/>
        <v>0.30000000000000004</v>
      </c>
      <c r="BA76" s="113">
        <f t="shared" si="7"/>
        <v>0.45000000000000007</v>
      </c>
      <c r="BB76" s="119">
        <v>1870</v>
      </c>
      <c r="BC76" s="145">
        <f t="shared" si="8"/>
        <v>5610</v>
      </c>
      <c r="BD76" s="106">
        <f>IF(A76&lt;&gt;"",IF(_xlfn.XLOOKUP(A76,'1C'!A:A,'1C'!A:A,0,0)&gt;0,1,0),"")</f>
        <v>0</v>
      </c>
      <c r="BE76" s="106">
        <f>IF(C76&lt;&gt;"",IF(_xlfn.XLOOKUP(TEXT(C76,"###"),'1C'!W:W,'1C'!D:D,0,0)&gt;0,0,1),"")</f>
        <v>1</v>
      </c>
      <c r="BF76" s="110" t="str">
        <f t="shared" si="9"/>
        <v>-</v>
      </c>
    </row>
    <row r="77" spans="1:58" ht="138.19999999999999" customHeight="1">
      <c r="A77" s="113" t="str">
        <f t="shared" si="0"/>
        <v>BCPTN-MVP29WBV-BK98Black</v>
      </c>
      <c r="B77" s="106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36-182-09</v>
      </c>
      <c r="C77" s="122" t="s">
        <v>983</v>
      </c>
      <c r="D77" s="107" t="s">
        <v>1846</v>
      </c>
      <c r="E77" s="113" t="str">
        <f>IF(F77&lt;&gt;"",IFERROR(VLOOKUP(F77,Категории!A:B,2,0),""),"Требуется категория")</f>
        <v>Бейсболки</v>
      </c>
      <c r="F77" s="113" t="s">
        <v>327</v>
      </c>
      <c r="G77" s="115" t="s">
        <v>1113</v>
      </c>
      <c r="H77" s="113" t="s">
        <v>388</v>
      </c>
      <c r="J77" s="113" t="s">
        <v>1677</v>
      </c>
      <c r="K77" s="123" t="s">
        <v>52</v>
      </c>
      <c r="L77" s="144" t="s">
        <v>53</v>
      </c>
      <c r="M77" s="132"/>
      <c r="N77" s="137"/>
      <c r="O77" s="115" t="s">
        <v>1104</v>
      </c>
      <c r="P77" s="115" t="s">
        <v>1087</v>
      </c>
      <c r="Q77" s="142" t="s">
        <v>1159</v>
      </c>
      <c r="R77" s="137" t="str">
        <f t="shared" si="11"/>
        <v>BCPTN-MVP29WBV-BK98 Arizona Diamondbacks MLB</v>
      </c>
      <c r="S77" s="137" t="s">
        <v>46</v>
      </c>
      <c r="T77" s="108"/>
      <c r="U77" s="108" t="s">
        <v>1683</v>
      </c>
      <c r="V77" s="108">
        <v>3</v>
      </c>
      <c r="Y77" s="108"/>
      <c r="AA77" s="108"/>
      <c r="AC77" s="108"/>
      <c r="AE77" s="108"/>
      <c r="AG77" s="108"/>
      <c r="AT77" s="117">
        <f t="shared" si="1"/>
        <v>3</v>
      </c>
      <c r="AU77" s="147" t="s">
        <v>423</v>
      </c>
      <c r="AV77" s="115">
        <f t="shared" ca="1" si="2"/>
        <v>0</v>
      </c>
      <c r="AW77" s="113" t="str">
        <f t="shared" ca="1" si="3"/>
        <v>Китай</v>
      </c>
      <c r="AX77" s="118">
        <f t="shared" si="4"/>
        <v>0.1</v>
      </c>
      <c r="AY77" s="113">
        <f t="shared" si="5"/>
        <v>0.15000000000000002</v>
      </c>
      <c r="AZ77" s="113">
        <f t="shared" si="6"/>
        <v>0.30000000000000004</v>
      </c>
      <c r="BA77" s="113">
        <f t="shared" si="7"/>
        <v>0.45000000000000007</v>
      </c>
      <c r="BB77" s="119">
        <v>1485</v>
      </c>
      <c r="BC77" s="145">
        <f t="shared" si="8"/>
        <v>4455</v>
      </c>
      <c r="BD77" s="106">
        <f>IF(A77&lt;&gt;"",IF(_xlfn.XLOOKUP(A77,'1C'!A:A,'1C'!A:A,0,0)&gt;0,1,0),"")</f>
        <v>0</v>
      </c>
      <c r="BE77" s="106">
        <f>IF(C77&lt;&gt;"",IF(_xlfn.XLOOKUP(TEXT(C77,"###"),'1C'!W:W,'1C'!D:D,0,0)&gt;0,0,1),"")</f>
        <v>1</v>
      </c>
      <c r="BF77" s="110" t="str">
        <f t="shared" si="9"/>
        <v>-</v>
      </c>
    </row>
    <row r="78" spans="1:58" ht="114.75" customHeight="1">
      <c r="A78" s="113" t="str">
        <f t="shared" si="0"/>
        <v>ITFL-MVP01WBV-BKABlack</v>
      </c>
      <c r="B78" s="106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36-183-09</v>
      </c>
      <c r="C78" s="122" t="s">
        <v>984</v>
      </c>
      <c r="D78" s="107" t="s">
        <v>1847</v>
      </c>
      <c r="E78" s="113" t="str">
        <f>IF(F78&lt;&gt;"",IFERROR(VLOOKUP(F78,Категории!A:B,2,0),""),"Требуется категория")</f>
        <v>Бейсболки</v>
      </c>
      <c r="F78" s="113" t="s">
        <v>327</v>
      </c>
      <c r="G78" s="115" t="s">
        <v>1113</v>
      </c>
      <c r="H78" s="113" t="s">
        <v>388</v>
      </c>
      <c r="J78" s="113" t="s">
        <v>1677</v>
      </c>
      <c r="K78" s="123" t="s">
        <v>52</v>
      </c>
      <c r="L78" s="143" t="s">
        <v>53</v>
      </c>
      <c r="M78" s="132"/>
      <c r="N78" s="137"/>
      <c r="O78" s="115" t="s">
        <v>1107</v>
      </c>
      <c r="P78" s="115" t="s">
        <v>1088</v>
      </c>
      <c r="Q78" s="142" t="s">
        <v>1159</v>
      </c>
      <c r="R78" s="137" t="str">
        <f t="shared" si="11"/>
        <v>ITFL-MVP01WBV-BKA AS Roma ITFL</v>
      </c>
      <c r="S78" s="137" t="s">
        <v>46</v>
      </c>
      <c r="T78" s="108"/>
      <c r="U78" s="108" t="s">
        <v>1683</v>
      </c>
      <c r="V78" s="108">
        <v>3</v>
      </c>
      <c r="Y78" s="108"/>
      <c r="AA78" s="108"/>
      <c r="AC78" s="108"/>
      <c r="AE78" s="108"/>
      <c r="AG78" s="108"/>
      <c r="AT78" s="117">
        <f t="shared" si="1"/>
        <v>3</v>
      </c>
      <c r="AU78" s="147" t="s">
        <v>423</v>
      </c>
      <c r="AV78" s="115">
        <f t="shared" ca="1" si="2"/>
        <v>0</v>
      </c>
      <c r="AW78" s="113" t="str">
        <f t="shared" ca="1" si="3"/>
        <v>Китай</v>
      </c>
      <c r="AX78" s="118">
        <f t="shared" si="4"/>
        <v>0.1</v>
      </c>
      <c r="AY78" s="113">
        <f t="shared" si="5"/>
        <v>0.15000000000000002</v>
      </c>
      <c r="AZ78" s="113">
        <f t="shared" si="6"/>
        <v>0.30000000000000004</v>
      </c>
      <c r="BA78" s="113">
        <f t="shared" si="7"/>
        <v>0.45000000000000007</v>
      </c>
      <c r="BB78" s="119">
        <v>1485</v>
      </c>
      <c r="BC78" s="145">
        <f t="shared" si="8"/>
        <v>4455</v>
      </c>
      <c r="BD78" s="106">
        <f>IF(A78&lt;&gt;"",IF(_xlfn.XLOOKUP(A78,'1C'!A:A,'1C'!A:A,0,0)&gt;0,1,0),"")</f>
        <v>0</v>
      </c>
      <c r="BE78" s="106">
        <f>IF(C78&lt;&gt;"",IF(_xlfn.XLOOKUP(TEXT(C78,"###"),'1C'!W:W,'1C'!D:D,0,0)&gt;0,0,1),"")</f>
        <v>1</v>
      </c>
      <c r="BF78" s="110" t="str">
        <f t="shared" si="9"/>
        <v>-</v>
      </c>
    </row>
    <row r="79" spans="1:58" ht="120.6" customHeight="1">
      <c r="A79" s="113" t="str">
        <f t="shared" si="0"/>
        <v>ITFL-MVP01WBV-CCCharcoal</v>
      </c>
      <c r="B79" s="106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36-184-51</v>
      </c>
      <c r="C79" s="122" t="s">
        <v>985</v>
      </c>
      <c r="D79" s="107" t="s">
        <v>1847</v>
      </c>
      <c r="E79" s="113" t="str">
        <f>IF(F79&lt;&gt;"",IFERROR(VLOOKUP(F79,Категории!A:B,2,0),""),"Требуется категория")</f>
        <v>Бейсболки</v>
      </c>
      <c r="F79" s="113" t="s">
        <v>327</v>
      </c>
      <c r="G79" s="115" t="s">
        <v>1113</v>
      </c>
      <c r="H79" s="113" t="s">
        <v>388</v>
      </c>
      <c r="J79" s="113" t="s">
        <v>1677</v>
      </c>
      <c r="K79" s="123" t="s">
        <v>1050</v>
      </c>
      <c r="L79" s="143" t="s">
        <v>777</v>
      </c>
      <c r="M79" s="132"/>
      <c r="N79" s="137"/>
      <c r="O79" s="115" t="s">
        <v>1107</v>
      </c>
      <c r="P79" s="115" t="s">
        <v>1088</v>
      </c>
      <c r="Q79" s="142" t="s">
        <v>1159</v>
      </c>
      <c r="R79" s="137" t="str">
        <f t="shared" si="11"/>
        <v>ITFL-MVP01WBV-CC AS Roma ITFL</v>
      </c>
      <c r="S79" s="137" t="s">
        <v>46</v>
      </c>
      <c r="T79" s="108"/>
      <c r="U79" s="108" t="s">
        <v>1683</v>
      </c>
      <c r="V79" s="108">
        <v>3</v>
      </c>
      <c r="Y79" s="108"/>
      <c r="AA79" s="108"/>
      <c r="AC79" s="108"/>
      <c r="AE79" s="108"/>
      <c r="AG79" s="108"/>
      <c r="AT79" s="117">
        <f t="shared" si="1"/>
        <v>3</v>
      </c>
      <c r="AU79" s="147" t="s">
        <v>423</v>
      </c>
      <c r="AV79" s="115">
        <f t="shared" ca="1" si="2"/>
        <v>0</v>
      </c>
      <c r="AW79" s="113" t="str">
        <f t="shared" ca="1" si="3"/>
        <v>Китай</v>
      </c>
      <c r="AX79" s="118">
        <f t="shared" si="4"/>
        <v>0.1</v>
      </c>
      <c r="AY79" s="113">
        <f t="shared" si="5"/>
        <v>0.15000000000000002</v>
      </c>
      <c r="AZ79" s="113">
        <f t="shared" si="6"/>
        <v>0.30000000000000004</v>
      </c>
      <c r="BA79" s="113">
        <f t="shared" si="7"/>
        <v>0.45000000000000007</v>
      </c>
      <c r="BB79" s="119">
        <v>1485</v>
      </c>
      <c r="BC79" s="145">
        <f t="shared" si="8"/>
        <v>4455</v>
      </c>
      <c r="BD79" s="106">
        <f>IF(A79&lt;&gt;"",IF(_xlfn.XLOOKUP(A79,'1C'!A:A,'1C'!A:A,0,0)&gt;0,1,0),"")</f>
        <v>0</v>
      </c>
      <c r="BE79" s="106">
        <f>IF(C79&lt;&gt;"",IF(_xlfn.XLOOKUP(TEXT(C79,"###"),'1C'!W:W,'1C'!D:D,0,0)&gt;0,0,1),"")</f>
        <v>1</v>
      </c>
      <c r="BF79" s="110" t="str">
        <f t="shared" si="9"/>
        <v>-</v>
      </c>
    </row>
    <row r="80" spans="1:58" ht="137.1" customHeight="1">
      <c r="A80" s="113" t="str">
        <f t="shared" si="0"/>
        <v>ITFL-MVP01WBV-NYANavy</v>
      </c>
      <c r="B80" s="106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36-185-16</v>
      </c>
      <c r="C80" s="122" t="s">
        <v>986</v>
      </c>
      <c r="D80" s="107" t="s">
        <v>1847</v>
      </c>
      <c r="E80" s="113" t="str">
        <f>IF(F80&lt;&gt;"",IFERROR(VLOOKUP(F80,Категории!A:B,2,0),""),"Требуется категория")</f>
        <v>Бейсболки</v>
      </c>
      <c r="F80" s="113" t="s">
        <v>327</v>
      </c>
      <c r="G80" s="115" t="s">
        <v>1113</v>
      </c>
      <c r="H80" s="113" t="s">
        <v>388</v>
      </c>
      <c r="J80" s="113" t="s">
        <v>1677</v>
      </c>
      <c r="K80" s="123" t="s">
        <v>54</v>
      </c>
      <c r="L80" s="143" t="s">
        <v>55</v>
      </c>
      <c r="M80" s="132"/>
      <c r="N80" s="137"/>
      <c r="O80" s="115" t="s">
        <v>1107</v>
      </c>
      <c r="P80" s="115" t="s">
        <v>1088</v>
      </c>
      <c r="Q80" s="142" t="s">
        <v>1159</v>
      </c>
      <c r="R80" s="137" t="str">
        <f t="shared" si="11"/>
        <v>ITFL-MVP01WBV-NYA AS Roma ITFL</v>
      </c>
      <c r="S80" s="137" t="s">
        <v>46</v>
      </c>
      <c r="T80" s="108"/>
      <c r="U80" s="108" t="s">
        <v>1683</v>
      </c>
      <c r="V80" s="108">
        <v>3</v>
      </c>
      <c r="Y80" s="108"/>
      <c r="AA80" s="108"/>
      <c r="AC80" s="108"/>
      <c r="AE80" s="108"/>
      <c r="AG80" s="108"/>
      <c r="AT80" s="117">
        <f t="shared" si="1"/>
        <v>3</v>
      </c>
      <c r="AU80" s="147" t="s">
        <v>423</v>
      </c>
      <c r="AV80" s="115">
        <f t="shared" ca="1" si="2"/>
        <v>0</v>
      </c>
      <c r="AW80" s="113" t="str">
        <f t="shared" ca="1" si="3"/>
        <v>Китай</v>
      </c>
      <c r="AX80" s="118">
        <f t="shared" si="4"/>
        <v>0.1</v>
      </c>
      <c r="AY80" s="113">
        <f t="shared" si="5"/>
        <v>0.15000000000000002</v>
      </c>
      <c r="AZ80" s="113">
        <f t="shared" si="6"/>
        <v>0.30000000000000004</v>
      </c>
      <c r="BA80" s="113">
        <f t="shared" si="7"/>
        <v>0.45000000000000007</v>
      </c>
      <c r="BB80" s="119">
        <v>1485</v>
      </c>
      <c r="BC80" s="145">
        <f t="shared" si="8"/>
        <v>4455</v>
      </c>
      <c r="BD80" s="106">
        <f>IF(A80&lt;&gt;"",IF(_xlfn.XLOOKUP(A80,'1C'!A:A,'1C'!A:A,0,0)&gt;0,1,0),"")</f>
        <v>0</v>
      </c>
      <c r="BE80" s="106">
        <f>IF(C80&lt;&gt;"",IF(_xlfn.XLOOKUP(TEXT(C80,"###"),'1C'!W:W,'1C'!D:D,0,0)&gt;0,0,1),"")</f>
        <v>1</v>
      </c>
      <c r="BF80" s="110" t="str">
        <f t="shared" si="9"/>
        <v>-</v>
      </c>
    </row>
    <row r="81" spans="1:58" ht="140.1" customHeight="1">
      <c r="A81" s="113" t="str">
        <f t="shared" si="0"/>
        <v>HVIN-MVP01WBV-BK33Black</v>
      </c>
      <c r="B81" s="106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36-186-09</v>
      </c>
      <c r="C81" s="122" t="s">
        <v>987</v>
      </c>
      <c r="D81" s="107" t="s">
        <v>1848</v>
      </c>
      <c r="E81" s="113" t="str">
        <f>IF(F81&lt;&gt;"",IFERROR(VLOOKUP(F81,Категории!A:B,2,0),""),"Требуется категория")</f>
        <v>Бейсболки</v>
      </c>
      <c r="F81" s="113" t="s">
        <v>327</v>
      </c>
      <c r="G81" s="115" t="s">
        <v>1113</v>
      </c>
      <c r="H81" s="113" t="s">
        <v>388</v>
      </c>
      <c r="J81" s="113" t="s">
        <v>1677</v>
      </c>
      <c r="K81" s="123" t="s">
        <v>52</v>
      </c>
      <c r="L81" s="143" t="s">
        <v>53</v>
      </c>
      <c r="M81" s="132"/>
      <c r="N81" s="137"/>
      <c r="O81" s="115" t="s">
        <v>1105</v>
      </c>
      <c r="P81" s="115" t="s">
        <v>1089</v>
      </c>
      <c r="Q81" s="142" t="s">
        <v>1159</v>
      </c>
      <c r="R81" s="137" t="str">
        <f t="shared" si="11"/>
        <v>HVIN-MVP01WBV-BK33 Boston Bruins  NHL</v>
      </c>
      <c r="S81" s="137" t="s">
        <v>46</v>
      </c>
      <c r="T81" s="108"/>
      <c r="U81" s="108" t="s">
        <v>1683</v>
      </c>
      <c r="V81" s="108">
        <v>6</v>
      </c>
      <c r="Y81" s="108"/>
      <c r="AA81" s="108"/>
      <c r="AC81" s="108"/>
      <c r="AE81" s="108"/>
      <c r="AG81" s="108"/>
      <c r="AT81" s="117">
        <f t="shared" si="1"/>
        <v>6</v>
      </c>
      <c r="AU81" s="147" t="s">
        <v>423</v>
      </c>
      <c r="AV81" s="115">
        <f t="shared" ca="1" si="2"/>
        <v>0</v>
      </c>
      <c r="AW81" s="113" t="str">
        <f t="shared" ca="1" si="3"/>
        <v>Китай</v>
      </c>
      <c r="AX81" s="118">
        <f t="shared" si="4"/>
        <v>0.1</v>
      </c>
      <c r="AY81" s="113">
        <f t="shared" si="5"/>
        <v>0.15000000000000002</v>
      </c>
      <c r="AZ81" s="113">
        <f t="shared" si="6"/>
        <v>0.60000000000000009</v>
      </c>
      <c r="BA81" s="113">
        <f t="shared" si="7"/>
        <v>0.90000000000000013</v>
      </c>
      <c r="BB81" s="119">
        <v>1485</v>
      </c>
      <c r="BC81" s="145">
        <f t="shared" si="8"/>
        <v>8910</v>
      </c>
      <c r="BD81" s="106">
        <f>IF(A81&lt;&gt;"",IF(_xlfn.XLOOKUP(A81,'1C'!A:A,'1C'!A:A,0,0)&gt;0,1,0),"")</f>
        <v>0</v>
      </c>
      <c r="BE81" s="106">
        <f>IF(C81&lt;&gt;"",IF(_xlfn.XLOOKUP(TEXT(C81,"###"),'1C'!W:W,'1C'!D:D,0,0)&gt;0,0,1),"")</f>
        <v>1</v>
      </c>
      <c r="BF81" s="110" t="str">
        <f t="shared" si="9"/>
        <v>-</v>
      </c>
    </row>
    <row r="82" spans="1:58" ht="140.1" customHeight="1">
      <c r="A82" s="113" t="str">
        <f t="shared" si="0"/>
        <v>BCPTN-MVP06WBV-BK36Black</v>
      </c>
      <c r="B82" s="106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36-187-09</v>
      </c>
      <c r="C82" s="122" t="s">
        <v>988</v>
      </c>
      <c r="D82" s="107" t="s">
        <v>1829</v>
      </c>
      <c r="E82" s="113" t="str">
        <f>IF(F82&lt;&gt;"",IFERROR(VLOOKUP(F82,Категории!A:B,2,0),""),"Требуется категория")</f>
        <v>Бейсболки</v>
      </c>
      <c r="F82" s="113" t="s">
        <v>327</v>
      </c>
      <c r="G82" s="115" t="s">
        <v>1113</v>
      </c>
      <c r="H82" s="113" t="s">
        <v>388</v>
      </c>
      <c r="J82" s="113" t="s">
        <v>1677</v>
      </c>
      <c r="K82" s="123" t="s">
        <v>52</v>
      </c>
      <c r="L82" s="143" t="s">
        <v>53</v>
      </c>
      <c r="M82" s="132"/>
      <c r="N82" s="137"/>
      <c r="O82" s="115" t="s">
        <v>1104</v>
      </c>
      <c r="P82" s="115" t="s">
        <v>1070</v>
      </c>
      <c r="Q82" s="142" t="s">
        <v>1159</v>
      </c>
      <c r="R82" s="137" t="str">
        <f t="shared" si="11"/>
        <v>BCPTN-MVP06WBV-BK36 Chicago White Sox MLB</v>
      </c>
      <c r="S82" s="137" t="s">
        <v>46</v>
      </c>
      <c r="T82" s="108"/>
      <c r="U82" s="108" t="s">
        <v>1683</v>
      </c>
      <c r="V82" s="108">
        <v>6</v>
      </c>
      <c r="Y82" s="108"/>
      <c r="AA82" s="108"/>
      <c r="AC82" s="108"/>
      <c r="AE82" s="108"/>
      <c r="AG82" s="108"/>
      <c r="AT82" s="117">
        <f t="shared" si="1"/>
        <v>6</v>
      </c>
      <c r="AU82" s="147" t="s">
        <v>423</v>
      </c>
      <c r="AV82" s="115">
        <f t="shared" ca="1" si="2"/>
        <v>0</v>
      </c>
      <c r="AW82" s="113" t="str">
        <f t="shared" ca="1" si="3"/>
        <v>Китай</v>
      </c>
      <c r="AX82" s="118">
        <f t="shared" si="4"/>
        <v>0.1</v>
      </c>
      <c r="AY82" s="113">
        <f t="shared" si="5"/>
        <v>0.15000000000000002</v>
      </c>
      <c r="AZ82" s="113">
        <f t="shared" si="6"/>
        <v>0.60000000000000009</v>
      </c>
      <c r="BA82" s="113">
        <f t="shared" si="7"/>
        <v>0.90000000000000013</v>
      </c>
      <c r="BB82" s="119">
        <v>1485</v>
      </c>
      <c r="BC82" s="145">
        <f t="shared" si="8"/>
        <v>8910</v>
      </c>
      <c r="BD82" s="106">
        <f>IF(A82&lt;&gt;"",IF(_xlfn.XLOOKUP(A82,'1C'!A:A,'1C'!A:A,0,0)&gt;0,1,0),"")</f>
        <v>0</v>
      </c>
      <c r="BE82" s="106">
        <f>IF(C82&lt;&gt;"",IF(_xlfn.XLOOKUP(TEXT(C82,"###"),'1C'!W:W,'1C'!D:D,0,0)&gt;0,0,1),"")</f>
        <v>1</v>
      </c>
      <c r="BF82" s="110" t="str">
        <f t="shared" si="9"/>
        <v>-</v>
      </c>
    </row>
    <row r="83" spans="1:58" ht="130.69999999999999" customHeight="1">
      <c r="A83" s="113" t="str">
        <f t="shared" si="0"/>
        <v>B-MVP09WBV-NYENavy</v>
      </c>
      <c r="B83" s="106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36-188-16</v>
      </c>
      <c r="C83" s="122" t="s">
        <v>989</v>
      </c>
      <c r="D83" s="107" t="s">
        <v>1831</v>
      </c>
      <c r="E83" s="113" t="str">
        <f>IF(F83&lt;&gt;"",IFERROR(VLOOKUP(F83,Категории!A:B,2,0),""),"Требуется категория")</f>
        <v>Бейсболки</v>
      </c>
      <c r="F83" s="113" t="s">
        <v>327</v>
      </c>
      <c r="G83" s="115" t="s">
        <v>1113</v>
      </c>
      <c r="H83" s="113" t="s">
        <v>388</v>
      </c>
      <c r="J83" s="113" t="s">
        <v>1677</v>
      </c>
      <c r="K83" s="123" t="s">
        <v>54</v>
      </c>
      <c r="L83" s="143" t="s">
        <v>55</v>
      </c>
      <c r="M83" s="132"/>
      <c r="N83" s="137"/>
      <c r="O83" s="115" t="s">
        <v>1104</v>
      </c>
      <c r="P83" s="115" t="s">
        <v>1072</v>
      </c>
      <c r="Q83" s="142" t="s">
        <v>1159</v>
      </c>
      <c r="R83" s="137" t="str">
        <f t="shared" si="11"/>
        <v>B-MVP09WBV-NYE Detroit Tigers MLB</v>
      </c>
      <c r="S83" s="137" t="s">
        <v>46</v>
      </c>
      <c r="T83" s="108"/>
      <c r="U83" s="108" t="s">
        <v>1683</v>
      </c>
      <c r="V83" s="108">
        <v>6</v>
      </c>
      <c r="Y83" s="108"/>
      <c r="AA83" s="108"/>
      <c r="AC83" s="108"/>
      <c r="AE83" s="108"/>
      <c r="AG83" s="108"/>
      <c r="AT83" s="117">
        <f t="shared" si="1"/>
        <v>6</v>
      </c>
      <c r="AU83" s="147" t="s">
        <v>423</v>
      </c>
      <c r="AV83" s="115">
        <f t="shared" ca="1" si="2"/>
        <v>0</v>
      </c>
      <c r="AW83" s="113" t="str">
        <f t="shared" ca="1" si="3"/>
        <v>Китай</v>
      </c>
      <c r="AX83" s="118">
        <f t="shared" si="4"/>
        <v>0.1</v>
      </c>
      <c r="AY83" s="113">
        <f t="shared" si="5"/>
        <v>0.15000000000000002</v>
      </c>
      <c r="AZ83" s="113">
        <f t="shared" si="6"/>
        <v>0.60000000000000009</v>
      </c>
      <c r="BA83" s="113">
        <f t="shared" si="7"/>
        <v>0.90000000000000013</v>
      </c>
      <c r="BB83" s="119">
        <v>1485</v>
      </c>
      <c r="BC83" s="145">
        <f t="shared" si="8"/>
        <v>8910</v>
      </c>
      <c r="BD83" s="106">
        <f>IF(A83&lt;&gt;"",IF(_xlfn.XLOOKUP(A83,'1C'!A:A,'1C'!A:A,0,0)&gt;0,1,0),"")</f>
        <v>0</v>
      </c>
      <c r="BE83" s="106">
        <f>IF(C83&lt;&gt;"",IF(_xlfn.XLOOKUP(TEXT(C83,"###"),'1C'!W:W,'1C'!D:D,0,0)&gt;0,0,1),"")</f>
        <v>1</v>
      </c>
      <c r="BF83" s="110" t="str">
        <f t="shared" si="9"/>
        <v>-</v>
      </c>
    </row>
    <row r="84" spans="1:58" ht="120.2" customHeight="1">
      <c r="A84" s="113" t="str">
        <f t="shared" si="0"/>
        <v>HVIN-MVP44WBV-KYA79Kelly</v>
      </c>
      <c r="B84" s="106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36-189-11</v>
      </c>
      <c r="C84" s="122" t="s">
        <v>990</v>
      </c>
      <c r="D84" s="107" t="s">
        <v>1849</v>
      </c>
      <c r="E84" s="113" t="str">
        <f>IF(F84&lt;&gt;"",IFERROR(VLOOKUP(F84,Категории!A:B,2,0),""),"Требуется категория")</f>
        <v>Бейсболки</v>
      </c>
      <c r="F84" s="113" t="s">
        <v>327</v>
      </c>
      <c r="G84" s="115" t="s">
        <v>1113</v>
      </c>
      <c r="H84" s="113" t="s">
        <v>388</v>
      </c>
      <c r="J84" s="113" t="s">
        <v>1677</v>
      </c>
      <c r="K84" s="123" t="s">
        <v>1054</v>
      </c>
      <c r="L84" s="143" t="s">
        <v>60</v>
      </c>
      <c r="M84" s="132"/>
      <c r="N84" s="137"/>
      <c r="O84" s="115" t="s">
        <v>1105</v>
      </c>
      <c r="P84" s="115" t="s">
        <v>1090</v>
      </c>
      <c r="Q84" s="142" t="s">
        <v>1159</v>
      </c>
      <c r="R84" s="137" t="str">
        <f t="shared" si="11"/>
        <v>HVIN-MVP44WBV-KYA79 Hartford Whalers NHL</v>
      </c>
      <c r="S84" s="137" t="s">
        <v>46</v>
      </c>
      <c r="T84" s="108"/>
      <c r="U84" s="107" t="s">
        <v>1683</v>
      </c>
      <c r="V84" s="107">
        <v>2</v>
      </c>
      <c r="AT84" s="117">
        <f t="shared" si="1"/>
        <v>2</v>
      </c>
      <c r="AU84" s="147" t="s">
        <v>423</v>
      </c>
      <c r="AV84" s="115">
        <f t="shared" ca="1" si="2"/>
        <v>0</v>
      </c>
      <c r="AW84" s="113" t="str">
        <f t="shared" ca="1" si="3"/>
        <v>Китай</v>
      </c>
      <c r="AX84" s="118">
        <f t="shared" si="4"/>
        <v>0.1</v>
      </c>
      <c r="AY84" s="113">
        <f t="shared" si="5"/>
        <v>0.15000000000000002</v>
      </c>
      <c r="AZ84" s="113">
        <f t="shared" si="6"/>
        <v>0.2</v>
      </c>
      <c r="BA84" s="113">
        <f t="shared" si="7"/>
        <v>0.30000000000000004</v>
      </c>
      <c r="BB84" s="119">
        <v>1485</v>
      </c>
      <c r="BC84" s="145">
        <f t="shared" si="8"/>
        <v>2970</v>
      </c>
      <c r="BD84" s="106">
        <f>IF(A84&lt;&gt;"",IF(_xlfn.XLOOKUP(A84,'1C'!A:A,'1C'!A:A,0,0)&gt;0,1,0),"")</f>
        <v>0</v>
      </c>
      <c r="BE84" s="106">
        <f>IF(C84&lt;&gt;"",IF(_xlfn.XLOOKUP(TEXT(C84,"###"),'1C'!W:W,'1C'!D:D,0,0)&gt;0,0,1),"")</f>
        <v>1</v>
      </c>
      <c r="BF84" s="106" t="str">
        <f t="shared" si="9"/>
        <v>-</v>
      </c>
    </row>
    <row r="85" spans="1:58" ht="115.5" customHeight="1">
      <c r="A85" s="113" t="str">
        <f t="shared" si="0"/>
        <v>EPL-MVP04WBV-BKBlack</v>
      </c>
      <c r="B85" s="106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36-190-09</v>
      </c>
      <c r="C85" s="122" t="s">
        <v>991</v>
      </c>
      <c r="D85" s="107" t="s">
        <v>1820</v>
      </c>
      <c r="E85" s="113" t="str">
        <f>IF(F85&lt;&gt;"",IFERROR(VLOOKUP(F85,Категории!A:B,2,0),""),"Требуется категория")</f>
        <v>Бейсболки</v>
      </c>
      <c r="F85" s="113" t="s">
        <v>327</v>
      </c>
      <c r="G85" s="115" t="s">
        <v>1113</v>
      </c>
      <c r="H85" s="113" t="s">
        <v>388</v>
      </c>
      <c r="J85" s="113" t="s">
        <v>1677</v>
      </c>
      <c r="K85" s="123" t="s">
        <v>52</v>
      </c>
      <c r="L85" s="143" t="s">
        <v>53</v>
      </c>
      <c r="M85" s="132"/>
      <c r="N85" s="137"/>
      <c r="O85" s="115" t="s">
        <v>1106</v>
      </c>
      <c r="P85" s="115" t="s">
        <v>1061</v>
      </c>
      <c r="Q85" s="142" t="s">
        <v>1159</v>
      </c>
      <c r="R85" s="137" t="str">
        <f t="shared" si="11"/>
        <v>EPL-MVP04WBV-BK Liverpool FC EPL</v>
      </c>
      <c r="S85" s="137" t="s">
        <v>46</v>
      </c>
      <c r="T85" s="108"/>
      <c r="U85" s="107" t="s">
        <v>1683</v>
      </c>
      <c r="V85" s="107">
        <v>6</v>
      </c>
      <c r="AT85" s="117">
        <f t="shared" si="1"/>
        <v>6</v>
      </c>
      <c r="AU85" s="147" t="s">
        <v>423</v>
      </c>
      <c r="AV85" s="115">
        <f t="shared" ca="1" si="2"/>
        <v>0</v>
      </c>
      <c r="AW85" s="113" t="str">
        <f t="shared" ca="1" si="3"/>
        <v>Китай</v>
      </c>
      <c r="AX85" s="118">
        <f t="shared" si="4"/>
        <v>0.1</v>
      </c>
      <c r="AY85" s="113">
        <f t="shared" si="5"/>
        <v>0.15000000000000002</v>
      </c>
      <c r="AZ85" s="113">
        <f t="shared" si="6"/>
        <v>0.60000000000000009</v>
      </c>
      <c r="BA85" s="113">
        <f t="shared" si="7"/>
        <v>0.90000000000000013</v>
      </c>
      <c r="BB85" s="119">
        <v>1485</v>
      </c>
      <c r="BC85" s="145">
        <f t="shared" si="8"/>
        <v>8910</v>
      </c>
      <c r="BD85" s="106">
        <f>IF(A85&lt;&gt;"",IF(_xlfn.XLOOKUP(A85,'1C'!A:A,'1C'!A:A,0,0)&gt;0,1,0),"")</f>
        <v>0</v>
      </c>
      <c r="BE85" s="106">
        <f>IF(C85&lt;&gt;"",IF(_xlfn.XLOOKUP(TEXT(C85,"###"),'1C'!W:W,'1C'!D:D,0,0)&gt;0,0,1),"")</f>
        <v>1</v>
      </c>
      <c r="BF85" s="106" t="str">
        <f t="shared" si="9"/>
        <v>-</v>
      </c>
    </row>
    <row r="86" spans="1:58" ht="140.1" customHeight="1">
      <c r="A86" s="113" t="str">
        <f t="shared" si="0"/>
        <v>EPL-MVP04WBV-BKBBlack</v>
      </c>
      <c r="B86" s="106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36-191-09</v>
      </c>
      <c r="C86" s="122" t="s">
        <v>992</v>
      </c>
      <c r="D86" s="107" t="s">
        <v>1820</v>
      </c>
      <c r="E86" s="113" t="str">
        <f>IF(F86&lt;&gt;"",IFERROR(VLOOKUP(F86,Категории!A:B,2,0),""),"Требуется категория")</f>
        <v>Бейсболки</v>
      </c>
      <c r="F86" s="113" t="s">
        <v>327</v>
      </c>
      <c r="G86" s="115" t="s">
        <v>1113</v>
      </c>
      <c r="H86" s="113" t="s">
        <v>388</v>
      </c>
      <c r="J86" s="113" t="s">
        <v>1677</v>
      </c>
      <c r="K86" s="123" t="s">
        <v>52</v>
      </c>
      <c r="L86" s="144" t="s">
        <v>53</v>
      </c>
      <c r="M86" s="132"/>
      <c r="N86" s="137"/>
      <c r="O86" s="115" t="s">
        <v>1106</v>
      </c>
      <c r="P86" s="115" t="s">
        <v>1061</v>
      </c>
      <c r="Q86" s="142" t="s">
        <v>1159</v>
      </c>
      <c r="R86" s="137" t="str">
        <f t="shared" si="11"/>
        <v>EPL-MVP04WBV-BKB Liverpool FC EPL</v>
      </c>
      <c r="S86" s="137" t="s">
        <v>46</v>
      </c>
      <c r="T86" s="108"/>
      <c r="U86" s="108" t="s">
        <v>1683</v>
      </c>
      <c r="V86" s="107">
        <v>6</v>
      </c>
      <c r="AT86" s="117">
        <f t="shared" si="1"/>
        <v>6</v>
      </c>
      <c r="AU86" s="147" t="s">
        <v>423</v>
      </c>
      <c r="AV86" s="115">
        <f t="shared" ca="1" si="2"/>
        <v>0</v>
      </c>
      <c r="AW86" s="113" t="str">
        <f t="shared" ca="1" si="3"/>
        <v>Китай</v>
      </c>
      <c r="AX86" s="118">
        <f t="shared" si="4"/>
        <v>0.1</v>
      </c>
      <c r="AY86" s="113">
        <f t="shared" si="5"/>
        <v>0.15000000000000002</v>
      </c>
      <c r="AZ86" s="113">
        <f t="shared" si="6"/>
        <v>0.60000000000000009</v>
      </c>
      <c r="BA86" s="113">
        <f t="shared" si="7"/>
        <v>0.90000000000000013</v>
      </c>
      <c r="BB86" s="119">
        <v>1485</v>
      </c>
      <c r="BC86" s="145">
        <f t="shared" si="8"/>
        <v>8910</v>
      </c>
      <c r="BD86" s="106">
        <f>IF(A86&lt;&gt;"",IF(_xlfn.XLOOKUP(A86,'1C'!A:A,'1C'!A:A,0,0)&gt;0,1,0),"")</f>
        <v>0</v>
      </c>
      <c r="BE86" s="106">
        <f>IF(C86&lt;&gt;"",IF(_xlfn.XLOOKUP(TEXT(C86,"###"),'1C'!W:W,'1C'!D:D,0,0)&gt;0,0,1),"")</f>
        <v>1</v>
      </c>
      <c r="BF86" s="106" t="str">
        <f t="shared" si="9"/>
        <v>-</v>
      </c>
    </row>
    <row r="87" spans="1:58" ht="117.2" customHeight="1">
      <c r="A87" s="113" t="str">
        <f t="shared" si="0"/>
        <v>EPL-MVP04WBV-BKDBlack</v>
      </c>
      <c r="B87" s="106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36-192-09</v>
      </c>
      <c r="C87" s="122" t="s">
        <v>993</v>
      </c>
      <c r="D87" s="107" t="s">
        <v>1820</v>
      </c>
      <c r="E87" s="113" t="str">
        <f>IF(F87&lt;&gt;"",IFERROR(VLOOKUP(F87,Категории!A:B,2,0),""),"Требуется категория")</f>
        <v>Бейсболки</v>
      </c>
      <c r="F87" s="113" t="s">
        <v>327</v>
      </c>
      <c r="G87" s="115" t="s">
        <v>1113</v>
      </c>
      <c r="H87" s="113" t="s">
        <v>388</v>
      </c>
      <c r="J87" s="113" t="s">
        <v>1677</v>
      </c>
      <c r="K87" s="123" t="s">
        <v>52</v>
      </c>
      <c r="L87" s="143" t="s">
        <v>53</v>
      </c>
      <c r="M87" s="132"/>
      <c r="N87" s="137"/>
      <c r="O87" s="115" t="s">
        <v>1106</v>
      </c>
      <c r="P87" s="115" t="s">
        <v>1061</v>
      </c>
      <c r="Q87" s="142" t="s">
        <v>1159</v>
      </c>
      <c r="R87" s="137" t="str">
        <f t="shared" si="11"/>
        <v>EPL-MVP04WBV-BKD Liverpool FC EPL</v>
      </c>
      <c r="S87" s="137" t="s">
        <v>46</v>
      </c>
      <c r="T87" s="108"/>
      <c r="U87" s="107" t="s">
        <v>1683</v>
      </c>
      <c r="V87" s="107">
        <v>6</v>
      </c>
      <c r="AT87" s="117">
        <f t="shared" si="1"/>
        <v>6</v>
      </c>
      <c r="AU87" s="147" t="s">
        <v>423</v>
      </c>
      <c r="AV87" s="115">
        <f t="shared" ca="1" si="2"/>
        <v>0</v>
      </c>
      <c r="AW87" s="113" t="str">
        <f t="shared" ca="1" si="3"/>
        <v>Китай</v>
      </c>
      <c r="AX87" s="118">
        <f t="shared" si="4"/>
        <v>0.1</v>
      </c>
      <c r="AY87" s="113">
        <f t="shared" si="5"/>
        <v>0.15000000000000002</v>
      </c>
      <c r="AZ87" s="113">
        <f t="shared" si="6"/>
        <v>0.60000000000000009</v>
      </c>
      <c r="BA87" s="113">
        <f t="shared" si="7"/>
        <v>0.90000000000000013</v>
      </c>
      <c r="BB87" s="119">
        <v>1485</v>
      </c>
      <c r="BC87" s="145">
        <f t="shared" si="8"/>
        <v>8910</v>
      </c>
      <c r="BD87" s="106">
        <f>IF(A87&lt;&gt;"",IF(_xlfn.XLOOKUP(A87,'1C'!A:A,'1C'!A:A,0,0)&gt;0,1,0),"")</f>
        <v>0</v>
      </c>
      <c r="BE87" s="106">
        <f>IF(C87&lt;&gt;"",IF(_xlfn.XLOOKUP(TEXT(C87,"###"),'1C'!W:W,'1C'!D:D,0,0)&gt;0,0,1),"")</f>
        <v>1</v>
      </c>
      <c r="BF87" s="106" t="str">
        <f t="shared" si="9"/>
        <v>-</v>
      </c>
    </row>
    <row r="88" spans="1:58" ht="132" customHeight="1">
      <c r="A88" s="113" t="str">
        <f t="shared" si="0"/>
        <v>BCPTN-MVP04WBV-NY93Navy</v>
      </c>
      <c r="B88" s="106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36-193-16</v>
      </c>
      <c r="C88" s="122" t="s">
        <v>994</v>
      </c>
      <c r="D88" s="107" t="s">
        <v>1845</v>
      </c>
      <c r="E88" s="113" t="str">
        <f>IF(F88&lt;&gt;"",IFERROR(VLOOKUP(F88,Категории!A:B,2,0),""),"Требуется категория")</f>
        <v>Бейсболки</v>
      </c>
      <c r="F88" s="113" t="s">
        <v>327</v>
      </c>
      <c r="G88" s="115" t="s">
        <v>1113</v>
      </c>
      <c r="H88" s="113" t="s">
        <v>388</v>
      </c>
      <c r="J88" s="113" t="s">
        <v>1677</v>
      </c>
      <c r="K88" s="123" t="s">
        <v>54</v>
      </c>
      <c r="L88" s="143" t="s">
        <v>55</v>
      </c>
      <c r="M88" s="132"/>
      <c r="N88" s="137"/>
      <c r="O88" s="115" t="s">
        <v>1104</v>
      </c>
      <c r="P88" s="115" t="s">
        <v>1086</v>
      </c>
      <c r="Q88" s="142" t="s">
        <v>1159</v>
      </c>
      <c r="R88" s="137" t="str">
        <f t="shared" si="11"/>
        <v>BCPTN-MVP04WBV-NY93 Los Angeles Angels MLB</v>
      </c>
      <c r="S88" s="137" t="s">
        <v>46</v>
      </c>
      <c r="T88" s="108"/>
      <c r="U88" s="107" t="s">
        <v>1683</v>
      </c>
      <c r="V88" s="107">
        <v>3</v>
      </c>
      <c r="AT88" s="117">
        <f t="shared" si="1"/>
        <v>3</v>
      </c>
      <c r="AU88" s="147" t="s">
        <v>423</v>
      </c>
      <c r="AV88" s="115">
        <f t="shared" ca="1" si="2"/>
        <v>0</v>
      </c>
      <c r="AW88" s="113" t="str">
        <f t="shared" ca="1" si="3"/>
        <v>Китай</v>
      </c>
      <c r="AX88" s="118">
        <f t="shared" si="4"/>
        <v>0.1</v>
      </c>
      <c r="AY88" s="113">
        <f t="shared" si="5"/>
        <v>0.15000000000000002</v>
      </c>
      <c r="AZ88" s="113">
        <f t="shared" si="6"/>
        <v>0.30000000000000004</v>
      </c>
      <c r="BA88" s="113">
        <f t="shared" si="7"/>
        <v>0.45000000000000007</v>
      </c>
      <c r="BB88" s="119">
        <v>1485</v>
      </c>
      <c r="BC88" s="145">
        <f t="shared" si="8"/>
        <v>4455</v>
      </c>
      <c r="BD88" s="106">
        <f>IF(A88&lt;&gt;"",IF(_xlfn.XLOOKUP(A88,'1C'!A:A,'1C'!A:A,0,0)&gt;0,1,0),"")</f>
        <v>0</v>
      </c>
      <c r="BE88" s="106">
        <f>IF(C88&lt;&gt;"",IF(_xlfn.XLOOKUP(TEXT(C88,"###"),'1C'!W:W,'1C'!D:D,0,0)&gt;0,0,1),"")</f>
        <v>1</v>
      </c>
      <c r="BF88" s="106" t="str">
        <f t="shared" si="9"/>
        <v>-</v>
      </c>
    </row>
    <row r="89" spans="1:58" ht="137.44999999999999" customHeight="1">
      <c r="A89" s="113" t="str">
        <f t="shared" si="0"/>
        <v>B-MVP13WBV-NYENavy</v>
      </c>
      <c r="B89" s="106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36-194-16</v>
      </c>
      <c r="C89" s="122" t="s">
        <v>995</v>
      </c>
      <c r="D89" s="107" t="s">
        <v>1850</v>
      </c>
      <c r="E89" s="113" t="str">
        <f>IF(F89&lt;&gt;"",IFERROR(VLOOKUP(F89,Категории!A:B,2,0),""),"Требуется категория")</f>
        <v>Бейсболки</v>
      </c>
      <c r="F89" s="113" t="s">
        <v>327</v>
      </c>
      <c r="G89" s="115" t="s">
        <v>1113</v>
      </c>
      <c r="H89" s="113" t="s">
        <v>388</v>
      </c>
      <c r="J89" s="113" t="s">
        <v>1677</v>
      </c>
      <c r="K89" s="123" t="s">
        <v>54</v>
      </c>
      <c r="L89" s="143" t="s">
        <v>55</v>
      </c>
      <c r="M89" s="132"/>
      <c r="N89" s="137"/>
      <c r="O89" s="115" t="s">
        <v>1104</v>
      </c>
      <c r="P89" s="115" t="s">
        <v>1091</v>
      </c>
      <c r="Q89" s="142" t="s">
        <v>1159</v>
      </c>
      <c r="R89" s="137" t="str">
        <f t="shared" si="11"/>
        <v>B-MVP13WBV-NYE Milwaukee Brewers MLB</v>
      </c>
      <c r="S89" s="137" t="s">
        <v>46</v>
      </c>
      <c r="T89" s="108"/>
      <c r="U89" s="107" t="s">
        <v>1683</v>
      </c>
      <c r="V89" s="107">
        <v>6</v>
      </c>
      <c r="AT89" s="117">
        <f t="shared" si="1"/>
        <v>6</v>
      </c>
      <c r="AU89" s="147" t="s">
        <v>423</v>
      </c>
      <c r="AV89" s="115">
        <f t="shared" ca="1" si="2"/>
        <v>0</v>
      </c>
      <c r="AW89" s="113" t="str">
        <f t="shared" ca="1" si="3"/>
        <v>Китай</v>
      </c>
      <c r="AX89" s="118">
        <f t="shared" si="4"/>
        <v>0.1</v>
      </c>
      <c r="AY89" s="113">
        <f t="shared" si="5"/>
        <v>0.15000000000000002</v>
      </c>
      <c r="AZ89" s="113">
        <f t="shared" si="6"/>
        <v>0.60000000000000009</v>
      </c>
      <c r="BA89" s="113">
        <f t="shared" si="7"/>
        <v>0.90000000000000013</v>
      </c>
      <c r="BB89" s="119">
        <v>1485</v>
      </c>
      <c r="BC89" s="145">
        <f t="shared" si="8"/>
        <v>8910</v>
      </c>
      <c r="BD89" s="106">
        <f>IF(A89&lt;&gt;"",IF(_xlfn.XLOOKUP(A89,'1C'!A:A,'1C'!A:A,0,0)&gt;0,1,0),"")</f>
        <v>0</v>
      </c>
      <c r="BE89" s="106">
        <f>IF(C89&lt;&gt;"",IF(_xlfn.XLOOKUP(TEXT(C89,"###"),'1C'!W:W,'1C'!D:D,0,0)&gt;0,0,1),"")</f>
        <v>1</v>
      </c>
      <c r="BF89" s="106" t="str">
        <f t="shared" si="9"/>
        <v>-</v>
      </c>
    </row>
    <row r="90" spans="1:58" ht="119.25" customHeight="1">
      <c r="A90" s="113" t="str">
        <f t="shared" si="0"/>
        <v>H-MVP11WBV-BKBlack</v>
      </c>
      <c r="B90" s="106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36-195-09</v>
      </c>
      <c r="C90" s="122" t="s">
        <v>996</v>
      </c>
      <c r="D90" s="107" t="s">
        <v>1851</v>
      </c>
      <c r="E90" s="113" t="str">
        <f>IF(F90&lt;&gt;"",IFERROR(VLOOKUP(F90,Категории!A:B,2,0),""),"Требуется категория")</f>
        <v>Бейсболки</v>
      </c>
      <c r="F90" s="113" t="s">
        <v>327</v>
      </c>
      <c r="G90" s="115" t="s">
        <v>1113</v>
      </c>
      <c r="H90" s="113" t="s">
        <v>388</v>
      </c>
      <c r="J90" s="113" t="s">
        <v>1677</v>
      </c>
      <c r="K90" s="123" t="s">
        <v>52</v>
      </c>
      <c r="L90" s="143" t="s">
        <v>53</v>
      </c>
      <c r="M90" s="132"/>
      <c r="N90" s="137"/>
      <c r="O90" s="115" t="s">
        <v>1105</v>
      </c>
      <c r="P90" s="115" t="s">
        <v>1092</v>
      </c>
      <c r="Q90" s="142" t="s">
        <v>1159</v>
      </c>
      <c r="R90" s="137" t="str">
        <f t="shared" si="11"/>
        <v>H-MVP11WBV-BK New Jersey Devils NHL</v>
      </c>
      <c r="S90" s="137" t="s">
        <v>46</v>
      </c>
      <c r="T90" s="108"/>
      <c r="U90" s="107" t="s">
        <v>1683</v>
      </c>
      <c r="V90" s="107">
        <v>4</v>
      </c>
      <c r="AT90" s="117">
        <f t="shared" si="1"/>
        <v>4</v>
      </c>
      <c r="AU90" s="147" t="s">
        <v>423</v>
      </c>
      <c r="AV90" s="115">
        <f t="shared" ca="1" si="2"/>
        <v>0</v>
      </c>
      <c r="AW90" s="113" t="str">
        <f t="shared" ca="1" si="3"/>
        <v>Китай</v>
      </c>
      <c r="AX90" s="118">
        <f t="shared" si="4"/>
        <v>0.1</v>
      </c>
      <c r="AY90" s="113">
        <f t="shared" si="5"/>
        <v>0.15000000000000002</v>
      </c>
      <c r="AZ90" s="113">
        <f t="shared" si="6"/>
        <v>0.4</v>
      </c>
      <c r="BA90" s="113">
        <f t="shared" si="7"/>
        <v>0.60000000000000009</v>
      </c>
      <c r="BB90" s="119">
        <v>1485</v>
      </c>
      <c r="BC90" s="145">
        <f t="shared" si="8"/>
        <v>5940</v>
      </c>
      <c r="BD90" s="106">
        <f>IF(A90&lt;&gt;"",IF(_xlfn.XLOOKUP(A90,'1C'!A:A,'1C'!A:A,0,0)&gt;0,1,0),"")</f>
        <v>0</v>
      </c>
      <c r="BE90" s="106">
        <f>IF(C90&lt;&gt;"",IF(_xlfn.XLOOKUP(TEXT(C90,"###"),'1C'!W:W,'1C'!D:D,0,0)&gt;0,0,1),"")</f>
        <v>1</v>
      </c>
      <c r="BF90" s="106" t="str">
        <f t="shared" si="9"/>
        <v>-</v>
      </c>
    </row>
    <row r="91" spans="1:58" ht="132.6" customHeight="1">
      <c r="A91" s="113" t="str">
        <f t="shared" si="0"/>
        <v>B-MVP16WBV-CCACharcoal</v>
      </c>
      <c r="B91" s="106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36-196-51</v>
      </c>
      <c r="C91" s="122" t="s">
        <v>997</v>
      </c>
      <c r="D91" s="107" t="s">
        <v>1852</v>
      </c>
      <c r="E91" s="113" t="str">
        <f>IF(F91&lt;&gt;"",IFERROR(VLOOKUP(F91,Категории!A:B,2,0),""),"Требуется категория")</f>
        <v>Бейсболки</v>
      </c>
      <c r="F91" s="113" t="s">
        <v>327</v>
      </c>
      <c r="G91" s="115" t="s">
        <v>1113</v>
      </c>
      <c r="H91" s="113" t="s">
        <v>388</v>
      </c>
      <c r="J91" s="113" t="s">
        <v>1677</v>
      </c>
      <c r="K91" s="123" t="s">
        <v>1050</v>
      </c>
      <c r="L91" s="143" t="s">
        <v>777</v>
      </c>
      <c r="M91" s="132"/>
      <c r="N91" s="137"/>
      <c r="O91" s="115" t="s">
        <v>1104</v>
      </c>
      <c r="P91" s="115" t="s">
        <v>1093</v>
      </c>
      <c r="Q91" s="142" t="s">
        <v>1159</v>
      </c>
      <c r="R91" s="137" t="str">
        <f t="shared" si="11"/>
        <v>B-MVP16WBV-CCA New York Mets MLB</v>
      </c>
      <c r="S91" s="137" t="s">
        <v>46</v>
      </c>
      <c r="T91" s="108"/>
      <c r="U91" s="107" t="s">
        <v>1683</v>
      </c>
      <c r="V91" s="107">
        <v>4</v>
      </c>
      <c r="AT91" s="117">
        <f t="shared" si="1"/>
        <v>4</v>
      </c>
      <c r="AU91" s="147" t="s">
        <v>423</v>
      </c>
      <c r="AV91" s="115">
        <f t="shared" ca="1" si="2"/>
        <v>0</v>
      </c>
      <c r="AW91" s="113" t="str">
        <f t="shared" ca="1" si="3"/>
        <v>Китай</v>
      </c>
      <c r="AX91" s="118">
        <f t="shared" si="4"/>
        <v>0.1</v>
      </c>
      <c r="AY91" s="113">
        <f t="shared" si="5"/>
        <v>0.15000000000000002</v>
      </c>
      <c r="AZ91" s="113">
        <f t="shared" si="6"/>
        <v>0.4</v>
      </c>
      <c r="BA91" s="113">
        <f t="shared" si="7"/>
        <v>0.60000000000000009</v>
      </c>
      <c r="BB91" s="119">
        <v>1485</v>
      </c>
      <c r="BC91" s="145">
        <f t="shared" si="8"/>
        <v>5940</v>
      </c>
      <c r="BD91" s="106">
        <f>IF(A91&lt;&gt;"",IF(_xlfn.XLOOKUP(A91,'1C'!A:A,'1C'!A:A,0,0)&gt;0,1,0),"")</f>
        <v>0</v>
      </c>
      <c r="BE91" s="106">
        <f>IF(C91&lt;&gt;"",IF(_xlfn.XLOOKUP(TEXT(C91,"###"),'1C'!W:W,'1C'!D:D,0,0)&gt;0,0,1),"")</f>
        <v>1</v>
      </c>
      <c r="BF91" s="106" t="str">
        <f t="shared" si="9"/>
        <v>-</v>
      </c>
    </row>
    <row r="92" spans="1:58" ht="137.44999999999999" customHeight="1">
      <c r="A92" s="113" t="str">
        <f t="shared" si="0"/>
        <v>B-MVP16WBV-CCCCharcoal</v>
      </c>
      <c r="B92" s="106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36-197-51</v>
      </c>
      <c r="C92" s="122" t="s">
        <v>998</v>
      </c>
      <c r="D92" s="107" t="s">
        <v>1852</v>
      </c>
      <c r="E92" s="113" t="str">
        <f>IF(F92&lt;&gt;"",IFERROR(VLOOKUP(F92,Категории!A:B,2,0),""),"Требуется категория")</f>
        <v>Бейсболки</v>
      </c>
      <c r="F92" s="113" t="s">
        <v>327</v>
      </c>
      <c r="G92" s="115" t="s">
        <v>1113</v>
      </c>
      <c r="H92" s="113" t="s">
        <v>388</v>
      </c>
      <c r="J92" s="113" t="s">
        <v>1677</v>
      </c>
      <c r="K92" s="123" t="s">
        <v>1050</v>
      </c>
      <c r="L92" s="143" t="s">
        <v>777</v>
      </c>
      <c r="M92" s="132"/>
      <c r="N92" s="137"/>
      <c r="O92" s="115" t="s">
        <v>1104</v>
      </c>
      <c r="P92" s="115" t="s">
        <v>1093</v>
      </c>
      <c r="Q92" s="142" t="s">
        <v>1159</v>
      </c>
      <c r="R92" s="137" t="str">
        <f t="shared" si="11"/>
        <v>B-MVP16WBV-CCC New York Mets MLB</v>
      </c>
      <c r="S92" s="137" t="s">
        <v>46</v>
      </c>
      <c r="T92" s="108"/>
      <c r="U92" s="107" t="s">
        <v>1683</v>
      </c>
      <c r="V92" s="107">
        <v>2</v>
      </c>
      <c r="AT92" s="117">
        <f t="shared" si="1"/>
        <v>2</v>
      </c>
      <c r="AU92" s="147" t="s">
        <v>423</v>
      </c>
      <c r="AV92" s="115">
        <f t="shared" ca="1" si="2"/>
        <v>0</v>
      </c>
      <c r="AW92" s="113" t="str">
        <f t="shared" ca="1" si="3"/>
        <v>Китай</v>
      </c>
      <c r="AX92" s="118">
        <f t="shared" si="4"/>
        <v>0.1</v>
      </c>
      <c r="AY92" s="113">
        <f t="shared" si="5"/>
        <v>0.15000000000000002</v>
      </c>
      <c r="AZ92" s="113">
        <f t="shared" si="6"/>
        <v>0.2</v>
      </c>
      <c r="BA92" s="113">
        <f t="shared" si="7"/>
        <v>0.30000000000000004</v>
      </c>
      <c r="BB92" s="119">
        <v>1485</v>
      </c>
      <c r="BC92" s="145">
        <f t="shared" si="8"/>
        <v>2970</v>
      </c>
      <c r="BD92" s="106">
        <f>IF(A92&lt;&gt;"",IF(_xlfn.XLOOKUP(A92,'1C'!A:A,'1C'!A:A,0,0)&gt;0,1,0),"")</f>
        <v>0</v>
      </c>
      <c r="BE92" s="106">
        <f>IF(C92&lt;&gt;"",IF(_xlfn.XLOOKUP(TEXT(C92,"###"),'1C'!W:W,'1C'!D:D,0,0)&gt;0,0,1),"")</f>
        <v>1</v>
      </c>
      <c r="BF92" s="106" t="str">
        <f t="shared" si="9"/>
        <v>-</v>
      </c>
    </row>
    <row r="93" spans="1:58" ht="134.44999999999999" customHeight="1">
      <c r="A93" s="113" t="str">
        <f t="shared" si="0"/>
        <v>H-MVP13WBV-BKBBlack</v>
      </c>
      <c r="B93" s="106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36-198-09</v>
      </c>
      <c r="C93" s="122" t="s">
        <v>999</v>
      </c>
      <c r="D93" s="107" t="s">
        <v>1853</v>
      </c>
      <c r="E93" s="113" t="str">
        <f>IF(F93&lt;&gt;"",IFERROR(VLOOKUP(F93,Категории!A:B,2,0),""),"Требуется категория")</f>
        <v>Бейсболки</v>
      </c>
      <c r="F93" s="113" t="s">
        <v>327</v>
      </c>
      <c r="G93" s="115" t="s">
        <v>1113</v>
      </c>
      <c r="H93" s="113" t="s">
        <v>388</v>
      </c>
      <c r="J93" s="113" t="s">
        <v>1677</v>
      </c>
      <c r="K93" s="123" t="s">
        <v>52</v>
      </c>
      <c r="L93" s="144" t="s">
        <v>53</v>
      </c>
      <c r="M93" s="132"/>
      <c r="N93" s="137"/>
      <c r="O93" s="115" t="s">
        <v>1105</v>
      </c>
      <c r="P93" s="115" t="s">
        <v>1094</v>
      </c>
      <c r="Q93" s="142" t="s">
        <v>1159</v>
      </c>
      <c r="R93" s="137" t="str">
        <f t="shared" si="11"/>
        <v>H-MVP13WBV-BKB New York Rangers NHL</v>
      </c>
      <c r="S93" s="137" t="s">
        <v>46</v>
      </c>
      <c r="T93" s="108"/>
      <c r="U93" s="108" t="s">
        <v>1683</v>
      </c>
      <c r="V93" s="107">
        <v>6</v>
      </c>
      <c r="AT93" s="117">
        <f t="shared" si="1"/>
        <v>6</v>
      </c>
      <c r="AU93" s="147" t="s">
        <v>423</v>
      </c>
      <c r="AV93" s="115">
        <f t="shared" ca="1" si="2"/>
        <v>0</v>
      </c>
      <c r="AW93" s="113" t="str">
        <f t="shared" ca="1" si="3"/>
        <v>Китай</v>
      </c>
      <c r="AX93" s="118">
        <f t="shared" si="4"/>
        <v>0.1</v>
      </c>
      <c r="AY93" s="113">
        <f t="shared" si="5"/>
        <v>0.15000000000000002</v>
      </c>
      <c r="AZ93" s="113">
        <f t="shared" si="6"/>
        <v>0.60000000000000009</v>
      </c>
      <c r="BA93" s="113">
        <f t="shared" si="7"/>
        <v>0.90000000000000013</v>
      </c>
      <c r="BB93" s="119">
        <v>1485</v>
      </c>
      <c r="BC93" s="145">
        <f t="shared" si="8"/>
        <v>8910</v>
      </c>
      <c r="BD93" s="106">
        <f>IF(A93&lt;&gt;"",IF(_xlfn.XLOOKUP(A93,'1C'!A:A,'1C'!A:A,0,0)&gt;0,1,0),"")</f>
        <v>0</v>
      </c>
      <c r="BE93" s="106">
        <f>IF(C93&lt;&gt;"",IF(_xlfn.XLOOKUP(TEXT(C93,"###"),'1C'!W:W,'1C'!D:D,0,0)&gt;0,0,1),"")</f>
        <v>1</v>
      </c>
      <c r="BF93" s="106" t="str">
        <f t="shared" si="9"/>
        <v>-</v>
      </c>
    </row>
    <row r="94" spans="1:58" ht="137.1" customHeight="1">
      <c r="A94" s="113" t="str">
        <f t="shared" si="0"/>
        <v>B-MVP18WBV-BKFBlack</v>
      </c>
      <c r="B94" s="106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36-199-09</v>
      </c>
      <c r="C94" s="122" t="s">
        <v>1000</v>
      </c>
      <c r="D94" s="107" t="s">
        <v>1841</v>
      </c>
      <c r="E94" s="113" t="str">
        <f>IF(F94&lt;&gt;"",IFERROR(VLOOKUP(F94,Категории!A:B,2,0),""),"Требуется категория")</f>
        <v>Бейсболки</v>
      </c>
      <c r="F94" s="113" t="s">
        <v>327</v>
      </c>
      <c r="G94" s="115" t="s">
        <v>1113</v>
      </c>
      <c r="H94" s="113" t="s">
        <v>388</v>
      </c>
      <c r="J94" s="113" t="s">
        <v>1677</v>
      </c>
      <c r="K94" s="123" t="s">
        <v>52</v>
      </c>
      <c r="L94" s="143" t="s">
        <v>53</v>
      </c>
      <c r="M94" s="132"/>
      <c r="N94" s="137"/>
      <c r="O94" s="115" t="s">
        <v>1104</v>
      </c>
      <c r="P94" s="115" t="s">
        <v>1082</v>
      </c>
      <c r="Q94" s="142" t="s">
        <v>1159</v>
      </c>
      <c r="R94" s="137" t="str">
        <f t="shared" si="11"/>
        <v>B-MVP18WBV-BKF Oakland Athletics MLB</v>
      </c>
      <c r="S94" s="137" t="s">
        <v>46</v>
      </c>
      <c r="T94" s="108"/>
      <c r="U94" s="107" t="s">
        <v>1683</v>
      </c>
      <c r="V94" s="107">
        <v>6</v>
      </c>
      <c r="AT94" s="117">
        <f t="shared" si="1"/>
        <v>6</v>
      </c>
      <c r="AU94" s="147" t="s">
        <v>423</v>
      </c>
      <c r="AV94" s="115">
        <f t="shared" ca="1" si="2"/>
        <v>0</v>
      </c>
      <c r="AW94" s="113" t="str">
        <f t="shared" ca="1" si="3"/>
        <v>Китай</v>
      </c>
      <c r="AX94" s="118">
        <f t="shared" si="4"/>
        <v>0.1</v>
      </c>
      <c r="AY94" s="113">
        <f t="shared" si="5"/>
        <v>0.15000000000000002</v>
      </c>
      <c r="AZ94" s="113">
        <f t="shared" si="6"/>
        <v>0.60000000000000009</v>
      </c>
      <c r="BA94" s="113">
        <f t="shared" si="7"/>
        <v>0.90000000000000013</v>
      </c>
      <c r="BB94" s="119">
        <v>1485</v>
      </c>
      <c r="BC94" s="145">
        <f t="shared" si="8"/>
        <v>8910</v>
      </c>
      <c r="BD94" s="106">
        <f>IF(A94&lt;&gt;"",IF(_xlfn.XLOOKUP(A94,'1C'!A:A,'1C'!A:A,0,0)&gt;0,1,0),"")</f>
        <v>0</v>
      </c>
      <c r="BE94" s="106">
        <f>IF(C94&lt;&gt;"",IF(_xlfn.XLOOKUP(TEXT(C94,"###"),'1C'!W:W,'1C'!D:D,0,0)&gt;0,0,1),"")</f>
        <v>1</v>
      </c>
      <c r="BF94" s="106" t="str">
        <f t="shared" si="9"/>
        <v>-</v>
      </c>
    </row>
    <row r="95" spans="1:58" ht="123" customHeight="1">
      <c r="A95" s="113" t="str">
        <f t="shared" si="0"/>
        <v>B-MVP18WBV-GYGrey</v>
      </c>
      <c r="B95" s="106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36-200-80</v>
      </c>
      <c r="C95" s="122" t="s">
        <v>1001</v>
      </c>
      <c r="D95" s="107" t="s">
        <v>1841</v>
      </c>
      <c r="E95" s="113" t="str">
        <f>IF(F95&lt;&gt;"",IFERROR(VLOOKUP(F95,Категории!A:B,2,0),""),"Требуется категория")</f>
        <v>Бейсболки</v>
      </c>
      <c r="F95" s="113" t="s">
        <v>327</v>
      </c>
      <c r="G95" s="115" t="s">
        <v>1113</v>
      </c>
      <c r="H95" s="113" t="s">
        <v>388</v>
      </c>
      <c r="J95" s="113" t="s">
        <v>1677</v>
      </c>
      <c r="K95" s="123" t="s">
        <v>82</v>
      </c>
      <c r="L95" s="144" t="s">
        <v>83</v>
      </c>
      <c r="M95" s="132"/>
      <c r="N95" s="137"/>
      <c r="O95" s="115" t="s">
        <v>1104</v>
      </c>
      <c r="P95" s="115" t="s">
        <v>1082</v>
      </c>
      <c r="Q95" s="142" t="s">
        <v>1159</v>
      </c>
      <c r="R95" s="137" t="str">
        <f t="shared" si="11"/>
        <v>B-MVP18WBV-GY Oakland Athletics MLB</v>
      </c>
      <c r="S95" s="137" t="s">
        <v>46</v>
      </c>
      <c r="T95" s="108"/>
      <c r="U95" s="108" t="s">
        <v>1683</v>
      </c>
      <c r="V95" s="107">
        <v>9</v>
      </c>
      <c r="AT95" s="117">
        <f t="shared" si="1"/>
        <v>9</v>
      </c>
      <c r="AU95" s="147" t="s">
        <v>423</v>
      </c>
      <c r="AV95" s="115">
        <f t="shared" ca="1" si="2"/>
        <v>0</v>
      </c>
      <c r="AW95" s="113" t="str">
        <f t="shared" ca="1" si="3"/>
        <v>Китай</v>
      </c>
      <c r="AX95" s="118">
        <f t="shared" si="4"/>
        <v>0.1</v>
      </c>
      <c r="AY95" s="113">
        <f t="shared" si="5"/>
        <v>0.15000000000000002</v>
      </c>
      <c r="AZ95" s="113">
        <f t="shared" si="6"/>
        <v>0.9</v>
      </c>
      <c r="BA95" s="113">
        <f t="shared" si="7"/>
        <v>1.35</v>
      </c>
      <c r="BB95" s="119">
        <v>1485</v>
      </c>
      <c r="BC95" s="145">
        <f t="shared" si="8"/>
        <v>13365</v>
      </c>
      <c r="BD95" s="106">
        <f>IF(A95&lt;&gt;"",IF(_xlfn.XLOOKUP(A95,'1C'!A:A,'1C'!A:A,0,0)&gt;0,1,0),"")</f>
        <v>0</v>
      </c>
      <c r="BE95" s="106">
        <f>IF(C95&lt;&gt;"",IF(_xlfn.XLOOKUP(TEXT(C95,"###"),'1C'!W:W,'1C'!D:D,0,0)&gt;0,0,1),"")</f>
        <v>1</v>
      </c>
      <c r="BF95" s="106" t="str">
        <f t="shared" si="9"/>
        <v>-</v>
      </c>
    </row>
    <row r="96" spans="1:58" ht="135.19999999999999" customHeight="1">
      <c r="A96" s="113" t="str">
        <f t="shared" si="0"/>
        <v>B-MVP20WBV-BKJBlack</v>
      </c>
      <c r="B96" s="106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36-201-09</v>
      </c>
      <c r="C96" s="122" t="s">
        <v>1002</v>
      </c>
      <c r="D96" s="107" t="s">
        <v>1843</v>
      </c>
      <c r="E96" s="113" t="str">
        <f>IF(F96&lt;&gt;"",IFERROR(VLOOKUP(F96,Категории!A:B,2,0),""),"Требуется категория")</f>
        <v>Бейсболки</v>
      </c>
      <c r="F96" s="113" t="s">
        <v>327</v>
      </c>
      <c r="G96" s="115" t="s">
        <v>1113</v>
      </c>
      <c r="H96" s="113" t="s">
        <v>388</v>
      </c>
      <c r="J96" s="113" t="s">
        <v>1677</v>
      </c>
      <c r="K96" s="123" t="s">
        <v>52</v>
      </c>
      <c r="L96" s="143" t="s">
        <v>53</v>
      </c>
      <c r="M96" s="132"/>
      <c r="N96" s="137"/>
      <c r="O96" s="115" t="s">
        <v>1104</v>
      </c>
      <c r="P96" s="115" t="s">
        <v>1084</v>
      </c>
      <c r="Q96" s="142" t="s">
        <v>1159</v>
      </c>
      <c r="R96" s="137" t="str">
        <f t="shared" si="11"/>
        <v>B-MVP20WBV-BKJ Pittsburgh Pirates MLB</v>
      </c>
      <c r="S96" s="137" t="s">
        <v>46</v>
      </c>
      <c r="T96" s="108"/>
      <c r="U96" s="107" t="s">
        <v>1683</v>
      </c>
      <c r="V96" s="107">
        <v>3</v>
      </c>
      <c r="AT96" s="117">
        <f t="shared" si="1"/>
        <v>3</v>
      </c>
      <c r="AU96" s="147" t="s">
        <v>423</v>
      </c>
      <c r="AV96" s="115">
        <f t="shared" ca="1" si="2"/>
        <v>0</v>
      </c>
      <c r="AW96" s="113" t="str">
        <f t="shared" ca="1" si="3"/>
        <v>Китай</v>
      </c>
      <c r="AX96" s="118">
        <f t="shared" si="4"/>
        <v>0.1</v>
      </c>
      <c r="AY96" s="113">
        <f t="shared" si="5"/>
        <v>0.15000000000000002</v>
      </c>
      <c r="AZ96" s="113">
        <f t="shared" si="6"/>
        <v>0.30000000000000004</v>
      </c>
      <c r="BA96" s="113">
        <f t="shared" si="7"/>
        <v>0.45000000000000007</v>
      </c>
      <c r="BB96" s="119">
        <v>1485</v>
      </c>
      <c r="BC96" s="145">
        <f t="shared" si="8"/>
        <v>4455</v>
      </c>
      <c r="BD96" s="106">
        <f>IF(A96&lt;&gt;"",IF(_xlfn.XLOOKUP(A96,'1C'!A:A,'1C'!A:A,0,0)&gt;0,1,0),"")</f>
        <v>0</v>
      </c>
      <c r="BE96" s="106">
        <f>IF(C96&lt;&gt;"",IF(_xlfn.XLOOKUP(TEXT(C96,"###"),'1C'!W:W,'1C'!D:D,0,0)&gt;0,0,1),"")</f>
        <v>1</v>
      </c>
      <c r="BF96" s="106" t="str">
        <f t="shared" si="9"/>
        <v>-</v>
      </c>
    </row>
    <row r="97" spans="1:58" ht="137.44999999999999" customHeight="1">
      <c r="A97" s="113" t="str">
        <f t="shared" si="0"/>
        <v>H-MVP22WBV-BKDBlack</v>
      </c>
      <c r="B97" s="106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36-202-09</v>
      </c>
      <c r="C97" s="122" t="s">
        <v>1003</v>
      </c>
      <c r="D97" s="107" t="s">
        <v>1832</v>
      </c>
      <c r="E97" s="113" t="str">
        <f>IF(F97&lt;&gt;"",IFERROR(VLOOKUP(F97,Категории!A:B,2,0),""),"Требуется категория")</f>
        <v>Бейсболки</v>
      </c>
      <c r="F97" s="113" t="s">
        <v>327</v>
      </c>
      <c r="G97" s="115" t="s">
        <v>1113</v>
      </c>
      <c r="H97" s="113" t="s">
        <v>388</v>
      </c>
      <c r="J97" s="113" t="s">
        <v>1677</v>
      </c>
      <c r="K97" s="123" t="s">
        <v>52</v>
      </c>
      <c r="L97" s="143" t="s">
        <v>53</v>
      </c>
      <c r="M97" s="132"/>
      <c r="N97" s="137"/>
      <c r="O97" s="115" t="s">
        <v>1105</v>
      </c>
      <c r="P97" s="115" t="s">
        <v>1073</v>
      </c>
      <c r="Q97" s="142" t="s">
        <v>1159</v>
      </c>
      <c r="R97" s="137" t="str">
        <f t="shared" si="11"/>
        <v>H-MVP22WBV-BKD San Jose Sharks NHL</v>
      </c>
      <c r="S97" s="137" t="s">
        <v>46</v>
      </c>
      <c r="T97" s="108"/>
      <c r="U97" s="107" t="s">
        <v>1683</v>
      </c>
      <c r="V97" s="107">
        <v>2</v>
      </c>
      <c r="AT97" s="117">
        <f t="shared" si="1"/>
        <v>2</v>
      </c>
      <c r="AU97" s="147" t="s">
        <v>423</v>
      </c>
      <c r="AV97" s="115">
        <f t="shared" ca="1" si="2"/>
        <v>0</v>
      </c>
      <c r="AW97" s="113" t="str">
        <f t="shared" ca="1" si="3"/>
        <v>Китай</v>
      </c>
      <c r="AX97" s="118">
        <f t="shared" si="4"/>
        <v>0.1</v>
      </c>
      <c r="AY97" s="113">
        <f t="shared" si="5"/>
        <v>0.15000000000000002</v>
      </c>
      <c r="AZ97" s="113">
        <f t="shared" si="6"/>
        <v>0.2</v>
      </c>
      <c r="BA97" s="113">
        <f t="shared" si="7"/>
        <v>0.30000000000000004</v>
      </c>
      <c r="BB97" s="119">
        <v>1485</v>
      </c>
      <c r="BC97" s="145">
        <f t="shared" si="8"/>
        <v>2970</v>
      </c>
      <c r="BD97" s="106">
        <f>IF(A97&lt;&gt;"",IF(_xlfn.XLOOKUP(A97,'1C'!A:A,'1C'!A:A,0,0)&gt;0,1,0),"")</f>
        <v>0</v>
      </c>
      <c r="BE97" s="106">
        <f>IF(C97&lt;&gt;"",IF(_xlfn.XLOOKUP(TEXT(C97,"###"),'1C'!W:W,'1C'!D:D,0,0)&gt;0,0,1),"")</f>
        <v>1</v>
      </c>
      <c r="BF97" s="106" t="str">
        <f t="shared" si="9"/>
        <v>-</v>
      </c>
    </row>
    <row r="98" spans="1:58" ht="130.69999999999999" customHeight="1">
      <c r="A98" s="113" t="str">
        <f t="shared" si="0"/>
        <v>H-MVP23WBV-BKABlack</v>
      </c>
      <c r="B98" s="106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36-203-09</v>
      </c>
      <c r="C98" s="122" t="s">
        <v>1004</v>
      </c>
      <c r="D98" s="107" t="s">
        <v>1854</v>
      </c>
      <c r="E98" s="113" t="str">
        <f>IF(F98&lt;&gt;"",IFERROR(VLOOKUP(F98,Категории!A:B,2,0),""),"Требуется категория")</f>
        <v>Бейсболки</v>
      </c>
      <c r="F98" s="113" t="s">
        <v>327</v>
      </c>
      <c r="G98" s="115" t="s">
        <v>1113</v>
      </c>
      <c r="H98" s="113" t="s">
        <v>388</v>
      </c>
      <c r="J98" s="113" t="s">
        <v>1677</v>
      </c>
      <c r="K98" s="123" t="s">
        <v>52</v>
      </c>
      <c r="L98" s="144" t="s">
        <v>53</v>
      </c>
      <c r="M98" s="132"/>
      <c r="N98" s="137"/>
      <c r="O98" s="115" t="s">
        <v>1105</v>
      </c>
      <c r="P98" s="115" t="s">
        <v>1095</v>
      </c>
      <c r="Q98" s="115" t="s">
        <v>1159</v>
      </c>
      <c r="R98" s="137" t="str">
        <f t="shared" si="11"/>
        <v>H-MVP23WBV-BKA Tampa Bay Lightning NHL</v>
      </c>
      <c r="S98" s="137" t="s">
        <v>46</v>
      </c>
      <c r="T98" s="108"/>
      <c r="U98" s="108" t="s">
        <v>1683</v>
      </c>
      <c r="V98" s="107">
        <v>10</v>
      </c>
      <c r="AT98" s="117">
        <f t="shared" si="1"/>
        <v>10</v>
      </c>
      <c r="AU98" s="147" t="s">
        <v>423</v>
      </c>
      <c r="AV98" s="115">
        <f t="shared" ca="1" si="2"/>
        <v>0</v>
      </c>
      <c r="AW98" s="113" t="str">
        <f t="shared" ca="1" si="3"/>
        <v>Китай</v>
      </c>
      <c r="AX98" s="118">
        <f t="shared" si="4"/>
        <v>0.1</v>
      </c>
      <c r="AY98" s="113">
        <f t="shared" si="5"/>
        <v>0.15000000000000002</v>
      </c>
      <c r="AZ98" s="113">
        <f t="shared" si="6"/>
        <v>1</v>
      </c>
      <c r="BA98" s="113">
        <f t="shared" si="7"/>
        <v>1.5000000000000002</v>
      </c>
      <c r="BB98" s="119">
        <v>1485</v>
      </c>
      <c r="BC98" s="145">
        <f t="shared" si="8"/>
        <v>14850</v>
      </c>
      <c r="BD98" s="106">
        <f>IF(A98&lt;&gt;"",IF(_xlfn.XLOOKUP(A98,'1C'!A:A,'1C'!A:A,0,0)&gt;0,1,0),"")</f>
        <v>0</v>
      </c>
      <c r="BE98" s="106">
        <f>IF(C98&lt;&gt;"",IF(_xlfn.XLOOKUP(TEXT(C98,"###"),'1C'!W:W,'1C'!D:D,0,0)&gt;0,0,1),"")</f>
        <v>1</v>
      </c>
      <c r="BF98" s="106" t="str">
        <f t="shared" si="9"/>
        <v>-</v>
      </c>
    </row>
    <row r="99" spans="1:58" ht="119.25" customHeight="1">
      <c r="A99" s="113" t="str">
        <f t="shared" si="0"/>
        <v>BCPTN-MVP30WBV-BK98Black</v>
      </c>
      <c r="B99" s="106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36-204-09</v>
      </c>
      <c r="C99" s="122" t="s">
        <v>1005</v>
      </c>
      <c r="D99" s="107" t="s">
        <v>1855</v>
      </c>
      <c r="E99" s="113" t="str">
        <f>IF(F99&lt;&gt;"",IFERROR(VLOOKUP(F99,Категории!A:B,2,0),""),"Требуется категория")</f>
        <v>Бейсболки</v>
      </c>
      <c r="F99" s="113" t="s">
        <v>327</v>
      </c>
      <c r="G99" s="115" t="s">
        <v>1113</v>
      </c>
      <c r="H99" s="113" t="s">
        <v>388</v>
      </c>
      <c r="J99" s="113" t="s">
        <v>1677</v>
      </c>
      <c r="K99" s="123" t="s">
        <v>52</v>
      </c>
      <c r="L99" s="144" t="s">
        <v>53</v>
      </c>
      <c r="M99" s="132"/>
      <c r="N99" s="137"/>
      <c r="O99" s="115" t="s">
        <v>1104</v>
      </c>
      <c r="P99" s="115" t="s">
        <v>1096</v>
      </c>
      <c r="Q99" s="115" t="s">
        <v>1159</v>
      </c>
      <c r="R99" s="137" t="str">
        <f t="shared" si="11"/>
        <v>BCPTN-MVP30WBV-BK98 Tampa Bay Rays MLB</v>
      </c>
      <c r="S99" s="137" t="s">
        <v>46</v>
      </c>
      <c r="T99" s="108"/>
      <c r="U99" s="108" t="s">
        <v>1683</v>
      </c>
      <c r="V99" s="107">
        <v>6</v>
      </c>
      <c r="AT99" s="117">
        <f t="shared" si="1"/>
        <v>6</v>
      </c>
      <c r="AU99" s="147" t="s">
        <v>423</v>
      </c>
      <c r="AV99" s="115">
        <f t="shared" ca="1" si="2"/>
        <v>0</v>
      </c>
      <c r="AW99" s="113" t="str">
        <f t="shared" ca="1" si="3"/>
        <v>Китай</v>
      </c>
      <c r="AX99" s="118">
        <f t="shared" si="4"/>
        <v>0.1</v>
      </c>
      <c r="AY99" s="113">
        <f t="shared" si="5"/>
        <v>0.15000000000000002</v>
      </c>
      <c r="AZ99" s="113">
        <f t="shared" si="6"/>
        <v>0.60000000000000009</v>
      </c>
      <c r="BA99" s="113">
        <f t="shared" si="7"/>
        <v>0.90000000000000013</v>
      </c>
      <c r="BB99" s="119">
        <v>1485</v>
      </c>
      <c r="BC99" s="145">
        <f t="shared" si="8"/>
        <v>8910</v>
      </c>
      <c r="BD99" s="106">
        <f>IF(A99&lt;&gt;"",IF(_xlfn.XLOOKUP(A99,'1C'!A:A,'1C'!A:A,0,0)&gt;0,1,0),"")</f>
        <v>0</v>
      </c>
      <c r="BE99" s="106">
        <f>IF(C99&lt;&gt;"",IF(_xlfn.XLOOKUP(TEXT(C99,"###"),'1C'!W:W,'1C'!D:D,0,0)&gt;0,0,1),"")</f>
        <v>1</v>
      </c>
      <c r="BF99" s="106" t="str">
        <f t="shared" si="9"/>
        <v>-</v>
      </c>
    </row>
    <row r="100" spans="1:58" ht="137.44999999999999" customHeight="1">
      <c r="A100" s="113" t="str">
        <f t="shared" si="0"/>
        <v>B-MVP26WBV-NYANavy</v>
      </c>
      <c r="B100" s="106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36-205-16</v>
      </c>
      <c r="C100" s="122" t="s">
        <v>1006</v>
      </c>
      <c r="D100" s="107" t="s">
        <v>1856</v>
      </c>
      <c r="E100" s="113" t="str">
        <f>IF(F100&lt;&gt;"",IFERROR(VLOOKUP(F100,Категории!A:B,2,0),""),"Требуется категория")</f>
        <v>Бейсболки</v>
      </c>
      <c r="F100" s="113" t="s">
        <v>327</v>
      </c>
      <c r="G100" s="115" t="s">
        <v>1113</v>
      </c>
      <c r="H100" s="113" t="s">
        <v>388</v>
      </c>
      <c r="J100" s="113" t="s">
        <v>1677</v>
      </c>
      <c r="K100" s="123" t="s">
        <v>54</v>
      </c>
      <c r="L100" s="143" t="s">
        <v>55</v>
      </c>
      <c r="M100" s="132"/>
      <c r="N100" s="137"/>
      <c r="O100" s="115" t="s">
        <v>1104</v>
      </c>
      <c r="P100" s="115" t="s">
        <v>1097</v>
      </c>
      <c r="Q100" s="146" t="s">
        <v>1159</v>
      </c>
      <c r="R100" s="137" t="str">
        <f t="shared" si="11"/>
        <v>B-MVP26WBV-NYA Toronto Blue Jays MLB</v>
      </c>
      <c r="S100" s="137" t="s">
        <v>46</v>
      </c>
      <c r="T100" s="108"/>
      <c r="U100" s="107" t="s">
        <v>1683</v>
      </c>
      <c r="V100" s="107">
        <v>6</v>
      </c>
      <c r="AT100" s="117">
        <f t="shared" si="1"/>
        <v>6</v>
      </c>
      <c r="AU100" s="147" t="s">
        <v>423</v>
      </c>
      <c r="AV100" s="115">
        <f t="shared" ca="1" si="2"/>
        <v>0</v>
      </c>
      <c r="AW100" s="113" t="str">
        <f t="shared" ca="1" si="3"/>
        <v>Китай</v>
      </c>
      <c r="AX100" s="118">
        <f t="shared" si="4"/>
        <v>0.1</v>
      </c>
      <c r="AY100" s="113">
        <f t="shared" si="5"/>
        <v>0.15000000000000002</v>
      </c>
      <c r="AZ100" s="113">
        <f t="shared" si="6"/>
        <v>0.60000000000000009</v>
      </c>
      <c r="BA100" s="113">
        <f t="shared" si="7"/>
        <v>0.90000000000000013</v>
      </c>
      <c r="BB100" s="119">
        <v>1485</v>
      </c>
      <c r="BC100" s="145">
        <f t="shared" si="8"/>
        <v>8910</v>
      </c>
      <c r="BD100" s="106">
        <f>IF(A100&lt;&gt;"",IF(_xlfn.XLOOKUP(A100,'1C'!A:A,'1C'!A:A,0,0)&gt;0,1,0),"")</f>
        <v>0</v>
      </c>
      <c r="BE100" s="106">
        <f>IF(C100&lt;&gt;"",IF(_xlfn.XLOOKUP(TEXT(C100,"###"),'1C'!W:W,'1C'!D:D,0,0)&gt;0,0,1),"")</f>
        <v>1</v>
      </c>
      <c r="BF100" s="106" t="str">
        <f t="shared" si="9"/>
        <v>-</v>
      </c>
    </row>
    <row r="101" spans="1:58" ht="140.1" customHeight="1">
      <c r="A101" s="113" t="str">
        <f t="shared" si="0"/>
        <v>B-MVP26WBV-RYRoyal</v>
      </c>
      <c r="B101" s="106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36-206-06</v>
      </c>
      <c r="C101" s="122" t="s">
        <v>1007</v>
      </c>
      <c r="D101" s="107" t="s">
        <v>1856</v>
      </c>
      <c r="E101" s="113" t="str">
        <f>IF(F101&lt;&gt;"",IFERROR(VLOOKUP(F101,Категории!A:B,2,0),""),"Требуется категория")</f>
        <v>Бейсболки</v>
      </c>
      <c r="F101" s="113" t="s">
        <v>327</v>
      </c>
      <c r="G101" s="115" t="s">
        <v>1113</v>
      </c>
      <c r="H101" s="113" t="s">
        <v>388</v>
      </c>
      <c r="J101" s="113" t="s">
        <v>1677</v>
      </c>
      <c r="K101" s="123" t="s">
        <v>1044</v>
      </c>
      <c r="L101" s="144" t="s">
        <v>71</v>
      </c>
      <c r="M101" s="132"/>
      <c r="N101" s="137"/>
      <c r="O101" s="115" t="s">
        <v>1104</v>
      </c>
      <c r="P101" s="115" t="s">
        <v>1097</v>
      </c>
      <c r="Q101" s="142" t="s">
        <v>1159</v>
      </c>
      <c r="R101" s="137" t="str">
        <f t="shared" si="11"/>
        <v>B-MVP26WBV-RY Toronto Blue Jays MLB</v>
      </c>
      <c r="S101" s="137" t="s">
        <v>46</v>
      </c>
      <c r="T101" s="108"/>
      <c r="U101" s="107" t="s">
        <v>1683</v>
      </c>
      <c r="V101" s="107">
        <v>3</v>
      </c>
      <c r="AT101" s="117">
        <f t="shared" si="1"/>
        <v>3</v>
      </c>
      <c r="AU101" s="147" t="s">
        <v>423</v>
      </c>
      <c r="AV101" s="115">
        <f t="shared" ca="1" si="2"/>
        <v>0</v>
      </c>
      <c r="AW101" s="113" t="str">
        <f t="shared" ca="1" si="3"/>
        <v>Китай</v>
      </c>
      <c r="AX101" s="118">
        <f t="shared" si="4"/>
        <v>0.1</v>
      </c>
      <c r="AY101" s="113">
        <f t="shared" si="5"/>
        <v>0.15000000000000002</v>
      </c>
      <c r="AZ101" s="113">
        <f t="shared" si="6"/>
        <v>0.30000000000000004</v>
      </c>
      <c r="BA101" s="113">
        <f t="shared" si="7"/>
        <v>0.45000000000000007</v>
      </c>
      <c r="BB101" s="119">
        <v>1485</v>
      </c>
      <c r="BC101" s="145">
        <f t="shared" si="8"/>
        <v>4455</v>
      </c>
      <c r="BD101" s="106">
        <f>IF(A101&lt;&gt;"",IF(_xlfn.XLOOKUP(A101,'1C'!A:A,'1C'!A:A,0,0)&gt;0,1,0),"")</f>
        <v>0</v>
      </c>
      <c r="BE101" s="106">
        <f>IF(C101&lt;&gt;"",IF(_xlfn.XLOOKUP(TEXT(C101,"###"),'1C'!W:W,'1C'!D:D,0,0)&gt;0,0,1),"")</f>
        <v>1</v>
      </c>
      <c r="BF101" s="106" t="str">
        <f t="shared" si="9"/>
        <v>-</v>
      </c>
    </row>
    <row r="102" spans="1:58" ht="116.1" customHeight="1">
      <c r="A102" s="113" t="str">
        <f t="shared" si="0"/>
        <v>HVIN-MVP19WBV-BK85Black</v>
      </c>
      <c r="B102" s="106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36-207-09</v>
      </c>
      <c r="C102" s="122" t="s">
        <v>1008</v>
      </c>
      <c r="D102" s="107" t="s">
        <v>1857</v>
      </c>
      <c r="E102" s="113" t="str">
        <f>IF(F102&lt;&gt;"",IFERROR(VLOOKUP(F102,Категории!A:B,2,0),""),"Требуется категория")</f>
        <v>Бейсболки</v>
      </c>
      <c r="F102" s="113" t="s">
        <v>327</v>
      </c>
      <c r="G102" s="115" t="s">
        <v>1113</v>
      </c>
      <c r="H102" s="113" t="s">
        <v>388</v>
      </c>
      <c r="J102" s="113" t="s">
        <v>1677</v>
      </c>
      <c r="K102" s="123" t="s">
        <v>52</v>
      </c>
      <c r="L102" s="144" t="s">
        <v>53</v>
      </c>
      <c r="M102" s="132"/>
      <c r="N102" s="137"/>
      <c r="O102" s="115" t="s">
        <v>1105</v>
      </c>
      <c r="P102" s="115" t="s">
        <v>1098</v>
      </c>
      <c r="Q102" s="115" t="s">
        <v>1159</v>
      </c>
      <c r="R102" s="137" t="str">
        <f t="shared" si="11"/>
        <v>HVIN-MVP19WBV-BK85 Vancouver Canucks  NHL</v>
      </c>
      <c r="S102" s="137" t="s">
        <v>46</v>
      </c>
      <c r="T102" s="108"/>
      <c r="U102" s="108" t="s">
        <v>1683</v>
      </c>
      <c r="V102" s="107">
        <v>6</v>
      </c>
      <c r="AT102" s="117">
        <f t="shared" si="1"/>
        <v>6</v>
      </c>
      <c r="AU102" s="147" t="s">
        <v>423</v>
      </c>
      <c r="AV102" s="115">
        <f t="shared" ca="1" si="2"/>
        <v>0</v>
      </c>
      <c r="AW102" s="113" t="str">
        <f t="shared" ca="1" si="3"/>
        <v>Китай</v>
      </c>
      <c r="AX102" s="118">
        <f t="shared" si="4"/>
        <v>0.1</v>
      </c>
      <c r="AY102" s="113">
        <f t="shared" si="5"/>
        <v>0.15000000000000002</v>
      </c>
      <c r="AZ102" s="113">
        <f t="shared" si="6"/>
        <v>0.60000000000000009</v>
      </c>
      <c r="BA102" s="113">
        <f t="shared" si="7"/>
        <v>0.90000000000000013</v>
      </c>
      <c r="BB102" s="119">
        <v>1485</v>
      </c>
      <c r="BC102" s="145">
        <f t="shared" si="8"/>
        <v>8910</v>
      </c>
      <c r="BD102" s="106">
        <f>IF(A102&lt;&gt;"",IF(_xlfn.XLOOKUP(A102,'1C'!A:A,'1C'!A:A,0,0)&gt;0,1,0),"")</f>
        <v>0</v>
      </c>
      <c r="BE102" s="106">
        <f>IF(C102&lt;&gt;"",IF(_xlfn.XLOOKUP(TEXT(C102,"###"),'1C'!W:W,'1C'!D:D,0,0)&gt;0,0,1),"")</f>
        <v>1</v>
      </c>
      <c r="BF102" s="106" t="str">
        <f t="shared" si="9"/>
        <v>-</v>
      </c>
    </row>
    <row r="103" spans="1:58" ht="110.65" customHeight="1">
      <c r="A103" s="113" t="str">
        <f t="shared" si="0"/>
        <v>H-MVP31WBV-BKBlack</v>
      </c>
      <c r="B103" s="106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36-208-09</v>
      </c>
      <c r="C103" s="122" t="s">
        <v>1009</v>
      </c>
      <c r="D103" s="107" t="s">
        <v>1834</v>
      </c>
      <c r="E103" s="113" t="str">
        <f>IF(F103&lt;&gt;"",IFERROR(VLOOKUP(F103,Категории!A:B,2,0),""),"Требуется категория")</f>
        <v>Бейсболки</v>
      </c>
      <c r="F103" s="113" t="s">
        <v>327</v>
      </c>
      <c r="G103" s="115" t="s">
        <v>1113</v>
      </c>
      <c r="H103" s="113" t="s">
        <v>388</v>
      </c>
      <c r="J103" s="113" t="s">
        <v>1677</v>
      </c>
      <c r="K103" s="123" t="s">
        <v>52</v>
      </c>
      <c r="L103" s="144" t="s">
        <v>53</v>
      </c>
      <c r="M103" s="132"/>
      <c r="N103" s="137"/>
      <c r="O103" s="115" t="s">
        <v>1105</v>
      </c>
      <c r="P103" s="115" t="s">
        <v>1075</v>
      </c>
      <c r="Q103" s="142" t="s">
        <v>1159</v>
      </c>
      <c r="R103" s="137" t="str">
        <f t="shared" si="11"/>
        <v>H-MVP31WBV-BK Vegas Golden Knights NHL</v>
      </c>
      <c r="S103" s="137" t="s">
        <v>46</v>
      </c>
      <c r="T103" s="108"/>
      <c r="U103" s="108" t="s">
        <v>1683</v>
      </c>
      <c r="V103" s="107">
        <v>6</v>
      </c>
      <c r="AT103" s="117">
        <f t="shared" si="1"/>
        <v>6</v>
      </c>
      <c r="AU103" s="147" t="s">
        <v>423</v>
      </c>
      <c r="AV103" s="115">
        <f t="shared" ca="1" si="2"/>
        <v>0</v>
      </c>
      <c r="AW103" s="113" t="str">
        <f t="shared" ca="1" si="3"/>
        <v>Китай</v>
      </c>
      <c r="AX103" s="118">
        <f t="shared" si="4"/>
        <v>0.1</v>
      </c>
      <c r="AY103" s="113">
        <f t="shared" si="5"/>
        <v>0.15000000000000002</v>
      </c>
      <c r="AZ103" s="113">
        <f t="shared" si="6"/>
        <v>0.60000000000000009</v>
      </c>
      <c r="BA103" s="113">
        <f t="shared" si="7"/>
        <v>0.90000000000000013</v>
      </c>
      <c r="BB103" s="119">
        <v>1485</v>
      </c>
      <c r="BC103" s="145">
        <f t="shared" si="8"/>
        <v>8910</v>
      </c>
      <c r="BD103" s="106">
        <f>IF(A103&lt;&gt;"",IF(_xlfn.XLOOKUP(A103,'1C'!A:A,'1C'!A:A,0,0)&gt;0,1,0),"")</f>
        <v>0</v>
      </c>
      <c r="BE103" s="106">
        <f>IF(C103&lt;&gt;"",IF(_xlfn.XLOOKUP(TEXT(C103,"###"),'1C'!W:W,'1C'!D:D,0,0)&gt;0,0,1),"")</f>
        <v>1</v>
      </c>
      <c r="BF103" s="106" t="str">
        <f t="shared" si="9"/>
        <v>-</v>
      </c>
    </row>
    <row r="104" spans="1:58" ht="118.15" customHeight="1">
      <c r="A104" s="113" t="str">
        <f t="shared" si="0"/>
        <v>B-MVP15WBV-NYANavy</v>
      </c>
      <c r="B104" s="106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36-209-16</v>
      </c>
      <c r="C104" s="122" t="s">
        <v>1010</v>
      </c>
      <c r="D104" s="107" t="s">
        <v>1858</v>
      </c>
      <c r="E104" s="113" t="str">
        <f>IF(F104&lt;&gt;"",IFERROR(VLOOKUP(F104,Категории!A:B,2,0),""),"Требуется категория")</f>
        <v>Бейсболки</v>
      </c>
      <c r="F104" s="113" t="s">
        <v>327</v>
      </c>
      <c r="G104" s="115" t="s">
        <v>1113</v>
      </c>
      <c r="H104" s="113" t="s">
        <v>388</v>
      </c>
      <c r="J104" s="113" t="s">
        <v>1677</v>
      </c>
      <c r="K104" s="123" t="s">
        <v>54</v>
      </c>
      <c r="L104" s="143" t="s">
        <v>55</v>
      </c>
      <c r="M104" s="132"/>
      <c r="N104" s="137"/>
      <c r="O104" s="115" t="s">
        <v>1104</v>
      </c>
      <c r="P104" s="115" t="s">
        <v>1099</v>
      </c>
      <c r="Q104" s="146" t="s">
        <v>1159</v>
      </c>
      <c r="R104" s="137" t="str">
        <f t="shared" si="11"/>
        <v>B-MVP15WBV-NYA Washington Nationals MLB</v>
      </c>
      <c r="S104" s="137" t="s">
        <v>46</v>
      </c>
      <c r="T104" s="108"/>
      <c r="U104" s="107" t="s">
        <v>1683</v>
      </c>
      <c r="V104" s="107">
        <v>6</v>
      </c>
      <c r="AT104" s="117">
        <f t="shared" si="1"/>
        <v>6</v>
      </c>
      <c r="AU104" s="147" t="s">
        <v>423</v>
      </c>
      <c r="AV104" s="115">
        <f t="shared" ca="1" si="2"/>
        <v>0</v>
      </c>
      <c r="AW104" s="113" t="str">
        <f t="shared" ca="1" si="3"/>
        <v>Китай</v>
      </c>
      <c r="AX104" s="118">
        <f t="shared" si="4"/>
        <v>0.1</v>
      </c>
      <c r="AY104" s="113">
        <f t="shared" si="5"/>
        <v>0.15000000000000002</v>
      </c>
      <c r="AZ104" s="113">
        <f t="shared" si="6"/>
        <v>0.60000000000000009</v>
      </c>
      <c r="BA104" s="113">
        <f t="shared" si="7"/>
        <v>0.90000000000000013</v>
      </c>
      <c r="BB104" s="119">
        <v>1485</v>
      </c>
      <c r="BC104" s="145">
        <f t="shared" si="8"/>
        <v>8910</v>
      </c>
      <c r="BD104" s="106">
        <f>IF(A104&lt;&gt;"",IF(_xlfn.XLOOKUP(A104,'1C'!A:A,'1C'!A:A,0,0)&gt;0,1,0),"")</f>
        <v>0</v>
      </c>
      <c r="BE104" s="106">
        <f>IF(C104&lt;&gt;"",IF(_xlfn.XLOOKUP(TEXT(C104,"###"),'1C'!W:W,'1C'!D:D,0,0)&gt;0,0,1),"")</f>
        <v>1</v>
      </c>
      <c r="BF104" s="106" t="str">
        <f t="shared" si="9"/>
        <v>-</v>
      </c>
    </row>
    <row r="105" spans="1:58" ht="137.1" customHeight="1">
      <c r="A105" s="113" t="str">
        <f t="shared" si="0"/>
        <v>EPL-MVP17WBV-CAACardinal</v>
      </c>
      <c r="B105" s="106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36-210-18</v>
      </c>
      <c r="C105" s="122" t="s">
        <v>1011</v>
      </c>
      <c r="D105" s="107" t="s">
        <v>1859</v>
      </c>
      <c r="E105" s="113" t="str">
        <f>IF(F105&lt;&gt;"",IFERROR(VLOOKUP(F105,Категории!A:B,2,0),""),"Требуется категория")</f>
        <v>Бейсболки</v>
      </c>
      <c r="F105" s="113" t="s">
        <v>327</v>
      </c>
      <c r="G105" s="115" t="s">
        <v>1113</v>
      </c>
      <c r="H105" s="113" t="s">
        <v>388</v>
      </c>
      <c r="J105" s="113" t="s">
        <v>1677</v>
      </c>
      <c r="K105" s="123" t="s">
        <v>1055</v>
      </c>
      <c r="L105" s="143" t="s">
        <v>78</v>
      </c>
      <c r="M105" s="132"/>
      <c r="N105" s="137"/>
      <c r="O105" s="115" t="s">
        <v>1106</v>
      </c>
      <c r="P105" s="115" t="s">
        <v>1100</v>
      </c>
      <c r="Q105" s="142" t="s">
        <v>1159</v>
      </c>
      <c r="R105" s="137" t="str">
        <f t="shared" si="11"/>
        <v>EPL-MVP17WBV-CAA West Ham United FC EPL</v>
      </c>
      <c r="S105" s="137" t="s">
        <v>46</v>
      </c>
      <c r="T105" s="108"/>
      <c r="U105" s="107" t="s">
        <v>1683</v>
      </c>
      <c r="V105" s="107">
        <v>6</v>
      </c>
      <c r="AT105" s="117">
        <f t="shared" si="1"/>
        <v>6</v>
      </c>
      <c r="AU105" s="147" t="s">
        <v>423</v>
      </c>
      <c r="AV105" s="115">
        <f t="shared" ca="1" si="2"/>
        <v>0</v>
      </c>
      <c r="AW105" s="113" t="str">
        <f t="shared" ca="1" si="3"/>
        <v>Китай</v>
      </c>
      <c r="AX105" s="118">
        <f t="shared" si="4"/>
        <v>0.1</v>
      </c>
      <c r="AY105" s="113">
        <f t="shared" si="5"/>
        <v>0.15000000000000002</v>
      </c>
      <c r="AZ105" s="113">
        <f t="shared" si="6"/>
        <v>0.60000000000000009</v>
      </c>
      <c r="BA105" s="113">
        <f t="shared" si="7"/>
        <v>0.90000000000000013</v>
      </c>
      <c r="BB105" s="119">
        <v>1485</v>
      </c>
      <c r="BC105" s="145">
        <f t="shared" si="8"/>
        <v>8910</v>
      </c>
      <c r="BD105" s="106">
        <f>IF(A105&lt;&gt;"",IF(_xlfn.XLOOKUP(A105,'1C'!A:A,'1C'!A:A,0,0)&gt;0,1,0),"")</f>
        <v>0</v>
      </c>
      <c r="BE105" s="106">
        <f>IF(C105&lt;&gt;"",IF(_xlfn.XLOOKUP(TEXT(C105,"###"),'1C'!W:W,'1C'!D:D,0,0)&gt;0,0,1),"")</f>
        <v>1</v>
      </c>
      <c r="BF105" s="106" t="str">
        <f t="shared" si="9"/>
        <v>-</v>
      </c>
    </row>
    <row r="106" spans="1:58" ht="137.1" customHeight="1">
      <c r="A106" s="113" t="str">
        <f t="shared" si="0"/>
        <v>EPL-MVP17WBV-CCCharcoal</v>
      </c>
      <c r="B106" s="106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36-211-51</v>
      </c>
      <c r="C106" s="122" t="s">
        <v>1012</v>
      </c>
      <c r="D106" s="107" t="s">
        <v>1859</v>
      </c>
      <c r="E106" s="113" t="str">
        <f>IF(F106&lt;&gt;"",IFERROR(VLOOKUP(F106,Категории!A:B,2,0),""),"Требуется категория")</f>
        <v>Бейсболки</v>
      </c>
      <c r="F106" s="113" t="s">
        <v>327</v>
      </c>
      <c r="G106" s="115" t="s">
        <v>1113</v>
      </c>
      <c r="H106" s="113" t="s">
        <v>388</v>
      </c>
      <c r="J106" s="113" t="s">
        <v>1677</v>
      </c>
      <c r="K106" s="123" t="s">
        <v>1050</v>
      </c>
      <c r="L106" s="144" t="s">
        <v>777</v>
      </c>
      <c r="M106" s="132"/>
      <c r="N106" s="137"/>
      <c r="O106" s="115" t="s">
        <v>1106</v>
      </c>
      <c r="P106" s="115" t="s">
        <v>1100</v>
      </c>
      <c r="Q106" s="142" t="s">
        <v>1159</v>
      </c>
      <c r="R106" s="137" t="str">
        <f t="shared" si="11"/>
        <v>EPL-MVP17WBV-CC West Ham United FC EPL</v>
      </c>
      <c r="S106" s="137" t="s">
        <v>46</v>
      </c>
      <c r="T106" s="108"/>
      <c r="U106" s="108" t="s">
        <v>1683</v>
      </c>
      <c r="V106" s="107">
        <v>6</v>
      </c>
      <c r="AT106" s="117">
        <f t="shared" si="1"/>
        <v>6</v>
      </c>
      <c r="AU106" s="147" t="s">
        <v>423</v>
      </c>
      <c r="AV106" s="115">
        <f t="shared" ca="1" si="2"/>
        <v>0</v>
      </c>
      <c r="AW106" s="113" t="str">
        <f t="shared" ca="1" si="3"/>
        <v>Китай</v>
      </c>
      <c r="AX106" s="118">
        <f t="shared" si="4"/>
        <v>0.1</v>
      </c>
      <c r="AY106" s="113">
        <f t="shared" si="5"/>
        <v>0.15000000000000002</v>
      </c>
      <c r="AZ106" s="113">
        <f t="shared" si="6"/>
        <v>0.60000000000000009</v>
      </c>
      <c r="BA106" s="113">
        <f t="shared" si="7"/>
        <v>0.90000000000000013</v>
      </c>
      <c r="BB106" s="119">
        <v>1485</v>
      </c>
      <c r="BC106" s="145">
        <f t="shared" si="8"/>
        <v>8910</v>
      </c>
      <c r="BD106" s="106">
        <f>IF(A106&lt;&gt;"",IF(_xlfn.XLOOKUP(A106,'1C'!A:A,'1C'!A:A,0,0)&gt;0,1,0),"")</f>
        <v>0</v>
      </c>
      <c r="BE106" s="106">
        <f>IF(C106&lt;&gt;"",IF(_xlfn.XLOOKUP(TEXT(C106,"###"),'1C'!W:W,'1C'!D:D,0,0)&gt;0,0,1),"")</f>
        <v>1</v>
      </c>
      <c r="BF106" s="106" t="str">
        <f t="shared" si="9"/>
        <v>-</v>
      </c>
    </row>
    <row r="107" spans="1:58" ht="137.44999999999999" customHeight="1">
      <c r="A107" s="113" t="str">
        <f t="shared" si="0"/>
        <v>H-MVP47WBV-BKDBlack</v>
      </c>
      <c r="B107" s="106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36-212-09</v>
      </c>
      <c r="C107" s="122" t="s">
        <v>1013</v>
      </c>
      <c r="D107" s="107" t="s">
        <v>1860</v>
      </c>
      <c r="E107" s="113" t="str">
        <f>IF(F107&lt;&gt;"",IFERROR(VLOOKUP(F107,Категории!A:B,2,0),""),"Требуется категория")</f>
        <v>Бейсболки</v>
      </c>
      <c r="F107" s="113" t="s">
        <v>327</v>
      </c>
      <c r="G107" s="115" t="s">
        <v>1113</v>
      </c>
      <c r="H107" s="113" t="s">
        <v>388</v>
      </c>
      <c r="J107" s="113" t="s">
        <v>1677</v>
      </c>
      <c r="K107" s="123" t="s">
        <v>52</v>
      </c>
      <c r="L107" s="144" t="s">
        <v>53</v>
      </c>
      <c r="M107" s="132"/>
      <c r="N107" s="137"/>
      <c r="O107" s="115" t="s">
        <v>1105</v>
      </c>
      <c r="P107" s="115" t="s">
        <v>1101</v>
      </c>
      <c r="Q107" s="142" t="s">
        <v>1159</v>
      </c>
      <c r="R107" s="137" t="str">
        <f t="shared" si="11"/>
        <v>H-MVP47WBV-BKD Winnipeg Jets NHL</v>
      </c>
      <c r="S107" s="137" t="s">
        <v>46</v>
      </c>
      <c r="T107" s="108"/>
      <c r="U107" s="108" t="s">
        <v>1683</v>
      </c>
      <c r="V107" s="107">
        <v>2</v>
      </c>
      <c r="AT107" s="117">
        <f t="shared" si="1"/>
        <v>2</v>
      </c>
      <c r="AU107" s="147" t="s">
        <v>423</v>
      </c>
      <c r="AV107" s="115">
        <f t="shared" ca="1" si="2"/>
        <v>0</v>
      </c>
      <c r="AW107" s="113" t="str">
        <f t="shared" ca="1" si="3"/>
        <v>Китай</v>
      </c>
      <c r="AX107" s="118">
        <f t="shared" si="4"/>
        <v>0.1</v>
      </c>
      <c r="AY107" s="113">
        <f t="shared" si="5"/>
        <v>0.15000000000000002</v>
      </c>
      <c r="AZ107" s="113">
        <f t="shared" si="6"/>
        <v>0.2</v>
      </c>
      <c r="BA107" s="113">
        <f t="shared" si="7"/>
        <v>0.30000000000000004</v>
      </c>
      <c r="BB107" s="119">
        <v>1485</v>
      </c>
      <c r="BC107" s="145">
        <f t="shared" si="8"/>
        <v>2970</v>
      </c>
      <c r="BD107" s="106">
        <f>IF(A107&lt;&gt;"",IF(_xlfn.XLOOKUP(A107,'1C'!A:A,'1C'!A:A,0,0)&gt;0,1,0),"")</f>
        <v>0</v>
      </c>
      <c r="BE107" s="106">
        <f>IF(C107&lt;&gt;"",IF(_xlfn.XLOOKUP(TEXT(C107,"###"),'1C'!W:W,'1C'!D:D,0,0)&gt;0,0,1),"")</f>
        <v>1</v>
      </c>
      <c r="BF107" s="106" t="str">
        <f t="shared" si="9"/>
        <v>-</v>
      </c>
    </row>
    <row r="108" spans="1:58" ht="114.75" customHeight="1">
      <c r="A108" s="113" t="str">
        <f t="shared" si="0"/>
        <v>H-MVPSP25WBP-BKABlack</v>
      </c>
      <c r="B108" s="106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36-213-09</v>
      </c>
      <c r="C108" s="122" t="s">
        <v>1014</v>
      </c>
      <c r="D108" s="107" t="s">
        <v>1825</v>
      </c>
      <c r="E108" s="113" t="str">
        <f>IF(F108&lt;&gt;"",IFERROR(VLOOKUP(F108,Категории!A:B,2,0),""),"Требуется категория")</f>
        <v>Бейсболки</v>
      </c>
      <c r="F108" s="113" t="s">
        <v>327</v>
      </c>
      <c r="G108" s="115" t="s">
        <v>1113</v>
      </c>
      <c r="H108" s="113" t="s">
        <v>388</v>
      </c>
      <c r="J108" s="113" t="s">
        <v>1677</v>
      </c>
      <c r="K108" s="123" t="s">
        <v>52</v>
      </c>
      <c r="L108" s="144" t="s">
        <v>53</v>
      </c>
      <c r="M108" s="132"/>
      <c r="N108" s="137"/>
      <c r="O108" s="115" t="s">
        <v>1105</v>
      </c>
      <c r="P108" s="115" t="s">
        <v>1066</v>
      </c>
      <c r="Q108" s="142" t="s">
        <v>1159</v>
      </c>
      <c r="R108" s="137" t="str">
        <f t="shared" si="11"/>
        <v>H-MVPSP25WBP-BKA Anaheim Ducks NHL</v>
      </c>
      <c r="S108" s="137" t="s">
        <v>46</v>
      </c>
      <c r="T108" s="108"/>
      <c r="U108" s="108" t="s">
        <v>1683</v>
      </c>
      <c r="V108" s="107">
        <v>6</v>
      </c>
      <c r="AT108" s="117">
        <f t="shared" si="1"/>
        <v>6</v>
      </c>
      <c r="AU108" s="147" t="s">
        <v>423</v>
      </c>
      <c r="AV108" s="115">
        <f t="shared" ca="1" si="2"/>
        <v>0</v>
      </c>
      <c r="AW108" s="113" t="str">
        <f t="shared" ca="1" si="3"/>
        <v>Китай</v>
      </c>
      <c r="AX108" s="118">
        <f t="shared" si="4"/>
        <v>0.1</v>
      </c>
      <c r="AY108" s="113">
        <f t="shared" si="5"/>
        <v>0.15000000000000002</v>
      </c>
      <c r="AZ108" s="113">
        <f t="shared" si="6"/>
        <v>0.60000000000000009</v>
      </c>
      <c r="BA108" s="113">
        <f t="shared" si="7"/>
        <v>0.90000000000000013</v>
      </c>
      <c r="BB108" s="119">
        <v>1595</v>
      </c>
      <c r="BC108" s="145">
        <f t="shared" si="8"/>
        <v>9570</v>
      </c>
      <c r="BD108" s="106">
        <f>IF(A108&lt;&gt;"",IF(_xlfn.XLOOKUP(A108,'1C'!A:A,'1C'!A:A,0,0)&gt;0,1,0),"")</f>
        <v>0</v>
      </c>
      <c r="BE108" s="106">
        <f>IF(C108&lt;&gt;"",IF(_xlfn.XLOOKUP(TEXT(C108,"###"),'1C'!W:W,'1C'!D:D,0,0)&gt;0,0,1),"")</f>
        <v>1</v>
      </c>
      <c r="BF108" s="106" t="str">
        <f t="shared" si="9"/>
        <v>-</v>
      </c>
    </row>
    <row r="109" spans="1:58" ht="140.1" customHeight="1">
      <c r="A109" s="113" t="str">
        <f t="shared" si="0"/>
        <v>H-MVPSP25WBP-BKDBlack</v>
      </c>
      <c r="B109" s="106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36-214-09</v>
      </c>
      <c r="C109" s="122" t="s">
        <v>1015</v>
      </c>
      <c r="D109" s="107" t="s">
        <v>1825</v>
      </c>
      <c r="E109" s="113" t="str">
        <f>IF(F109&lt;&gt;"",IFERROR(VLOOKUP(F109,Категории!A:B,2,0),""),"Требуется категория")</f>
        <v>Бейсболки</v>
      </c>
      <c r="F109" s="113" t="s">
        <v>327</v>
      </c>
      <c r="G109" s="115" t="s">
        <v>1113</v>
      </c>
      <c r="H109" s="113" t="s">
        <v>388</v>
      </c>
      <c r="J109" s="113" t="s">
        <v>1677</v>
      </c>
      <c r="K109" s="123" t="s">
        <v>52</v>
      </c>
      <c r="L109" s="144" t="s">
        <v>53</v>
      </c>
      <c r="M109" s="132"/>
      <c r="N109" s="137"/>
      <c r="O109" s="115" t="s">
        <v>1105</v>
      </c>
      <c r="P109" s="115" t="s">
        <v>1066</v>
      </c>
      <c r="Q109" s="142" t="s">
        <v>1159</v>
      </c>
      <c r="R109" s="137" t="str">
        <f t="shared" si="11"/>
        <v>H-MVPSP25WBP-BKD Anaheim Ducks NHL</v>
      </c>
      <c r="S109" s="137" t="s">
        <v>46</v>
      </c>
      <c r="T109" s="108"/>
      <c r="U109" s="108" t="s">
        <v>1683</v>
      </c>
      <c r="V109" s="107">
        <v>4</v>
      </c>
      <c r="AT109" s="117">
        <f t="shared" si="1"/>
        <v>4</v>
      </c>
      <c r="AU109" s="147" t="s">
        <v>423</v>
      </c>
      <c r="AV109" s="115">
        <f t="shared" ca="1" si="2"/>
        <v>0</v>
      </c>
      <c r="AW109" s="113" t="str">
        <f t="shared" ca="1" si="3"/>
        <v>Китай</v>
      </c>
      <c r="AX109" s="118">
        <f t="shared" si="4"/>
        <v>0.1</v>
      </c>
      <c r="AY109" s="113">
        <f t="shared" si="5"/>
        <v>0.15000000000000002</v>
      </c>
      <c r="AZ109" s="113">
        <f t="shared" si="6"/>
        <v>0.4</v>
      </c>
      <c r="BA109" s="113">
        <f t="shared" si="7"/>
        <v>0.60000000000000009</v>
      </c>
      <c r="BB109" s="119">
        <v>1595</v>
      </c>
      <c r="BC109" s="145">
        <f t="shared" si="8"/>
        <v>6380</v>
      </c>
      <c r="BD109" s="106">
        <f>IF(A109&lt;&gt;"",IF(_xlfn.XLOOKUP(A109,'1C'!A:A,'1C'!A:A,0,0)&gt;0,1,0),"")</f>
        <v>0</v>
      </c>
      <c r="BE109" s="106">
        <f>IF(C109&lt;&gt;"",IF(_xlfn.XLOOKUP(TEXT(C109,"###"),'1C'!W:W,'1C'!D:D,0,0)&gt;0,0,1),"")</f>
        <v>1</v>
      </c>
      <c r="BF109" s="106" t="str">
        <f t="shared" si="9"/>
        <v>-</v>
      </c>
    </row>
    <row r="110" spans="1:58" ht="135.19999999999999" customHeight="1">
      <c r="A110" s="113" t="str">
        <f t="shared" si="0"/>
        <v>H-MVPSP25WBP-KHKhaki</v>
      </c>
      <c r="B110" s="106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36-215-83</v>
      </c>
      <c r="C110" s="122" t="s">
        <v>1016</v>
      </c>
      <c r="D110" s="107" t="s">
        <v>1825</v>
      </c>
      <c r="E110" s="113" t="str">
        <f>IF(F110&lt;&gt;"",IFERROR(VLOOKUP(F110,Категории!A:B,2,0),""),"Требуется категория")</f>
        <v>Бейсболки</v>
      </c>
      <c r="F110" s="113" t="s">
        <v>327</v>
      </c>
      <c r="G110" s="115" t="s">
        <v>1113</v>
      </c>
      <c r="H110" s="113" t="s">
        <v>388</v>
      </c>
      <c r="J110" s="113" t="s">
        <v>1677</v>
      </c>
      <c r="K110" s="123" t="s">
        <v>1056</v>
      </c>
      <c r="L110" s="144" t="s">
        <v>223</v>
      </c>
      <c r="M110" s="132"/>
      <c r="N110" s="137"/>
      <c r="O110" s="115" t="s">
        <v>1105</v>
      </c>
      <c r="P110" s="115" t="s">
        <v>1066</v>
      </c>
      <c r="Q110" s="142" t="s">
        <v>1159</v>
      </c>
      <c r="R110" s="137" t="str">
        <f t="shared" si="11"/>
        <v>H-MVPSP25WBP-KH Anaheim Ducks NHL</v>
      </c>
      <c r="S110" s="137" t="s">
        <v>46</v>
      </c>
      <c r="T110" s="108"/>
      <c r="U110" s="108" t="s">
        <v>1683</v>
      </c>
      <c r="V110" s="107">
        <v>3</v>
      </c>
      <c r="AT110" s="117">
        <f t="shared" si="1"/>
        <v>3</v>
      </c>
      <c r="AU110" s="147" t="s">
        <v>423</v>
      </c>
      <c r="AV110" s="115">
        <f t="shared" ca="1" si="2"/>
        <v>0</v>
      </c>
      <c r="AW110" s="113" t="str">
        <f t="shared" ca="1" si="3"/>
        <v>Китай</v>
      </c>
      <c r="AX110" s="118">
        <f t="shared" si="4"/>
        <v>0.1</v>
      </c>
      <c r="AY110" s="113">
        <f t="shared" si="5"/>
        <v>0.15000000000000002</v>
      </c>
      <c r="AZ110" s="113">
        <f t="shared" si="6"/>
        <v>0.30000000000000004</v>
      </c>
      <c r="BA110" s="113">
        <f t="shared" si="7"/>
        <v>0.45000000000000007</v>
      </c>
      <c r="BB110" s="119">
        <v>1595</v>
      </c>
      <c r="BC110" s="145">
        <f t="shared" si="8"/>
        <v>4785</v>
      </c>
      <c r="BD110" s="106">
        <f>IF(A110&lt;&gt;"",IF(_xlfn.XLOOKUP(A110,'1C'!A:A,'1C'!A:A,0,0)&gt;0,1,0),"")</f>
        <v>0</v>
      </c>
      <c r="BE110" s="106">
        <f>IF(C110&lt;&gt;"",IF(_xlfn.XLOOKUP(TEXT(C110,"###"),'1C'!W:W,'1C'!D:D,0,0)&gt;0,0,1),"")</f>
        <v>1</v>
      </c>
      <c r="BF110" s="106" t="str">
        <f t="shared" si="9"/>
        <v>-</v>
      </c>
    </row>
    <row r="111" spans="1:58" ht="116.25" customHeight="1">
      <c r="A111" s="113" t="str">
        <f t="shared" si="0"/>
        <v>H-MVPSP25WBP-PJBPlum</v>
      </c>
      <c r="B111" s="106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36-216-12</v>
      </c>
      <c r="C111" s="122" t="s">
        <v>1017</v>
      </c>
      <c r="D111" s="107" t="s">
        <v>1825</v>
      </c>
      <c r="E111" s="113" t="str">
        <f>IF(F111&lt;&gt;"",IFERROR(VLOOKUP(F111,Категории!A:B,2,0),""),"Требуется категория")</f>
        <v>Бейсболки</v>
      </c>
      <c r="F111" s="113" t="s">
        <v>327</v>
      </c>
      <c r="G111" s="115" t="s">
        <v>1113</v>
      </c>
      <c r="H111" s="113" t="s">
        <v>388</v>
      </c>
      <c r="J111" s="113" t="s">
        <v>1677</v>
      </c>
      <c r="K111" s="123" t="s">
        <v>1057</v>
      </c>
      <c r="L111" s="144" t="s">
        <v>208</v>
      </c>
      <c r="M111" s="132"/>
      <c r="N111" s="137"/>
      <c r="O111" s="115" t="s">
        <v>1105</v>
      </c>
      <c r="P111" s="115" t="s">
        <v>1066</v>
      </c>
      <c r="Q111" s="142" t="s">
        <v>1159</v>
      </c>
      <c r="R111" s="137" t="str">
        <f t="shared" si="11"/>
        <v>H-MVPSP25WBP-PJB Anaheim Ducks NHL</v>
      </c>
      <c r="S111" s="137" t="s">
        <v>46</v>
      </c>
      <c r="T111" s="108"/>
      <c r="U111" s="108" t="s">
        <v>1683</v>
      </c>
      <c r="V111" s="107">
        <v>3</v>
      </c>
      <c r="AT111" s="117">
        <f t="shared" si="1"/>
        <v>3</v>
      </c>
      <c r="AU111" s="147" t="s">
        <v>423</v>
      </c>
      <c r="AV111" s="115">
        <f t="shared" ca="1" si="2"/>
        <v>0</v>
      </c>
      <c r="AW111" s="113" t="str">
        <f t="shared" ca="1" si="3"/>
        <v>Китай</v>
      </c>
      <c r="AX111" s="118">
        <f t="shared" si="4"/>
        <v>0.1</v>
      </c>
      <c r="AY111" s="113">
        <f t="shared" si="5"/>
        <v>0.15000000000000002</v>
      </c>
      <c r="AZ111" s="113">
        <f t="shared" si="6"/>
        <v>0.30000000000000004</v>
      </c>
      <c r="BA111" s="113">
        <f t="shared" si="7"/>
        <v>0.45000000000000007</v>
      </c>
      <c r="BB111" s="119">
        <v>1595</v>
      </c>
      <c r="BC111" s="145">
        <f t="shared" si="8"/>
        <v>4785</v>
      </c>
      <c r="BD111" s="106">
        <f>IF(A111&lt;&gt;"",IF(_xlfn.XLOOKUP(A111,'1C'!A:A,'1C'!A:A,0,0)&gt;0,1,0),"")</f>
        <v>0</v>
      </c>
      <c r="BE111" s="106">
        <f>IF(C111&lt;&gt;"",IF(_xlfn.XLOOKUP(TEXT(C111,"###"),'1C'!W:W,'1C'!D:D,0,0)&gt;0,0,1),"")</f>
        <v>1</v>
      </c>
      <c r="BF111" s="106" t="str">
        <f t="shared" si="9"/>
        <v>-</v>
      </c>
    </row>
    <row r="112" spans="1:58" ht="118.15" customHeight="1">
      <c r="A112" s="113" t="str">
        <f t="shared" si="0"/>
        <v>H-MVPSP04WBP-BKABlack</v>
      </c>
      <c r="B112" s="106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36-217-09</v>
      </c>
      <c r="C112" s="122" t="s">
        <v>1018</v>
      </c>
      <c r="D112" s="107" t="s">
        <v>1861</v>
      </c>
      <c r="E112" s="113" t="str">
        <f>IF(F112&lt;&gt;"",IFERROR(VLOOKUP(F112,Категории!A:B,2,0),""),"Требуется категория")</f>
        <v>Бейсболки</v>
      </c>
      <c r="F112" s="113" t="s">
        <v>327</v>
      </c>
      <c r="G112" s="115" t="s">
        <v>1113</v>
      </c>
      <c r="H112" s="113" t="s">
        <v>388</v>
      </c>
      <c r="J112" s="113" t="s">
        <v>1677</v>
      </c>
      <c r="K112" s="123" t="s">
        <v>52</v>
      </c>
      <c r="L112" s="143" t="s">
        <v>53</v>
      </c>
      <c r="M112" s="132"/>
      <c r="N112" s="137"/>
      <c r="O112" s="115" t="s">
        <v>1105</v>
      </c>
      <c r="P112" s="115" t="s">
        <v>1102</v>
      </c>
      <c r="Q112" s="142" t="s">
        <v>1159</v>
      </c>
      <c r="R112" s="137" t="str">
        <f t="shared" si="11"/>
        <v>H-MVPSP04WBP-BKA Chicago Blackhawks NHL</v>
      </c>
      <c r="S112" s="137" t="s">
        <v>46</v>
      </c>
      <c r="T112" s="108"/>
      <c r="U112" s="107" t="s">
        <v>1683</v>
      </c>
      <c r="V112" s="107">
        <v>6</v>
      </c>
      <c r="AT112" s="117">
        <f t="shared" si="1"/>
        <v>6</v>
      </c>
      <c r="AU112" s="147" t="s">
        <v>423</v>
      </c>
      <c r="AV112" s="115">
        <f t="shared" ca="1" si="2"/>
        <v>0</v>
      </c>
      <c r="AW112" s="113" t="str">
        <f t="shared" ca="1" si="3"/>
        <v>Китай</v>
      </c>
      <c r="AX112" s="118">
        <f t="shared" si="4"/>
        <v>0.1</v>
      </c>
      <c r="AY112" s="113">
        <f t="shared" si="5"/>
        <v>0.15000000000000002</v>
      </c>
      <c r="AZ112" s="113">
        <f t="shared" si="6"/>
        <v>0.60000000000000009</v>
      </c>
      <c r="BA112" s="113">
        <f t="shared" si="7"/>
        <v>0.90000000000000013</v>
      </c>
      <c r="BB112" s="119">
        <v>1595</v>
      </c>
      <c r="BC112" s="145">
        <f t="shared" si="8"/>
        <v>9570</v>
      </c>
      <c r="BD112" s="106">
        <f>IF(A112&lt;&gt;"",IF(_xlfn.XLOOKUP(A112,'1C'!A:A,'1C'!A:A,0,0)&gt;0,1,0),"")</f>
        <v>0</v>
      </c>
      <c r="BE112" s="106">
        <f>IF(C112&lt;&gt;"",IF(_xlfn.XLOOKUP(TEXT(C112,"###"),'1C'!W:W,'1C'!D:D,0,0)&gt;0,0,1),"")</f>
        <v>1</v>
      </c>
      <c r="BF112" s="106" t="str">
        <f t="shared" si="9"/>
        <v>-</v>
      </c>
    </row>
    <row r="113" spans="1:58" ht="113.25" customHeight="1">
      <c r="A113" s="113" t="str">
        <f t="shared" si="0"/>
        <v>BCPTN-MVPSP06WBP-BK36Black</v>
      </c>
      <c r="B113" s="106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36-218-09</v>
      </c>
      <c r="C113" s="122" t="s">
        <v>1019</v>
      </c>
      <c r="D113" s="107" t="s">
        <v>1829</v>
      </c>
      <c r="E113" s="113" t="str">
        <f>IF(F113&lt;&gt;"",IFERROR(VLOOKUP(F113,Категории!A:B,2,0),""),"Требуется категория")</f>
        <v>Бейсболки</v>
      </c>
      <c r="F113" s="113" t="s">
        <v>327</v>
      </c>
      <c r="G113" s="115" t="s">
        <v>1113</v>
      </c>
      <c r="H113" s="113" t="s">
        <v>388</v>
      </c>
      <c r="J113" s="113" t="s">
        <v>1677</v>
      </c>
      <c r="K113" s="123" t="s">
        <v>52</v>
      </c>
      <c r="L113" s="143" t="s">
        <v>53</v>
      </c>
      <c r="M113" s="132"/>
      <c r="N113" s="137"/>
      <c r="O113" s="115" t="s">
        <v>1104</v>
      </c>
      <c r="P113" s="115" t="s">
        <v>1070</v>
      </c>
      <c r="Q113" s="142" t="s">
        <v>1159</v>
      </c>
      <c r="R113" s="137" t="str">
        <f t="shared" si="11"/>
        <v>BCPTN-MVPSP06WBP-BK36 Chicago White Sox MLB</v>
      </c>
      <c r="S113" s="137" t="s">
        <v>46</v>
      </c>
      <c r="T113" s="108"/>
      <c r="U113" s="107" t="s">
        <v>1683</v>
      </c>
      <c r="V113" s="107">
        <v>6</v>
      </c>
      <c r="AT113" s="117">
        <f t="shared" si="1"/>
        <v>6</v>
      </c>
      <c r="AU113" s="147" t="s">
        <v>423</v>
      </c>
      <c r="AV113" s="115">
        <f t="shared" ca="1" si="2"/>
        <v>0</v>
      </c>
      <c r="AW113" s="113" t="str">
        <f t="shared" ca="1" si="3"/>
        <v>Китай</v>
      </c>
      <c r="AX113" s="118">
        <f t="shared" si="4"/>
        <v>0.1</v>
      </c>
      <c r="AY113" s="113">
        <f t="shared" si="5"/>
        <v>0.15000000000000002</v>
      </c>
      <c r="AZ113" s="113">
        <f t="shared" si="6"/>
        <v>0.60000000000000009</v>
      </c>
      <c r="BA113" s="113">
        <f t="shared" si="7"/>
        <v>0.90000000000000013</v>
      </c>
      <c r="BB113" s="119">
        <v>1595</v>
      </c>
      <c r="BC113" s="145">
        <f t="shared" si="8"/>
        <v>9570</v>
      </c>
      <c r="BD113" s="106">
        <f>IF(A113&lt;&gt;"",IF(_xlfn.XLOOKUP(A113,'1C'!A:A,'1C'!A:A,0,0)&gt;0,1,0),"")</f>
        <v>0</v>
      </c>
      <c r="BE113" s="106">
        <f>IF(C113&lt;&gt;"",IF(_xlfn.XLOOKUP(TEXT(C113,"###"),'1C'!W:W,'1C'!D:D,0,0)&gt;0,0,1),"")</f>
        <v>1</v>
      </c>
      <c r="BF113" s="106" t="str">
        <f t="shared" si="9"/>
        <v>-</v>
      </c>
    </row>
    <row r="114" spans="1:58" ht="113.25" customHeight="1">
      <c r="A114" s="113" t="str">
        <f t="shared" si="0"/>
        <v>B-MVPSP06WBP-BKBBlack</v>
      </c>
      <c r="B114" s="106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36-219-09</v>
      </c>
      <c r="C114" s="122" t="s">
        <v>1020</v>
      </c>
      <c r="D114" s="107" t="s">
        <v>1829</v>
      </c>
      <c r="E114" s="113" t="str">
        <f>IF(F114&lt;&gt;"",IFERROR(VLOOKUP(F114,Категории!A:B,2,0),""),"Требуется категория")</f>
        <v>Бейсболки</v>
      </c>
      <c r="F114" s="113" t="s">
        <v>327</v>
      </c>
      <c r="G114" s="115" t="s">
        <v>1113</v>
      </c>
      <c r="H114" s="113" t="s">
        <v>388</v>
      </c>
      <c r="J114" s="113" t="s">
        <v>1677</v>
      </c>
      <c r="K114" s="123" t="s">
        <v>52</v>
      </c>
      <c r="L114" s="144" t="s">
        <v>53</v>
      </c>
      <c r="M114" s="132"/>
      <c r="N114" s="137"/>
      <c r="O114" s="115" t="s">
        <v>1104</v>
      </c>
      <c r="P114" s="115" t="s">
        <v>1070</v>
      </c>
      <c r="Q114" s="142" t="s">
        <v>1159</v>
      </c>
      <c r="R114" s="137" t="str">
        <f t="shared" si="11"/>
        <v>B-MVPSP06WBP-BKB Chicago White Sox MLB</v>
      </c>
      <c r="S114" s="137" t="s">
        <v>46</v>
      </c>
      <c r="T114" s="108"/>
      <c r="U114" s="108" t="s">
        <v>1683</v>
      </c>
      <c r="V114" s="107">
        <v>6</v>
      </c>
      <c r="AT114" s="117">
        <f t="shared" si="1"/>
        <v>6</v>
      </c>
      <c r="AU114" s="147" t="s">
        <v>423</v>
      </c>
      <c r="AV114" s="115">
        <f t="shared" ca="1" si="2"/>
        <v>0</v>
      </c>
      <c r="AW114" s="113" t="str">
        <f t="shared" ca="1" si="3"/>
        <v>Китай</v>
      </c>
      <c r="AX114" s="118">
        <f t="shared" si="4"/>
        <v>0.1</v>
      </c>
      <c r="AY114" s="113">
        <f t="shared" si="5"/>
        <v>0.15000000000000002</v>
      </c>
      <c r="AZ114" s="113">
        <f t="shared" si="6"/>
        <v>0.60000000000000009</v>
      </c>
      <c r="BA114" s="113">
        <f t="shared" si="7"/>
        <v>0.90000000000000013</v>
      </c>
      <c r="BB114" s="119">
        <v>1595</v>
      </c>
      <c r="BC114" s="145">
        <f t="shared" si="8"/>
        <v>9570</v>
      </c>
      <c r="BD114" s="106">
        <f>IF(A114&lt;&gt;"",IF(_xlfn.XLOOKUP(A114,'1C'!A:A,'1C'!A:A,0,0)&gt;0,1,0),"")</f>
        <v>0</v>
      </c>
      <c r="BE114" s="106">
        <f>IF(C114&lt;&gt;"",IF(_xlfn.XLOOKUP(TEXT(C114,"###"),'1C'!W:W,'1C'!D:D,0,0)&gt;0,0,1),"")</f>
        <v>1</v>
      </c>
      <c r="BF114" s="106" t="str">
        <f t="shared" si="9"/>
        <v>-</v>
      </c>
    </row>
    <row r="115" spans="1:58" ht="140.1" customHeight="1">
      <c r="A115" s="113" t="str">
        <f t="shared" si="0"/>
        <v>B-MVPSP19WBP-BKBlack</v>
      </c>
      <c r="B115" s="106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36-220-09</v>
      </c>
      <c r="C115" s="122" t="s">
        <v>1021</v>
      </c>
      <c r="D115" s="107" t="s">
        <v>1862</v>
      </c>
      <c r="E115" s="113" t="str">
        <f>IF(F115&lt;&gt;"",IFERROR(VLOOKUP(F115,Категории!A:B,2,0),""),"Требуется категория")</f>
        <v>Бейсболки</v>
      </c>
      <c r="F115" s="113" t="s">
        <v>327</v>
      </c>
      <c r="G115" s="115" t="s">
        <v>1113</v>
      </c>
      <c r="H115" s="113" t="s">
        <v>388</v>
      </c>
      <c r="J115" s="113" t="s">
        <v>1677</v>
      </c>
      <c r="K115" s="123" t="s">
        <v>52</v>
      </c>
      <c r="L115" s="144" t="s">
        <v>53</v>
      </c>
      <c r="M115" s="132"/>
      <c r="N115" s="137"/>
      <c r="O115" s="115" t="s">
        <v>1104</v>
      </c>
      <c r="P115" s="115" t="s">
        <v>1103</v>
      </c>
      <c r="Q115" s="142" t="s">
        <v>1159</v>
      </c>
      <c r="R115" s="137" t="str">
        <f t="shared" si="11"/>
        <v>B-MVPSP19WBP-BK Philadelphia Phillies MLB</v>
      </c>
      <c r="S115" s="137" t="s">
        <v>46</v>
      </c>
      <c r="T115" s="108"/>
      <c r="U115" s="108" t="s">
        <v>1683</v>
      </c>
      <c r="V115" s="107">
        <v>6</v>
      </c>
      <c r="AT115" s="117">
        <f t="shared" si="1"/>
        <v>6</v>
      </c>
      <c r="AU115" s="147" t="s">
        <v>423</v>
      </c>
      <c r="AV115" s="115">
        <f t="shared" ca="1" si="2"/>
        <v>0</v>
      </c>
      <c r="AW115" s="113" t="str">
        <f t="shared" ca="1" si="3"/>
        <v>Китай</v>
      </c>
      <c r="AX115" s="118">
        <f t="shared" si="4"/>
        <v>0.1</v>
      </c>
      <c r="AY115" s="113">
        <f t="shared" si="5"/>
        <v>0.15000000000000002</v>
      </c>
      <c r="AZ115" s="113">
        <f t="shared" si="6"/>
        <v>0.60000000000000009</v>
      </c>
      <c r="BA115" s="113">
        <f t="shared" si="7"/>
        <v>0.90000000000000013</v>
      </c>
      <c r="BB115" s="119">
        <v>1595</v>
      </c>
      <c r="BC115" s="145">
        <f t="shared" si="8"/>
        <v>9570</v>
      </c>
      <c r="BD115" s="106">
        <f>IF(A115&lt;&gt;"",IF(_xlfn.XLOOKUP(A115,'1C'!A:A,'1C'!A:A,0,0)&gt;0,1,0),"")</f>
        <v>0</v>
      </c>
      <c r="BE115" s="106">
        <f>IF(C115&lt;&gt;"",IF(_xlfn.XLOOKUP(TEXT(C115,"###"),'1C'!W:W,'1C'!D:D,0,0)&gt;0,0,1),"")</f>
        <v>1</v>
      </c>
      <c r="BF115" s="106" t="str">
        <f t="shared" si="9"/>
        <v>-</v>
      </c>
    </row>
    <row r="116" spans="1:58" ht="133.69999999999999" customHeight="1">
      <c r="A116" s="113" t="str">
        <f t="shared" si="0"/>
        <v>H-MVPSP22WBP-BKBlack</v>
      </c>
      <c r="B116" s="106" t="str">
        <f>_xlfn.LET(_xlpm.model,MID(_xlfn.XLOOKUP(C116,'1C'!W:W,'1C'!B:B,"new",0),1,7),_xlpm.color,IF(L116&lt;&gt;"",_xlfn.XLOOKUP(L116,Colors!A:A,Colors!B:B,"new",0),"требуется цвет"),IF(C116&lt;&gt;"",_xlfn.XLOOKUP(A116,'1C'!A:A,'1C'!B:B,IF(_xlpm.model&lt;&gt;"new",_xlpm.model&amp;_xlpm.color,"new")),""))</f>
        <v>36-221-09</v>
      </c>
      <c r="C116" s="122" t="s">
        <v>1022</v>
      </c>
      <c r="D116" s="107" t="s">
        <v>1832</v>
      </c>
      <c r="E116" s="113" t="str">
        <f>IF(F116&lt;&gt;"",IFERROR(VLOOKUP(F116,Категории!A:B,2,0),""),"Требуется категория")</f>
        <v>Бейсболки</v>
      </c>
      <c r="F116" s="113" t="s">
        <v>327</v>
      </c>
      <c r="G116" s="115" t="s">
        <v>1113</v>
      </c>
      <c r="H116" s="113" t="s">
        <v>388</v>
      </c>
      <c r="J116" s="113" t="s">
        <v>1677</v>
      </c>
      <c r="K116" s="123" t="s">
        <v>52</v>
      </c>
      <c r="L116" s="144" t="s">
        <v>53</v>
      </c>
      <c r="M116" s="132"/>
      <c r="N116" s="137"/>
      <c r="O116" s="115" t="s">
        <v>1105</v>
      </c>
      <c r="P116" s="115" t="s">
        <v>1073</v>
      </c>
      <c r="Q116" s="142" t="s">
        <v>1159</v>
      </c>
      <c r="R116" s="137" t="str">
        <f t="shared" si="11"/>
        <v>H-MVPSP22WBP-BK San Jose Sharks NHL</v>
      </c>
      <c r="S116" s="137" t="s">
        <v>46</v>
      </c>
      <c r="T116" s="108"/>
      <c r="U116" s="108" t="s">
        <v>1683</v>
      </c>
      <c r="V116" s="107">
        <v>2</v>
      </c>
      <c r="AT116" s="117">
        <f t="shared" si="1"/>
        <v>2</v>
      </c>
      <c r="AU116" s="147" t="s">
        <v>423</v>
      </c>
      <c r="AV116" s="115">
        <f t="shared" ca="1" si="2"/>
        <v>0</v>
      </c>
      <c r="AW116" s="113" t="str">
        <f t="shared" ca="1" si="3"/>
        <v>Китай</v>
      </c>
      <c r="AX116" s="118">
        <f t="shared" si="4"/>
        <v>0.1</v>
      </c>
      <c r="AY116" s="113">
        <f t="shared" si="5"/>
        <v>0.15000000000000002</v>
      </c>
      <c r="AZ116" s="113">
        <f t="shared" si="6"/>
        <v>0.2</v>
      </c>
      <c r="BA116" s="113">
        <f t="shared" si="7"/>
        <v>0.30000000000000004</v>
      </c>
      <c r="BB116" s="119">
        <v>1595</v>
      </c>
      <c r="BC116" s="145">
        <f t="shared" si="8"/>
        <v>3190</v>
      </c>
      <c r="BD116" s="106">
        <f>IF(A116&lt;&gt;"",IF(_xlfn.XLOOKUP(A116,'1C'!A:A,'1C'!A:A,0,0)&gt;0,1,0),"")</f>
        <v>0</v>
      </c>
      <c r="BE116" s="106">
        <f>IF(C116&lt;&gt;"",IF(_xlfn.XLOOKUP(TEXT(C116,"###"),'1C'!W:W,'1C'!D:D,0,0)&gt;0,0,1),"")</f>
        <v>1</v>
      </c>
      <c r="BF116" s="106" t="str">
        <f t="shared" si="9"/>
        <v>-</v>
      </c>
    </row>
    <row r="117" spans="1:58" ht="140.1" customHeight="1">
      <c r="A117" s="113" t="str">
        <f t="shared" si="0"/>
        <v>H-NTRZN08OFV-BKBlack</v>
      </c>
      <c r="B117" s="106" t="str">
        <f>_xlfn.LET(_xlpm.model,MID(_xlfn.XLOOKUP(C117,'1C'!W:W,'1C'!B:B,"new",0),1,7),_xlpm.color,IF(L117&lt;&gt;"",_xlfn.XLOOKUP(L117,Colors!A:A,Colors!B:B,"new",0),"требуется цвет"),IF(C117&lt;&gt;"",_xlfn.XLOOKUP(A117,'1C'!A:A,'1C'!B:B,IF(_xlpm.model&lt;&gt;"new",_xlpm.model&amp;_xlpm.color,"new")),""))</f>
        <v>36-222-09</v>
      </c>
      <c r="C117" s="122" t="s">
        <v>1023</v>
      </c>
      <c r="D117" s="107" t="s">
        <v>1838</v>
      </c>
      <c r="E117" s="113" t="str">
        <f>IF(F117&lt;&gt;"",IFERROR(VLOOKUP(F117,Категории!A:B,2,0),""),"Требуется категория")</f>
        <v>Бейсболки</v>
      </c>
      <c r="F117" s="113" t="s">
        <v>327</v>
      </c>
      <c r="G117" s="115" t="s">
        <v>1113</v>
      </c>
      <c r="H117" s="113" t="s">
        <v>388</v>
      </c>
      <c r="J117" s="113" t="s">
        <v>1677</v>
      </c>
      <c r="K117" s="123" t="s">
        <v>52</v>
      </c>
      <c r="L117" s="144" t="s">
        <v>53</v>
      </c>
      <c r="M117" s="132"/>
      <c r="N117" s="137"/>
      <c r="O117" s="115" t="s">
        <v>1105</v>
      </c>
      <c r="P117" s="115" t="s">
        <v>1079</v>
      </c>
      <c r="Q117" s="142" t="s">
        <v>1682</v>
      </c>
      <c r="R117" s="137" t="str">
        <f t="shared" si="11"/>
        <v>H-NTRZN08OFV-BK Los Angeles Kings NHL</v>
      </c>
      <c r="S117" s="137"/>
      <c r="T117" s="108"/>
      <c r="U117" s="108" t="s">
        <v>1683</v>
      </c>
      <c r="V117" s="107">
        <v>6</v>
      </c>
      <c r="AT117" s="117">
        <f t="shared" si="1"/>
        <v>6</v>
      </c>
      <c r="AU117" s="147" t="s">
        <v>423</v>
      </c>
      <c r="AV117" s="115">
        <f t="shared" ca="1" si="2"/>
        <v>0</v>
      </c>
      <c r="AW117" s="113" t="str">
        <f t="shared" ca="1" si="3"/>
        <v>Китай</v>
      </c>
      <c r="AX117" s="118">
        <f t="shared" si="4"/>
        <v>0.1</v>
      </c>
      <c r="AY117" s="113">
        <f t="shared" si="5"/>
        <v>0.15000000000000002</v>
      </c>
      <c r="AZ117" s="113">
        <f t="shared" si="6"/>
        <v>0.60000000000000009</v>
      </c>
      <c r="BA117" s="113">
        <f t="shared" si="7"/>
        <v>0.90000000000000013</v>
      </c>
      <c r="BB117" s="119">
        <v>1870</v>
      </c>
      <c r="BC117" s="145">
        <f t="shared" si="8"/>
        <v>11220</v>
      </c>
      <c r="BD117" s="106">
        <f>IF(A117&lt;&gt;"",IF(_xlfn.XLOOKUP(A117,'1C'!A:A,'1C'!A:A,0,0)&gt;0,1,0),"")</f>
        <v>0</v>
      </c>
      <c r="BE117" s="106">
        <f>IF(C117&lt;&gt;"",IF(_xlfn.XLOOKUP(TEXT(C117,"###"),'1C'!W:W,'1C'!D:D,0,0)&gt;0,0,1),"")</f>
        <v>1</v>
      </c>
      <c r="BF117" s="106" t="str">
        <f t="shared" si="9"/>
        <v>-</v>
      </c>
    </row>
    <row r="118" spans="1:58" ht="98.1" customHeight="1">
      <c r="A118" s="113" t="str">
        <f t="shared" si="0"/>
        <v>B-NSHOT12WBP-BKDBlack</v>
      </c>
      <c r="B118" s="106" t="str">
        <f>_xlfn.LET(_xlpm.model,MID(_xlfn.XLOOKUP(C118,'1C'!W:W,'1C'!B:B,"new",0),1,7),_xlpm.color,IF(L118&lt;&gt;"",_xlfn.XLOOKUP(L118,Colors!A:A,Colors!B:B,"new",0),"требуется цвет"),IF(C118&lt;&gt;"",_xlfn.XLOOKUP(A118,'1C'!A:A,'1C'!B:B,IF(_xlpm.model&lt;&gt;"new",_xlpm.model&amp;_xlpm.color,"new")),""))</f>
        <v>36-223-09</v>
      </c>
      <c r="C118" s="122" t="s">
        <v>1024</v>
      </c>
      <c r="D118" s="107" t="s">
        <v>1824</v>
      </c>
      <c r="E118" s="113" t="str">
        <f>IF(F118&lt;&gt;"",IFERROR(VLOOKUP(F118,Категории!A:B,2,0),""),"Требуется категория")</f>
        <v>Бейсболки</v>
      </c>
      <c r="F118" s="113" t="s">
        <v>783</v>
      </c>
      <c r="G118" s="115" t="s">
        <v>1113</v>
      </c>
      <c r="H118" s="113" t="s">
        <v>388</v>
      </c>
      <c r="J118" s="113" t="s">
        <v>1677</v>
      </c>
      <c r="K118" s="123" t="s">
        <v>52</v>
      </c>
      <c r="L118" s="143" t="s">
        <v>53</v>
      </c>
      <c r="M118" s="132"/>
      <c r="N118" s="137"/>
      <c r="O118" s="115" t="s">
        <v>1104</v>
      </c>
      <c r="P118" s="115" t="s">
        <v>1065</v>
      </c>
      <c r="Q118" s="142" t="s">
        <v>1159</v>
      </c>
      <c r="R118" s="137" t="str">
        <f t="shared" si="11"/>
        <v>B-NSHOT12WBP-BKD Los Angeles Dodgers MLB</v>
      </c>
      <c r="S118" s="137" t="s">
        <v>46</v>
      </c>
      <c r="T118" s="108"/>
      <c r="U118" s="107" t="s">
        <v>1683</v>
      </c>
      <c r="V118" s="107">
        <v>3</v>
      </c>
      <c r="AT118" s="117">
        <f t="shared" si="1"/>
        <v>3</v>
      </c>
      <c r="AU118" s="147" t="s">
        <v>423</v>
      </c>
      <c r="AV118" s="115">
        <f t="shared" ca="1" si="2"/>
        <v>0</v>
      </c>
      <c r="AW118" s="113" t="str">
        <f t="shared" ca="1" si="3"/>
        <v>Китай</v>
      </c>
      <c r="AX118" s="118">
        <f t="shared" si="4"/>
        <v>0.1</v>
      </c>
      <c r="AY118" s="113">
        <f t="shared" si="5"/>
        <v>0.15000000000000002</v>
      </c>
      <c r="AZ118" s="113">
        <f t="shared" si="6"/>
        <v>0.30000000000000004</v>
      </c>
      <c r="BA118" s="113">
        <f t="shared" si="7"/>
        <v>0.45000000000000007</v>
      </c>
      <c r="BB118" s="119">
        <v>2035</v>
      </c>
      <c r="BC118" s="145">
        <f t="shared" si="8"/>
        <v>6105</v>
      </c>
      <c r="BD118" s="106">
        <f>IF(A118&lt;&gt;"",IF(_xlfn.XLOOKUP(A118,'1C'!A:A,'1C'!A:A,0,0)&gt;0,1,0),"")</f>
        <v>0</v>
      </c>
      <c r="BE118" s="106">
        <f>IF(C118&lt;&gt;"",IF(_xlfn.XLOOKUP(TEXT(C118,"###"),'1C'!W:W,'1C'!D:D,0,0)&gt;0,0,1),"")</f>
        <v>1</v>
      </c>
      <c r="BF118" s="106" t="str">
        <f t="shared" si="9"/>
        <v>-</v>
      </c>
    </row>
    <row r="119" spans="1:58" ht="138.94999999999999" customHeight="1">
      <c r="A119" s="113" t="str">
        <f t="shared" si="0"/>
        <v>B-NSHOT12WBP-SWBSandalwood</v>
      </c>
      <c r="B119" s="106" t="str">
        <f>_xlfn.LET(_xlpm.model,MID(_xlfn.XLOOKUP(C119,'1C'!W:W,'1C'!B:B,"new",0),1,7),_xlpm.color,IF(L119&lt;&gt;"",_xlfn.XLOOKUP(L119,Colors!A:A,Colors!B:B,"new",0),"требуется цвет"),IF(C119&lt;&gt;"",_xlfn.XLOOKUP(A119,'1C'!A:A,'1C'!B:B,IF(_xlpm.model&lt;&gt;"new",_xlpm.model&amp;_xlpm.color,"new")),""))</f>
        <v>36-224-11</v>
      </c>
      <c r="C119" s="122" t="s">
        <v>1025</v>
      </c>
      <c r="D119" s="107" t="s">
        <v>1824</v>
      </c>
      <c r="E119" s="113" t="str">
        <f>IF(F119&lt;&gt;"",IFERROR(VLOOKUP(F119,Категории!A:B,2,0),""),"Требуется категория")</f>
        <v>Бейсболки</v>
      </c>
      <c r="F119" s="113" t="s">
        <v>783</v>
      </c>
      <c r="G119" s="115" t="s">
        <v>1113</v>
      </c>
      <c r="H119" s="113" t="s">
        <v>388</v>
      </c>
      <c r="J119" s="113" t="s">
        <v>1677</v>
      </c>
      <c r="K119" s="123" t="s">
        <v>1045</v>
      </c>
      <c r="L119" s="143" t="s">
        <v>60</v>
      </c>
      <c r="M119" s="132"/>
      <c r="N119" s="137"/>
      <c r="O119" s="115" t="s">
        <v>1104</v>
      </c>
      <c r="P119" s="115" t="s">
        <v>1065</v>
      </c>
      <c r="Q119" s="142" t="s">
        <v>1159</v>
      </c>
      <c r="R119" s="137" t="str">
        <f t="shared" si="11"/>
        <v>B-NSHOT12WBP-SWB Los Angeles Dodgers MLB</v>
      </c>
      <c r="S119" s="137" t="s">
        <v>46</v>
      </c>
      <c r="T119" s="108"/>
      <c r="U119" s="107" t="s">
        <v>1683</v>
      </c>
      <c r="V119" s="107">
        <v>2</v>
      </c>
      <c r="AT119" s="117">
        <f t="shared" si="1"/>
        <v>2</v>
      </c>
      <c r="AU119" s="147" t="s">
        <v>423</v>
      </c>
      <c r="AV119" s="115">
        <f t="shared" ca="1" si="2"/>
        <v>0</v>
      </c>
      <c r="AW119" s="113" t="str">
        <f t="shared" ca="1" si="3"/>
        <v>Китай</v>
      </c>
      <c r="AX119" s="118">
        <f t="shared" si="4"/>
        <v>0.1</v>
      </c>
      <c r="AY119" s="113">
        <f t="shared" si="5"/>
        <v>0.15000000000000002</v>
      </c>
      <c r="AZ119" s="113">
        <f t="shared" si="6"/>
        <v>0.2</v>
      </c>
      <c r="BA119" s="113">
        <f t="shared" si="7"/>
        <v>0.30000000000000004</v>
      </c>
      <c r="BB119" s="119">
        <v>2035</v>
      </c>
      <c r="BC119" s="145">
        <f t="shared" si="8"/>
        <v>4070</v>
      </c>
      <c r="BD119" s="106">
        <f>IF(A119&lt;&gt;"",IF(_xlfn.XLOOKUP(A119,'1C'!A:A,'1C'!A:A,0,0)&gt;0,1,0),"")</f>
        <v>0</v>
      </c>
      <c r="BE119" s="106">
        <f>IF(C119&lt;&gt;"",IF(_xlfn.XLOOKUP(TEXT(C119,"###"),'1C'!W:W,'1C'!D:D,0,0)&gt;0,0,1),"")</f>
        <v>1</v>
      </c>
      <c r="BF119" s="106" t="str">
        <f t="shared" si="9"/>
        <v>-</v>
      </c>
    </row>
    <row r="120" spans="1:58" ht="138.19999999999999" customHeight="1">
      <c r="A120" s="113" t="str">
        <f t="shared" si="0"/>
        <v>H-NSHOT10WBP-LNALight Navy</v>
      </c>
      <c r="B120" s="106" t="str">
        <f>_xlfn.LET(_xlpm.model,MID(_xlfn.XLOOKUP(C120,'1C'!W:W,'1C'!B:B,"new",0),1,7),_xlpm.color,IF(L120&lt;&gt;"",_xlfn.XLOOKUP(L120,Colors!A:A,Colors!B:B,"new",0),"требуется цвет"),IF(C120&lt;&gt;"",_xlfn.XLOOKUP(A120,'1C'!A:A,'1C'!B:B,IF(_xlpm.model&lt;&gt;"new",_xlpm.model&amp;_xlpm.color,"new")),""))</f>
        <v>36-225-16</v>
      </c>
      <c r="C120" s="122" t="s">
        <v>1026</v>
      </c>
      <c r="D120" s="107" t="s">
        <v>1839</v>
      </c>
      <c r="E120" s="113" t="str">
        <f>IF(F120&lt;&gt;"",IFERROR(VLOOKUP(F120,Категории!A:B,2,0),""),"Требуется категория")</f>
        <v>Бейсболки</v>
      </c>
      <c r="F120" s="113" t="s">
        <v>783</v>
      </c>
      <c r="G120" s="115" t="s">
        <v>1113</v>
      </c>
      <c r="H120" s="113" t="s">
        <v>388</v>
      </c>
      <c r="J120" s="113" t="s">
        <v>1677</v>
      </c>
      <c r="K120" s="123" t="s">
        <v>1049</v>
      </c>
      <c r="L120" s="143" t="s">
        <v>55</v>
      </c>
      <c r="M120" s="132"/>
      <c r="N120" s="137"/>
      <c r="O120" s="115" t="s">
        <v>1105</v>
      </c>
      <c r="P120" s="115" t="s">
        <v>1080</v>
      </c>
      <c r="Q120" s="142" t="s">
        <v>1159</v>
      </c>
      <c r="R120" s="137" t="str">
        <f t="shared" si="11"/>
        <v>H-NSHOT10WBP-LNA Montreal Canadiens NHL</v>
      </c>
      <c r="S120" s="137" t="s">
        <v>46</v>
      </c>
      <c r="T120" s="108"/>
      <c r="U120" s="107" t="s">
        <v>1683</v>
      </c>
      <c r="V120" s="107">
        <v>3</v>
      </c>
      <c r="AT120" s="117">
        <f t="shared" si="1"/>
        <v>3</v>
      </c>
      <c r="AU120" s="147" t="s">
        <v>423</v>
      </c>
      <c r="AV120" s="115">
        <f t="shared" ca="1" si="2"/>
        <v>0</v>
      </c>
      <c r="AW120" s="113" t="str">
        <f t="shared" ca="1" si="3"/>
        <v>Китай</v>
      </c>
      <c r="AX120" s="118">
        <f t="shared" si="4"/>
        <v>0.1</v>
      </c>
      <c r="AY120" s="113">
        <f t="shared" si="5"/>
        <v>0.15000000000000002</v>
      </c>
      <c r="AZ120" s="113">
        <f t="shared" si="6"/>
        <v>0.30000000000000004</v>
      </c>
      <c r="BA120" s="113">
        <f t="shared" si="7"/>
        <v>0.45000000000000007</v>
      </c>
      <c r="BB120" s="119">
        <v>2035</v>
      </c>
      <c r="BC120" s="145">
        <f t="shared" si="8"/>
        <v>6105</v>
      </c>
      <c r="BD120" s="106">
        <f>IF(A120&lt;&gt;"",IF(_xlfn.XLOOKUP(A120,'1C'!A:A,'1C'!A:A,0,0)&gt;0,1,0),"")</f>
        <v>0</v>
      </c>
      <c r="BE120" s="106">
        <f>IF(C120&lt;&gt;"",IF(_xlfn.XLOOKUP(TEXT(C120,"###"),'1C'!W:W,'1C'!D:D,0,0)&gt;0,0,1),"")</f>
        <v>1</v>
      </c>
      <c r="BF120" s="106" t="str">
        <f t="shared" si="9"/>
        <v>-</v>
      </c>
    </row>
    <row r="121" spans="1:58" ht="132.6" customHeight="1">
      <c r="A121" s="113" t="str">
        <f t="shared" si="0"/>
        <v>B-NSHOT17WBP-SWESandalwood</v>
      </c>
      <c r="B121" s="106" t="str">
        <f>_xlfn.LET(_xlpm.model,MID(_xlfn.XLOOKUP(C121,'1C'!W:W,'1C'!B:B,"new",0),1,7),_xlpm.color,IF(L121&lt;&gt;"",_xlfn.XLOOKUP(L121,Colors!A:A,Colors!B:B,"new",0),"требуется цвет"),IF(C121&lt;&gt;"",_xlfn.XLOOKUP(A121,'1C'!A:A,'1C'!B:B,IF(_xlpm.model&lt;&gt;"new",_xlpm.model&amp;_xlpm.color,"new")),""))</f>
        <v>36-226-11</v>
      </c>
      <c r="C121" s="122" t="s">
        <v>1027</v>
      </c>
      <c r="D121" s="107" t="s">
        <v>1684</v>
      </c>
      <c r="E121" s="113" t="str">
        <f>IF(F121&lt;&gt;"",IFERROR(VLOOKUP(F121,Категории!A:B,2,0),""),"Требуется категория")</f>
        <v>Бейсболки</v>
      </c>
      <c r="F121" s="113" t="s">
        <v>783</v>
      </c>
      <c r="G121" s="115" t="s">
        <v>1113</v>
      </c>
      <c r="H121" s="113" t="s">
        <v>388</v>
      </c>
      <c r="J121" s="113" t="s">
        <v>1677</v>
      </c>
      <c r="K121" s="123" t="s">
        <v>1045</v>
      </c>
      <c r="L121" s="143" t="s">
        <v>60</v>
      </c>
      <c r="M121" s="132"/>
      <c r="N121" s="137"/>
      <c r="O121" s="115" t="s">
        <v>1104</v>
      </c>
      <c r="P121" s="115" t="s">
        <v>1059</v>
      </c>
      <c r="Q121" s="142" t="s">
        <v>1159</v>
      </c>
      <c r="R121" s="137" t="str">
        <f t="shared" si="11"/>
        <v>B-NSHOT17WBP-SWE New York Yankees MLB</v>
      </c>
      <c r="S121" s="137" t="s">
        <v>46</v>
      </c>
      <c r="T121" s="108"/>
      <c r="U121" s="107" t="s">
        <v>1683</v>
      </c>
      <c r="V121" s="107">
        <v>6</v>
      </c>
      <c r="AT121" s="117">
        <f t="shared" si="1"/>
        <v>6</v>
      </c>
      <c r="AU121" s="147" t="s">
        <v>423</v>
      </c>
      <c r="AV121" s="115">
        <f t="shared" ca="1" si="2"/>
        <v>0</v>
      </c>
      <c r="AW121" s="113" t="str">
        <f t="shared" ca="1" si="3"/>
        <v>Китай</v>
      </c>
      <c r="AX121" s="118">
        <f t="shared" si="4"/>
        <v>0.1</v>
      </c>
      <c r="AY121" s="113">
        <f t="shared" si="5"/>
        <v>0.15000000000000002</v>
      </c>
      <c r="AZ121" s="113">
        <f t="shared" si="6"/>
        <v>0.60000000000000009</v>
      </c>
      <c r="BA121" s="113">
        <f t="shared" si="7"/>
        <v>0.90000000000000013</v>
      </c>
      <c r="BB121" s="119">
        <v>2035</v>
      </c>
      <c r="BC121" s="145">
        <f t="shared" si="8"/>
        <v>12210</v>
      </c>
      <c r="BD121" s="106">
        <f>IF(A121&lt;&gt;"",IF(_xlfn.XLOOKUP(A121,'1C'!A:A,'1C'!A:A,0,0)&gt;0,1,0),"")</f>
        <v>0</v>
      </c>
      <c r="BE121" s="106">
        <f>IF(C121&lt;&gt;"",IF(_xlfn.XLOOKUP(TEXT(C121,"###"),'1C'!W:W,'1C'!D:D,0,0)&gt;0,0,1),"")</f>
        <v>1</v>
      </c>
      <c r="BF121" s="106" t="str">
        <f t="shared" si="9"/>
        <v>-</v>
      </c>
    </row>
    <row r="122" spans="1:58" ht="140.1" customHeight="1">
      <c r="A122" s="113" t="str">
        <f t="shared" si="0"/>
        <v>B-OSMOS12ZPV-BKABlack</v>
      </c>
      <c r="B122" s="106" t="str">
        <f>_xlfn.LET(_xlpm.model,MID(_xlfn.XLOOKUP(C122,'1C'!W:W,'1C'!B:B,"new",0),1,7),_xlpm.color,IF(L122&lt;&gt;"",_xlfn.XLOOKUP(L122,Colors!A:A,Colors!B:B,"new",0),"требуется цвет"),IF(C122&lt;&gt;"",_xlfn.XLOOKUP(A122,'1C'!A:A,'1C'!B:B,IF(_xlpm.model&lt;&gt;"new",_xlpm.model&amp;_xlpm.color,"new")),""))</f>
        <v>36-227-09</v>
      </c>
      <c r="C122" s="122" t="s">
        <v>1028</v>
      </c>
      <c r="D122" s="107" t="s">
        <v>1824</v>
      </c>
      <c r="E122" s="113" t="str">
        <f>IF(F122&lt;&gt;"",IFERROR(VLOOKUP(F122,Категории!A:B,2,0),""),"Требуется категория")</f>
        <v>Бейсболки</v>
      </c>
      <c r="F122" s="113" t="s">
        <v>327</v>
      </c>
      <c r="G122" s="115" t="s">
        <v>1113</v>
      </c>
      <c r="H122" s="113" t="s">
        <v>388</v>
      </c>
      <c r="J122" s="113" t="s">
        <v>1677</v>
      </c>
      <c r="K122" s="123" t="s">
        <v>52</v>
      </c>
      <c r="L122" s="143" t="s">
        <v>53</v>
      </c>
      <c r="M122" s="132"/>
      <c r="N122" s="137"/>
      <c r="O122" s="115" t="s">
        <v>1104</v>
      </c>
      <c r="P122" s="115" t="s">
        <v>1065</v>
      </c>
      <c r="Q122" s="142" t="s">
        <v>1681</v>
      </c>
      <c r="R122" s="137" t="str">
        <f t="shared" si="11"/>
        <v>B-OSMOS12ZPV-BKA Los Angeles Dodgers MLB</v>
      </c>
      <c r="S122" s="137"/>
      <c r="T122" s="108"/>
      <c r="U122" s="107" t="s">
        <v>1683</v>
      </c>
      <c r="V122" s="107">
        <v>3</v>
      </c>
      <c r="AT122" s="117">
        <f t="shared" si="1"/>
        <v>3</v>
      </c>
      <c r="AU122" s="147" t="s">
        <v>423</v>
      </c>
      <c r="AV122" s="115">
        <f t="shared" ca="1" si="2"/>
        <v>0</v>
      </c>
      <c r="AW122" s="113" t="str">
        <f t="shared" ca="1" si="3"/>
        <v>Китай</v>
      </c>
      <c r="AX122" s="118">
        <f t="shared" si="4"/>
        <v>0.1</v>
      </c>
      <c r="AY122" s="113">
        <f t="shared" si="5"/>
        <v>0.15000000000000002</v>
      </c>
      <c r="AZ122" s="113">
        <f t="shared" si="6"/>
        <v>0.30000000000000004</v>
      </c>
      <c r="BA122" s="113">
        <f t="shared" si="7"/>
        <v>0.45000000000000007</v>
      </c>
      <c r="BB122" s="119">
        <v>1485</v>
      </c>
      <c r="BC122" s="145">
        <f t="shared" si="8"/>
        <v>4455</v>
      </c>
      <c r="BD122" s="106">
        <f>IF(A122&lt;&gt;"",IF(_xlfn.XLOOKUP(A122,'1C'!A:A,'1C'!A:A,0,0)&gt;0,1,0),"")</f>
        <v>0</v>
      </c>
      <c r="BE122" s="106">
        <f>IF(C122&lt;&gt;"",IF(_xlfn.XLOOKUP(TEXT(C122,"###"),'1C'!W:W,'1C'!D:D,0,0)&gt;0,0,1),"")</f>
        <v>1</v>
      </c>
      <c r="BF122" s="106" t="str">
        <f t="shared" si="9"/>
        <v>-</v>
      </c>
    </row>
    <row r="123" spans="1:58" ht="137.44999999999999" customHeight="1">
      <c r="A123" s="113" t="str">
        <f t="shared" si="0"/>
        <v>B-OSMOS17ZPV-BKBlack</v>
      </c>
      <c r="B123" s="106" t="str">
        <f>_xlfn.LET(_xlpm.model,MID(_xlfn.XLOOKUP(C123,'1C'!W:W,'1C'!B:B,"new",0),1,7),_xlpm.color,IF(L123&lt;&gt;"",_xlfn.XLOOKUP(L123,Colors!A:A,Colors!B:B,"new",0),"требуется цвет"),IF(C123&lt;&gt;"",_xlfn.XLOOKUP(A123,'1C'!A:A,'1C'!B:B,IF(_xlpm.model&lt;&gt;"new",_xlpm.model&amp;_xlpm.color,"new")),""))</f>
        <v>36-228-09</v>
      </c>
      <c r="C123" s="122" t="s">
        <v>1029</v>
      </c>
      <c r="D123" s="107" t="s">
        <v>1684</v>
      </c>
      <c r="E123" s="113" t="str">
        <f>IF(F123&lt;&gt;"",IFERROR(VLOOKUP(F123,Категории!A:B,2,0),""),"Требуется категория")</f>
        <v>Бейсболки</v>
      </c>
      <c r="F123" s="113" t="s">
        <v>327</v>
      </c>
      <c r="G123" s="115" t="s">
        <v>1113</v>
      </c>
      <c r="H123" s="113" t="s">
        <v>388</v>
      </c>
      <c r="J123" s="113" t="s">
        <v>1677</v>
      </c>
      <c r="K123" s="123" t="s">
        <v>52</v>
      </c>
      <c r="L123" s="143" t="s">
        <v>53</v>
      </c>
      <c r="M123" s="132"/>
      <c r="N123" s="137"/>
      <c r="O123" s="115" t="s">
        <v>1104</v>
      </c>
      <c r="P123" s="115" t="s">
        <v>1059</v>
      </c>
      <c r="Q123" s="142" t="s">
        <v>1681</v>
      </c>
      <c r="R123" s="137" t="str">
        <f t="shared" si="11"/>
        <v>B-OSMOS17ZPV-BK New York Yankees MLB</v>
      </c>
      <c r="S123" s="137"/>
      <c r="T123" s="108"/>
      <c r="U123" s="107" t="s">
        <v>1683</v>
      </c>
      <c r="V123" s="107">
        <v>3</v>
      </c>
      <c r="AT123" s="117">
        <f t="shared" si="1"/>
        <v>3</v>
      </c>
      <c r="AU123" s="147" t="s">
        <v>423</v>
      </c>
      <c r="AV123" s="115">
        <f t="shared" ca="1" si="2"/>
        <v>0</v>
      </c>
      <c r="AW123" s="113" t="str">
        <f t="shared" ca="1" si="3"/>
        <v>Китай</v>
      </c>
      <c r="AX123" s="118">
        <f t="shared" si="4"/>
        <v>0.1</v>
      </c>
      <c r="AY123" s="113">
        <f t="shared" si="5"/>
        <v>0.15000000000000002</v>
      </c>
      <c r="AZ123" s="113">
        <f t="shared" si="6"/>
        <v>0.30000000000000004</v>
      </c>
      <c r="BA123" s="113">
        <f t="shared" si="7"/>
        <v>0.45000000000000007</v>
      </c>
      <c r="BB123" s="119">
        <v>1485</v>
      </c>
      <c r="BC123" s="145">
        <f t="shared" si="8"/>
        <v>4455</v>
      </c>
      <c r="BD123" s="106">
        <f>IF(A123&lt;&gt;"",IF(_xlfn.XLOOKUP(A123,'1C'!A:A,'1C'!A:A,0,0)&gt;0,1,0),"")</f>
        <v>0</v>
      </c>
      <c r="BE123" s="106">
        <f>IF(C123&lt;&gt;"",IF(_xlfn.XLOOKUP(TEXT(C123,"###"),'1C'!W:W,'1C'!D:D,0,0)&gt;0,0,1),"")</f>
        <v>1</v>
      </c>
      <c r="BF123" s="106" t="str">
        <f t="shared" si="9"/>
        <v>-</v>
      </c>
    </row>
    <row r="124" spans="1:58" ht="130.69999999999999" customHeight="1">
      <c r="A124" s="113" t="str">
        <f t="shared" si="0"/>
        <v>B-PLMTT12KHP-GYGrey</v>
      </c>
      <c r="B124" s="106" t="str">
        <f>_xlfn.LET(_xlpm.model,MID(_xlfn.XLOOKUP(C124,'1C'!W:W,'1C'!B:B,"new",0),1,7),_xlpm.color,IF(L124&lt;&gt;"",_xlfn.XLOOKUP(L124,Colors!A:A,Colors!B:B,"new",0),"требуется цвет"),IF(C124&lt;&gt;"",_xlfn.XLOOKUP(A124,'1C'!A:A,'1C'!B:B,IF(_xlpm.model&lt;&gt;"new",_xlpm.model&amp;_xlpm.color,"new")),""))</f>
        <v>36-229-80</v>
      </c>
      <c r="C124" s="122" t="s">
        <v>1030</v>
      </c>
      <c r="D124" s="107" t="s">
        <v>1824</v>
      </c>
      <c r="E124" s="113" t="str">
        <f>IF(F124&lt;&gt;"",IFERROR(VLOOKUP(F124,Категории!A:B,2,0),""),"Требуется категория")</f>
        <v>Бейсболки</v>
      </c>
      <c r="F124" s="113" t="s">
        <v>327</v>
      </c>
      <c r="G124" s="115" t="s">
        <v>1113</v>
      </c>
      <c r="H124" s="113" t="s">
        <v>388</v>
      </c>
      <c r="J124" s="113" t="s">
        <v>1677</v>
      </c>
      <c r="K124" s="123" t="s">
        <v>82</v>
      </c>
      <c r="L124" s="143" t="s">
        <v>83</v>
      </c>
      <c r="M124" s="132"/>
      <c r="N124" s="137"/>
      <c r="O124" s="115" t="s">
        <v>1104</v>
      </c>
      <c r="P124" s="115" t="s">
        <v>1065</v>
      </c>
      <c r="Q124" s="142" t="s">
        <v>1681</v>
      </c>
      <c r="R124" s="137" t="str">
        <f t="shared" si="11"/>
        <v>B-PLMTT12KHP-GY Los Angeles Dodgers MLB</v>
      </c>
      <c r="S124" s="137"/>
      <c r="T124" s="108"/>
      <c r="U124" s="107" t="s">
        <v>1683</v>
      </c>
      <c r="V124" s="107">
        <v>3</v>
      </c>
      <c r="AT124" s="117">
        <f t="shared" si="1"/>
        <v>3</v>
      </c>
      <c r="AU124" s="147" t="s">
        <v>423</v>
      </c>
      <c r="AV124" s="115">
        <f t="shared" ca="1" si="2"/>
        <v>0</v>
      </c>
      <c r="AW124" s="113" t="str">
        <f t="shared" ca="1" si="3"/>
        <v>Китай</v>
      </c>
      <c r="AX124" s="118">
        <f t="shared" si="4"/>
        <v>0.1</v>
      </c>
      <c r="AY124" s="113">
        <f t="shared" si="5"/>
        <v>0.15000000000000002</v>
      </c>
      <c r="AZ124" s="113">
        <f t="shared" si="6"/>
        <v>0.30000000000000004</v>
      </c>
      <c r="BA124" s="113">
        <f t="shared" si="7"/>
        <v>0.45000000000000007</v>
      </c>
      <c r="BB124" s="119">
        <v>1540</v>
      </c>
      <c r="BC124" s="145">
        <f t="shared" si="8"/>
        <v>4620</v>
      </c>
      <c r="BD124" s="106">
        <f>IF(A124&lt;&gt;"",IF(_xlfn.XLOOKUP(A124,'1C'!A:A,'1C'!A:A,0,0)&gt;0,1,0),"")</f>
        <v>0</v>
      </c>
      <c r="BE124" s="106">
        <f>IF(C124&lt;&gt;"",IF(_xlfn.XLOOKUP(TEXT(C124,"###"),'1C'!W:W,'1C'!D:D,0,0)&gt;0,0,1),"")</f>
        <v>1</v>
      </c>
      <c r="BF124" s="106" t="str">
        <f t="shared" si="9"/>
        <v>-</v>
      </c>
    </row>
    <row r="125" spans="1:58" ht="139.35" customHeight="1">
      <c r="A125" s="113" t="str">
        <f t="shared" si="0"/>
        <v>B-PORTR12GWP-BKABlack</v>
      </c>
      <c r="B125" s="106" t="str">
        <f>_xlfn.LET(_xlpm.model,MID(_xlfn.XLOOKUP(C125,'1C'!W:W,'1C'!B:B,"new",0),1,7),_xlpm.color,IF(L125&lt;&gt;"",_xlfn.XLOOKUP(L125,Colors!A:A,Colors!B:B,"new",0),"требуется цвет"),IF(C125&lt;&gt;"",_xlfn.XLOOKUP(A125,'1C'!A:A,'1C'!B:B,IF(_xlpm.model&lt;&gt;"new",_xlpm.model&amp;_xlpm.color,"new")),""))</f>
        <v>36-230-09</v>
      </c>
      <c r="C125" s="122" t="s">
        <v>1031</v>
      </c>
      <c r="D125" s="107" t="s">
        <v>1824</v>
      </c>
      <c r="E125" s="113" t="str">
        <f>IF(F125&lt;&gt;"",IFERROR(VLOOKUP(F125,Категории!A:B,2,0),""),"Требуется категория")</f>
        <v>Бейсболки</v>
      </c>
      <c r="F125" s="113" t="s">
        <v>1679</v>
      </c>
      <c r="G125" s="115" t="s">
        <v>1113</v>
      </c>
      <c r="H125" s="113" t="s">
        <v>388</v>
      </c>
      <c r="J125" s="113" t="s">
        <v>1677</v>
      </c>
      <c r="K125" s="123" t="s">
        <v>52</v>
      </c>
      <c r="L125" s="143" t="s">
        <v>53</v>
      </c>
      <c r="M125" s="132"/>
      <c r="N125" s="137"/>
      <c r="O125" s="115" t="s">
        <v>1104</v>
      </c>
      <c r="P125" s="115" t="s">
        <v>1065</v>
      </c>
      <c r="Q125" s="142" t="s">
        <v>1112</v>
      </c>
      <c r="R125" s="137" t="str">
        <f t="shared" si="11"/>
        <v>B-PORTR12GWP-BKA Los Angeles Dodgers MLB</v>
      </c>
      <c r="S125" s="137" t="s">
        <v>43</v>
      </c>
      <c r="T125" s="117" t="str">
        <f>IF(S125&lt;&gt;"",IFERROR(VLOOKUP(S125,MaterialsTypes!F:G,2,0),IFERROR(VLOOKUP(Q125,MaterialsTypes100,2,0),"")),IFERROR(VLOOKUP(Q125,MaterialsTypes100,2,0),""))</f>
        <v>Текстиль, ткань</v>
      </c>
      <c r="U125" s="107" t="s">
        <v>1683</v>
      </c>
      <c r="V125" s="107">
        <v>6</v>
      </c>
      <c r="AT125" s="117">
        <f t="shared" si="1"/>
        <v>6</v>
      </c>
      <c r="AU125" s="147" t="s">
        <v>423</v>
      </c>
      <c r="AV125" s="115">
        <f t="shared" ca="1" si="2"/>
        <v>0</v>
      </c>
      <c r="AW125" s="113" t="str">
        <f t="shared" ca="1" si="3"/>
        <v>Китай</v>
      </c>
      <c r="AX125" s="118">
        <f t="shared" si="4"/>
        <v>0.1</v>
      </c>
      <c r="AY125" s="113">
        <f t="shared" si="5"/>
        <v>0.15000000000000002</v>
      </c>
      <c r="AZ125" s="113">
        <f t="shared" si="6"/>
        <v>0.60000000000000009</v>
      </c>
      <c r="BA125" s="113">
        <f t="shared" si="7"/>
        <v>0.90000000000000013</v>
      </c>
      <c r="BB125" s="119">
        <v>1595</v>
      </c>
      <c r="BC125" s="145">
        <f t="shared" si="8"/>
        <v>9570</v>
      </c>
      <c r="BD125" s="106">
        <f>IF(A125&lt;&gt;"",IF(_xlfn.XLOOKUP(A125,'1C'!A:A,'1C'!A:A,0,0)&gt;0,1,0),"")</f>
        <v>0</v>
      </c>
      <c r="BE125" s="106">
        <f>IF(C125&lt;&gt;"",IF(_xlfn.XLOOKUP(TEXT(C125,"###"),'1C'!W:W,'1C'!D:D,0,0)&gt;0,0,1),"")</f>
        <v>1</v>
      </c>
      <c r="BF125" s="106" t="str">
        <f t="shared" si="9"/>
        <v>-</v>
      </c>
    </row>
    <row r="126" spans="1:58" ht="137.44999999999999" customHeight="1">
      <c r="A126" s="113" t="str">
        <f t="shared" si="0"/>
        <v>B-SCTTD02WHP-CCCharcoal</v>
      </c>
      <c r="B126" s="106" t="str">
        <f>_xlfn.LET(_xlpm.model,MID(_xlfn.XLOOKUP(C126,'1C'!W:W,'1C'!B:B,"new",0),1,7),_xlpm.color,IF(L126&lt;&gt;"",_xlfn.XLOOKUP(L126,Colors!A:A,Colors!B:B,"new",0),"требуется цвет"),IF(C126&lt;&gt;"",_xlfn.XLOOKUP(A126,'1C'!A:A,'1C'!B:B,IF(_xlpm.model&lt;&gt;"new",_xlpm.model&amp;_xlpm.color,"new")),""))</f>
        <v>36-231-51</v>
      </c>
      <c r="C126" s="122" t="s">
        <v>1032</v>
      </c>
      <c r="D126" s="107" t="s">
        <v>1828</v>
      </c>
      <c r="E126" s="113" t="str">
        <f>IF(F126&lt;&gt;"",IFERROR(VLOOKUP(F126,Категории!A:B,2,0),""),"Требуется категория")</f>
        <v>Бейсболки</v>
      </c>
      <c r="F126" s="113" t="s">
        <v>327</v>
      </c>
      <c r="G126" s="115" t="s">
        <v>1113</v>
      </c>
      <c r="H126" s="113" t="s">
        <v>388</v>
      </c>
      <c r="J126" s="113" t="s">
        <v>1677</v>
      </c>
      <c r="K126" s="123" t="s">
        <v>1050</v>
      </c>
      <c r="L126" s="144" t="s">
        <v>777</v>
      </c>
      <c r="M126" s="132"/>
      <c r="N126" s="137"/>
      <c r="O126" s="115" t="s">
        <v>1104</v>
      </c>
      <c r="P126" s="115" t="s">
        <v>1069</v>
      </c>
      <c r="Q126" s="142" t="s">
        <v>1159</v>
      </c>
      <c r="R126" s="137" t="str">
        <f t="shared" si="11"/>
        <v>B-SCTTD02WHP-CC Boston Red Sox MLB</v>
      </c>
      <c r="S126" s="137" t="s">
        <v>46</v>
      </c>
      <c r="T126" s="108"/>
      <c r="U126" s="108" t="s">
        <v>1683</v>
      </c>
      <c r="V126" s="107">
        <v>6</v>
      </c>
      <c r="AT126" s="117">
        <f t="shared" si="1"/>
        <v>6</v>
      </c>
      <c r="AU126" s="147" t="s">
        <v>423</v>
      </c>
      <c r="AV126" s="115">
        <f t="shared" ca="1" si="2"/>
        <v>0</v>
      </c>
      <c r="AW126" s="113" t="str">
        <f t="shared" ca="1" si="3"/>
        <v>Китай</v>
      </c>
      <c r="AX126" s="118">
        <f t="shared" si="4"/>
        <v>0.1</v>
      </c>
      <c r="AY126" s="113">
        <f t="shared" si="5"/>
        <v>0.15000000000000002</v>
      </c>
      <c r="AZ126" s="113">
        <f t="shared" si="6"/>
        <v>0.60000000000000009</v>
      </c>
      <c r="BA126" s="113">
        <f t="shared" si="7"/>
        <v>0.90000000000000013</v>
      </c>
      <c r="BB126" s="119">
        <v>1650</v>
      </c>
      <c r="BC126" s="145">
        <f t="shared" si="8"/>
        <v>9900</v>
      </c>
      <c r="BD126" s="106">
        <f>IF(A126&lt;&gt;"",IF(_xlfn.XLOOKUP(A126,'1C'!A:A,'1C'!A:A,0,0)&gt;0,1,0),"")</f>
        <v>0</v>
      </c>
      <c r="BE126" s="106">
        <f>IF(C126&lt;&gt;"",IF(_xlfn.XLOOKUP(TEXT(C126,"###"),'1C'!W:W,'1C'!D:D,0,0)&gt;0,0,1),"")</f>
        <v>1</v>
      </c>
      <c r="BF126" s="106" t="str">
        <f t="shared" si="9"/>
        <v>-</v>
      </c>
    </row>
    <row r="127" spans="1:58" ht="135.4" customHeight="1">
      <c r="A127" s="113" t="str">
        <f t="shared" si="0"/>
        <v>B-STMCS17WHV-CCCharcoal</v>
      </c>
      <c r="B127" s="106" t="str">
        <f>_xlfn.LET(_xlpm.model,MID(_xlfn.XLOOKUP(C127,'1C'!W:W,'1C'!B:B,"new",0),1,7),_xlpm.color,IF(L127&lt;&gt;"",_xlfn.XLOOKUP(L127,Colors!A:A,Colors!B:B,"new",0),"требуется цвет"),IF(C127&lt;&gt;"",_xlfn.XLOOKUP(A127,'1C'!A:A,'1C'!B:B,IF(_xlpm.model&lt;&gt;"new",_xlpm.model&amp;_xlpm.color,"new")),""))</f>
        <v>36-232-51</v>
      </c>
      <c r="C127" s="122" t="s">
        <v>1033</v>
      </c>
      <c r="D127" s="107" t="s">
        <v>1684</v>
      </c>
      <c r="E127" s="113" t="str">
        <f>IF(F127&lt;&gt;"",IFERROR(VLOOKUP(F127,Категории!A:B,2,0),""),"Требуется категория")</f>
        <v>Бейсболки</v>
      </c>
      <c r="F127" s="113" t="s">
        <v>327</v>
      </c>
      <c r="G127" s="115" t="s">
        <v>1113</v>
      </c>
      <c r="H127" s="113" t="s">
        <v>388</v>
      </c>
      <c r="J127" s="113" t="s">
        <v>1677</v>
      </c>
      <c r="K127" s="123" t="s">
        <v>1050</v>
      </c>
      <c r="L127" s="143" t="s">
        <v>777</v>
      </c>
      <c r="M127" s="132"/>
      <c r="N127" s="137"/>
      <c r="O127" s="115" t="s">
        <v>1104</v>
      </c>
      <c r="P127" s="115" t="s">
        <v>1059</v>
      </c>
      <c r="Q127" s="142" t="s">
        <v>1159</v>
      </c>
      <c r="R127" s="137" t="str">
        <f t="shared" si="11"/>
        <v>B-STMCS17WHV-CC New York Yankees MLB</v>
      </c>
      <c r="S127" s="137" t="s">
        <v>46</v>
      </c>
      <c r="T127" s="108"/>
      <c r="U127" s="107" t="s">
        <v>1683</v>
      </c>
      <c r="V127" s="107">
        <v>3</v>
      </c>
      <c r="AT127" s="117">
        <f t="shared" si="1"/>
        <v>3</v>
      </c>
      <c r="AU127" s="147" t="s">
        <v>423</v>
      </c>
      <c r="AV127" s="115">
        <f t="shared" ca="1" si="2"/>
        <v>0</v>
      </c>
      <c r="AW127" s="113" t="str">
        <f t="shared" ca="1" si="3"/>
        <v>Китай</v>
      </c>
      <c r="AX127" s="118">
        <f t="shared" si="4"/>
        <v>0.1</v>
      </c>
      <c r="AY127" s="113">
        <f t="shared" si="5"/>
        <v>0.15000000000000002</v>
      </c>
      <c r="AZ127" s="113">
        <f t="shared" si="6"/>
        <v>0.30000000000000004</v>
      </c>
      <c r="BA127" s="113">
        <f t="shared" si="7"/>
        <v>0.45000000000000007</v>
      </c>
      <c r="BB127" s="119">
        <v>1705</v>
      </c>
      <c r="BC127" s="145">
        <f t="shared" si="8"/>
        <v>5115</v>
      </c>
      <c r="BD127" s="106">
        <f>IF(A127&lt;&gt;"",IF(_xlfn.XLOOKUP(A127,'1C'!A:A,'1C'!A:A,0,0)&gt;0,1,0),"")</f>
        <v>0</v>
      </c>
      <c r="BE127" s="106">
        <f>IF(C127&lt;&gt;"",IF(_xlfn.XLOOKUP(TEXT(C127,"###"),'1C'!W:W,'1C'!D:D,0,0)&gt;0,0,1),"")</f>
        <v>1</v>
      </c>
      <c r="BF127" s="106" t="str">
        <f t="shared" si="9"/>
        <v>-</v>
      </c>
    </row>
    <row r="128" spans="1:58" ht="145.9" customHeight="1">
      <c r="A128" s="113" t="str">
        <f t="shared" si="0"/>
        <v>B-SRS01WBP-BKABlackonblack</v>
      </c>
      <c r="B128" s="106" t="str">
        <f>_xlfn.LET(_xlpm.model,MID(_xlfn.XLOOKUP(C128,'1C'!W:W,'1C'!B:B,"new",0),1,7),_xlpm.color,IF(L128&lt;&gt;"",_xlfn.XLOOKUP(L128,Colors!A:A,Colors!B:B,"new",0),"требуется цвет"),IF(C128&lt;&gt;"",_xlfn.XLOOKUP(A128,'1C'!A:A,'1C'!B:B,IF(_xlpm.model&lt;&gt;"new",_xlpm.model&amp;_xlpm.color,"new")),""))</f>
        <v>36-233-09</v>
      </c>
      <c r="C128" s="122" t="s">
        <v>1034</v>
      </c>
      <c r="D128" s="107" t="s">
        <v>1826</v>
      </c>
      <c r="E128" s="113" t="str">
        <f>IF(F128&lt;&gt;"",IFERROR(VLOOKUP(F128,Категории!A:B,2,0),""),"Требуется категория")</f>
        <v>Бейсболки</v>
      </c>
      <c r="F128" s="113" t="s">
        <v>783</v>
      </c>
      <c r="G128" s="115" t="s">
        <v>1113</v>
      </c>
      <c r="H128" s="113" t="s">
        <v>388</v>
      </c>
      <c r="J128" s="113" t="s">
        <v>1677</v>
      </c>
      <c r="K128" s="123" t="s">
        <v>1043</v>
      </c>
      <c r="L128" s="144" t="s">
        <v>53</v>
      </c>
      <c r="M128" s="132"/>
      <c r="N128" s="137"/>
      <c r="O128" s="115" t="s">
        <v>1104</v>
      </c>
      <c r="P128" s="115" t="s">
        <v>1067</v>
      </c>
      <c r="Q128" s="142" t="s">
        <v>1159</v>
      </c>
      <c r="R128" s="137" t="str">
        <f t="shared" si="11"/>
        <v>B-SRS01WBP-BKA Atlanta Braves MLB</v>
      </c>
      <c r="S128" s="137" t="s">
        <v>46</v>
      </c>
      <c r="T128" s="108"/>
      <c r="U128" s="108" t="s">
        <v>1683</v>
      </c>
      <c r="V128" s="107">
        <v>3</v>
      </c>
      <c r="AT128" s="117">
        <f t="shared" si="1"/>
        <v>3</v>
      </c>
      <c r="AU128" s="147" t="s">
        <v>423</v>
      </c>
      <c r="AV128" s="115">
        <f t="shared" ca="1" si="2"/>
        <v>0</v>
      </c>
      <c r="AW128" s="113" t="str">
        <f t="shared" ca="1" si="3"/>
        <v>Китай</v>
      </c>
      <c r="AX128" s="118">
        <f t="shared" si="4"/>
        <v>0.1</v>
      </c>
      <c r="AY128" s="113">
        <f t="shared" si="5"/>
        <v>0.15000000000000002</v>
      </c>
      <c r="AZ128" s="113">
        <f t="shared" si="6"/>
        <v>0.30000000000000004</v>
      </c>
      <c r="BA128" s="113">
        <f t="shared" si="7"/>
        <v>0.45000000000000007</v>
      </c>
      <c r="BB128" s="119">
        <v>2035</v>
      </c>
      <c r="BC128" s="145">
        <f t="shared" si="8"/>
        <v>6105</v>
      </c>
      <c r="BD128" s="106">
        <f>IF(A128&lt;&gt;"",IF(_xlfn.XLOOKUP(A128,'1C'!A:A,'1C'!A:A,0,0)&gt;0,1,0),"")</f>
        <v>0</v>
      </c>
      <c r="BE128" s="106">
        <f>IF(C128&lt;&gt;"",IF(_xlfn.XLOOKUP(TEXT(C128,"###"),'1C'!W:W,'1C'!D:D,0,0)&gt;0,0,1),"")</f>
        <v>1</v>
      </c>
      <c r="BF128" s="106" t="str">
        <f t="shared" si="9"/>
        <v>-</v>
      </c>
    </row>
    <row r="129" spans="1:58" ht="132.6" customHeight="1">
      <c r="A129" s="113" t="str">
        <f t="shared" si="0"/>
        <v>B-SRS02WBP-BKBlack&amp;White</v>
      </c>
      <c r="B129" s="106" t="str">
        <f>_xlfn.LET(_xlpm.model,MID(_xlfn.XLOOKUP(C129,'1C'!W:W,'1C'!B:B,"new",0),1,7),_xlpm.color,IF(L129&lt;&gt;"",_xlfn.XLOOKUP(L129,Colors!A:A,Colors!B:B,"new",0),"требуется цвет"),IF(C129&lt;&gt;"",_xlfn.XLOOKUP(A129,'1C'!A:A,'1C'!B:B,IF(_xlpm.model&lt;&gt;"new",_xlpm.model&amp;_xlpm.color,"new")),""))</f>
        <v>36-234-09</v>
      </c>
      <c r="C129" s="122" t="s">
        <v>1035</v>
      </c>
      <c r="D129" s="107" t="s">
        <v>1828</v>
      </c>
      <c r="E129" s="113" t="str">
        <f>IF(F129&lt;&gt;"",IFERROR(VLOOKUP(F129,Категории!A:B,2,0),""),"Требуется категория")</f>
        <v>Бейсболки</v>
      </c>
      <c r="F129" s="113" t="s">
        <v>327</v>
      </c>
      <c r="G129" s="115" t="s">
        <v>1113</v>
      </c>
      <c r="H129" s="113" t="s">
        <v>388</v>
      </c>
      <c r="J129" s="113" t="s">
        <v>1677</v>
      </c>
      <c r="K129" s="123" t="s">
        <v>1058</v>
      </c>
      <c r="L129" s="143" t="s">
        <v>53</v>
      </c>
      <c r="M129" s="132"/>
      <c r="N129" s="137"/>
      <c r="O129" s="115" t="s">
        <v>1104</v>
      </c>
      <c r="P129" s="115" t="s">
        <v>1069</v>
      </c>
      <c r="Q129" s="142" t="s">
        <v>1159</v>
      </c>
      <c r="R129" s="137" t="str">
        <f t="shared" si="11"/>
        <v>B-SRS02WBP-BK Boston Red Sox MLB</v>
      </c>
      <c r="S129" s="137" t="s">
        <v>46</v>
      </c>
      <c r="T129" s="108"/>
      <c r="U129" s="107" t="s">
        <v>1683</v>
      </c>
      <c r="V129" s="107">
        <v>3</v>
      </c>
      <c r="AT129" s="117">
        <f t="shared" si="1"/>
        <v>3</v>
      </c>
      <c r="AU129" s="147" t="s">
        <v>423</v>
      </c>
      <c r="AV129" s="115">
        <f t="shared" ca="1" si="2"/>
        <v>0</v>
      </c>
      <c r="AW129" s="113" t="str">
        <f t="shared" ca="1" si="3"/>
        <v>Китай</v>
      </c>
      <c r="AX129" s="118">
        <f t="shared" si="4"/>
        <v>0.1</v>
      </c>
      <c r="AY129" s="113">
        <f t="shared" si="5"/>
        <v>0.15000000000000002</v>
      </c>
      <c r="AZ129" s="113">
        <f t="shared" si="6"/>
        <v>0.30000000000000004</v>
      </c>
      <c r="BA129" s="113">
        <f t="shared" si="7"/>
        <v>0.45000000000000007</v>
      </c>
      <c r="BB129" s="119">
        <v>2035</v>
      </c>
      <c r="BC129" s="145">
        <f t="shared" si="8"/>
        <v>6105</v>
      </c>
      <c r="BD129" s="106">
        <f>IF(A129&lt;&gt;"",IF(_xlfn.XLOOKUP(A129,'1C'!A:A,'1C'!A:A,0,0)&gt;0,1,0),"")</f>
        <v>0</v>
      </c>
      <c r="BE129" s="106">
        <f>IF(C129&lt;&gt;"",IF(_xlfn.XLOOKUP(TEXT(C129,"###"),'1C'!W:W,'1C'!D:D,0,0)&gt;0,0,1),"")</f>
        <v>1</v>
      </c>
      <c r="BF129" s="106" t="str">
        <f t="shared" si="9"/>
        <v>-</v>
      </c>
    </row>
    <row r="130" spans="1:58" ht="115.35" customHeight="1">
      <c r="A130" s="113" t="str">
        <f t="shared" si="0"/>
        <v>EPL-SSMVP04WBV-BKDBlack</v>
      </c>
      <c r="B130" s="106" t="str">
        <f>_xlfn.LET(_xlpm.model,MID(_xlfn.XLOOKUP(C130,'1C'!W:W,'1C'!B:B,"new",0),1,7),_xlpm.color,IF(L130&lt;&gt;"",_xlfn.XLOOKUP(L130,Colors!A:A,Colors!B:B,"new",0),"требуется цвет"),IF(C130&lt;&gt;"",_xlfn.XLOOKUP(A130,'1C'!A:A,'1C'!B:B,IF(_xlpm.model&lt;&gt;"new",_xlpm.model&amp;_xlpm.color,"new")),""))</f>
        <v>36-235-09</v>
      </c>
      <c r="C130" s="122" t="s">
        <v>1036</v>
      </c>
      <c r="D130" s="107" t="s">
        <v>1820</v>
      </c>
      <c r="E130" s="113" t="str">
        <f>IF(F130&lt;&gt;"",IFERROR(VLOOKUP(F130,Категории!A:B,2,0),""),"Требуется категория")</f>
        <v>Бейсболки</v>
      </c>
      <c r="F130" s="113" t="s">
        <v>327</v>
      </c>
      <c r="G130" s="115" t="s">
        <v>1113</v>
      </c>
      <c r="H130" s="113" t="s">
        <v>388</v>
      </c>
      <c r="J130" s="113" t="s">
        <v>1677</v>
      </c>
      <c r="K130" s="123" t="s">
        <v>52</v>
      </c>
      <c r="L130" s="143" t="s">
        <v>53</v>
      </c>
      <c r="M130" s="132"/>
      <c r="N130" s="137"/>
      <c r="O130" s="115" t="s">
        <v>1106</v>
      </c>
      <c r="P130" s="115" t="s">
        <v>1061</v>
      </c>
      <c r="Q130" s="142" t="s">
        <v>1159</v>
      </c>
      <c r="R130" s="137" t="str">
        <f t="shared" si="11"/>
        <v>EPL-SSMVP04WBV-BKD Liverpool FC EPL</v>
      </c>
      <c r="S130" s="137" t="s">
        <v>46</v>
      </c>
      <c r="T130" s="108"/>
      <c r="U130" s="107" t="s">
        <v>1683</v>
      </c>
      <c r="V130" s="107">
        <v>3</v>
      </c>
      <c r="AT130" s="117">
        <f t="shared" si="1"/>
        <v>3</v>
      </c>
      <c r="AU130" s="147" t="s">
        <v>423</v>
      </c>
      <c r="AV130" s="115">
        <f t="shared" ca="1" si="2"/>
        <v>0</v>
      </c>
      <c r="AW130" s="113" t="str">
        <f t="shared" ca="1" si="3"/>
        <v>Китай</v>
      </c>
      <c r="AX130" s="118">
        <f t="shared" si="4"/>
        <v>0.1</v>
      </c>
      <c r="AY130" s="113">
        <f t="shared" si="5"/>
        <v>0.15000000000000002</v>
      </c>
      <c r="AZ130" s="113">
        <f t="shared" si="6"/>
        <v>0.30000000000000004</v>
      </c>
      <c r="BA130" s="113">
        <f t="shared" si="7"/>
        <v>0.45000000000000007</v>
      </c>
      <c r="BB130" s="119">
        <v>1760</v>
      </c>
      <c r="BC130" s="145">
        <f t="shared" si="8"/>
        <v>5280</v>
      </c>
      <c r="BD130" s="106">
        <f>IF(A130&lt;&gt;"",IF(_xlfn.XLOOKUP(A130,'1C'!A:A,'1C'!A:A,0,0)&gt;0,1,0),"")</f>
        <v>0</v>
      </c>
      <c r="BE130" s="106">
        <f>IF(C130&lt;&gt;"",IF(_xlfn.XLOOKUP(TEXT(C130,"###"),'1C'!W:W,'1C'!D:D,0,0)&gt;0,0,1),"")</f>
        <v>1</v>
      </c>
      <c r="BF130" s="106" t="str">
        <f t="shared" si="9"/>
        <v>-</v>
      </c>
    </row>
    <row r="131" spans="1:58" ht="137.1" customHeight="1">
      <c r="A131" s="113" t="str">
        <f t="shared" si="0"/>
        <v>BCWS-SUMVP02WBP-NY03Navy</v>
      </c>
      <c r="B131" s="106" t="str">
        <f>_xlfn.LET(_xlpm.model,MID(_xlfn.XLOOKUP(C131,'1C'!W:W,'1C'!B:B,"new",0),1,7),_xlpm.color,IF(L131&lt;&gt;"",_xlfn.XLOOKUP(L131,Colors!A:A,Colors!B:B,"new",0),"требуется цвет"),IF(C131&lt;&gt;"",_xlfn.XLOOKUP(A131,'1C'!A:A,'1C'!B:B,IF(_xlpm.model&lt;&gt;"new",_xlpm.model&amp;_xlpm.color,"new")),""))</f>
        <v>36-236-16</v>
      </c>
      <c r="C131" s="122" t="s">
        <v>1037</v>
      </c>
      <c r="D131" s="107" t="s">
        <v>1828</v>
      </c>
      <c r="E131" s="113" t="str">
        <f>IF(F131&lt;&gt;"",IFERROR(VLOOKUP(F131,Категории!A:B,2,0),""),"Требуется категория")</f>
        <v>Бейсболки</v>
      </c>
      <c r="F131" s="113" t="s">
        <v>327</v>
      </c>
      <c r="G131" s="115" t="s">
        <v>1113</v>
      </c>
      <c r="H131" s="113" t="s">
        <v>388</v>
      </c>
      <c r="J131" s="113" t="s">
        <v>1677</v>
      </c>
      <c r="K131" s="123" t="s">
        <v>54</v>
      </c>
      <c r="L131" s="143" t="s">
        <v>55</v>
      </c>
      <c r="M131" s="132"/>
      <c r="N131" s="137"/>
      <c r="O131" s="115" t="s">
        <v>1104</v>
      </c>
      <c r="P131" s="115" t="s">
        <v>1069</v>
      </c>
      <c r="Q131" s="142" t="s">
        <v>1159</v>
      </c>
      <c r="R131" s="137" t="str">
        <f t="shared" si="11"/>
        <v>BCWS-SUMVP02WBP-NY03 Boston Red Sox MLB</v>
      </c>
      <c r="S131" s="137" t="s">
        <v>46</v>
      </c>
      <c r="T131" s="108"/>
      <c r="U131" s="107" t="s">
        <v>1683</v>
      </c>
      <c r="V131" s="107">
        <v>6</v>
      </c>
      <c r="AT131" s="117">
        <f t="shared" si="1"/>
        <v>6</v>
      </c>
      <c r="AU131" s="147" t="s">
        <v>423</v>
      </c>
      <c r="AV131" s="115">
        <f t="shared" ca="1" si="2"/>
        <v>0</v>
      </c>
      <c r="AW131" s="113" t="str">
        <f t="shared" ca="1" si="3"/>
        <v>Китай</v>
      </c>
      <c r="AX131" s="118">
        <f t="shared" si="4"/>
        <v>0.1</v>
      </c>
      <c r="AY131" s="113">
        <f t="shared" si="5"/>
        <v>0.15000000000000002</v>
      </c>
      <c r="AZ131" s="113">
        <f t="shared" si="6"/>
        <v>0.60000000000000009</v>
      </c>
      <c r="BA131" s="113">
        <f t="shared" si="7"/>
        <v>0.90000000000000013</v>
      </c>
      <c r="BB131" s="119">
        <v>1595</v>
      </c>
      <c r="BC131" s="145">
        <f t="shared" si="8"/>
        <v>9570</v>
      </c>
      <c r="BD131" s="106">
        <f>IF(A131&lt;&gt;"",IF(_xlfn.XLOOKUP(A131,'1C'!A:A,'1C'!A:A,0,0)&gt;0,1,0),"")</f>
        <v>0</v>
      </c>
      <c r="BE131" s="106">
        <f>IF(C131&lt;&gt;"",IF(_xlfn.XLOOKUP(TEXT(C131,"###"),'1C'!W:W,'1C'!D:D,0,0)&gt;0,0,1),"")</f>
        <v>1</v>
      </c>
      <c r="BF131" s="106" t="str">
        <f t="shared" si="9"/>
        <v>-</v>
      </c>
    </row>
    <row r="132" spans="1:58" ht="137.1" customHeight="1">
      <c r="A132" s="113" t="str">
        <f t="shared" si="0"/>
        <v>BCWS-SUMVP12WBP-RY58Royal</v>
      </c>
      <c r="B132" s="106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36-237-09</v>
      </c>
      <c r="C132" s="122" t="s">
        <v>1038</v>
      </c>
      <c r="D132" s="107" t="s">
        <v>1824</v>
      </c>
      <c r="E132" s="113" t="str">
        <f>IF(F132&lt;&gt;"",IFERROR(VLOOKUP(F132,Категории!A:B,2,0),""),"Требуется категория")</f>
        <v>Бейсболки</v>
      </c>
      <c r="F132" s="113" t="s">
        <v>327</v>
      </c>
      <c r="G132" s="115" t="s">
        <v>1113</v>
      </c>
      <c r="H132" s="113" t="s">
        <v>388</v>
      </c>
      <c r="J132" s="113" t="s">
        <v>1677</v>
      </c>
      <c r="K132" s="123" t="s">
        <v>1044</v>
      </c>
      <c r="L132" s="143" t="s">
        <v>53</v>
      </c>
      <c r="M132" s="132"/>
      <c r="N132" s="137"/>
      <c r="O132" s="115" t="s">
        <v>1104</v>
      </c>
      <c r="P132" s="115" t="s">
        <v>1065</v>
      </c>
      <c r="Q132" s="142" t="s">
        <v>1159</v>
      </c>
      <c r="R132" s="137" t="str">
        <f t="shared" ref="R132:R136" si="12">C132&amp;" "&amp;D132</f>
        <v>BCWS-SUMVP12WBP-RY58 Los Angeles Dodgers MLB</v>
      </c>
      <c r="S132" s="137" t="s">
        <v>46</v>
      </c>
      <c r="T132" s="108"/>
      <c r="U132" s="107" t="s">
        <v>1683</v>
      </c>
      <c r="V132" s="107">
        <v>3</v>
      </c>
      <c r="AT132" s="117">
        <f t="shared" si="1"/>
        <v>3</v>
      </c>
      <c r="AU132" s="147" t="s">
        <v>423</v>
      </c>
      <c r="AV132" s="115">
        <f t="shared" ca="1" si="2"/>
        <v>0</v>
      </c>
      <c r="AW132" s="113" t="str">
        <f t="shared" ca="1" si="3"/>
        <v>Китай</v>
      </c>
      <c r="AX132" s="118">
        <f t="shared" si="4"/>
        <v>0.1</v>
      </c>
      <c r="AY132" s="113">
        <f t="shared" si="5"/>
        <v>0.15000000000000002</v>
      </c>
      <c r="AZ132" s="113">
        <f t="shared" si="6"/>
        <v>0.30000000000000004</v>
      </c>
      <c r="BA132" s="113">
        <f t="shared" si="7"/>
        <v>0.45000000000000007</v>
      </c>
      <c r="BB132" s="119">
        <v>1595</v>
      </c>
      <c r="BC132" s="145">
        <f t="shared" si="8"/>
        <v>4785</v>
      </c>
      <c r="BD132" s="106">
        <f>IF(A132&lt;&gt;"",IF(_xlfn.XLOOKUP(A132,'1C'!A:A,'1C'!A:A,0,0)&gt;0,1,0),"")</f>
        <v>0</v>
      </c>
      <c r="BE132" s="106">
        <f>IF(C132&lt;&gt;"",IF(_xlfn.XLOOKUP(TEXT(C132,"###"),'1C'!W:W,'1C'!D:D,0,0)&gt;0,0,1),"")</f>
        <v>1</v>
      </c>
      <c r="BF132" s="106" t="str">
        <f t="shared" si="9"/>
        <v>-</v>
      </c>
    </row>
    <row r="133" spans="1:58" ht="139.15" customHeight="1">
      <c r="A133" s="113" t="str">
        <f t="shared" si="0"/>
        <v>BCWS-SUMTT18WBP-DG88Dark Green</v>
      </c>
      <c r="B133" s="106" t="str">
        <f>_xlfn.LET(_xlpm.model,MID(_xlfn.XLOOKUP(C133,'1C'!W:W,'1C'!B:B,"new",0),1,7),_xlpm.color,IF(L133&lt;&gt;"",_xlfn.XLOOKUP(L133,Colors!A:A,Colors!B:B,"new",0),"требуется цвет"),IF(C133&lt;&gt;"",_xlfn.XLOOKUP(A133,'1C'!A:A,'1C'!B:B,IF(_xlpm.model&lt;&gt;"new",_xlpm.model&amp;_xlpm.color,"new")),""))</f>
        <v>36-238-00</v>
      </c>
      <c r="C133" s="122" t="s">
        <v>1039</v>
      </c>
      <c r="D133" s="107" t="s">
        <v>1841</v>
      </c>
      <c r="E133" s="113" t="str">
        <f>IF(F133&lt;&gt;"",IFERROR(VLOOKUP(F133,Категории!A:B,2,0),""),"Требуется категория")</f>
        <v>Бейсболки</v>
      </c>
      <c r="F133" s="113" t="s">
        <v>327</v>
      </c>
      <c r="G133" s="115" t="s">
        <v>1113</v>
      </c>
      <c r="H133" s="113" t="s">
        <v>388</v>
      </c>
      <c r="J133" s="113" t="s">
        <v>1677</v>
      </c>
      <c r="K133" s="123" t="s">
        <v>1051</v>
      </c>
      <c r="L133" s="143" t="s">
        <v>151</v>
      </c>
      <c r="M133" s="132"/>
      <c r="N133" s="137"/>
      <c r="O133" s="115" t="s">
        <v>1104</v>
      </c>
      <c r="P133" s="115" t="s">
        <v>1082</v>
      </c>
      <c r="Q133" s="142" t="s">
        <v>1159</v>
      </c>
      <c r="R133" s="137" t="str">
        <f t="shared" si="12"/>
        <v>BCWS-SUMTT18WBP-DG88 Oakland Athletics MLB</v>
      </c>
      <c r="S133" s="137" t="s">
        <v>46</v>
      </c>
      <c r="T133" s="108"/>
      <c r="U133" s="107" t="s">
        <v>1683</v>
      </c>
      <c r="V133" s="107">
        <v>6</v>
      </c>
      <c r="AT133" s="117">
        <f t="shared" si="1"/>
        <v>6</v>
      </c>
      <c r="AU133" s="147" t="s">
        <v>423</v>
      </c>
      <c r="AV133" s="115">
        <f t="shared" ca="1" si="2"/>
        <v>0</v>
      </c>
      <c r="AW133" s="113" t="str">
        <f t="shared" ca="1" si="3"/>
        <v>Китай</v>
      </c>
      <c r="AX133" s="118">
        <f t="shared" si="4"/>
        <v>0.1</v>
      </c>
      <c r="AY133" s="113">
        <f t="shared" si="5"/>
        <v>0.15000000000000002</v>
      </c>
      <c r="AZ133" s="113">
        <f t="shared" si="6"/>
        <v>0.60000000000000009</v>
      </c>
      <c r="BA133" s="113">
        <f t="shared" si="7"/>
        <v>0.90000000000000013</v>
      </c>
      <c r="BB133" s="119">
        <v>1595</v>
      </c>
      <c r="BC133" s="145">
        <f t="shared" si="8"/>
        <v>9570</v>
      </c>
      <c r="BD133" s="106">
        <f>IF(A133&lt;&gt;"",IF(_xlfn.XLOOKUP(A133,'1C'!A:A,'1C'!A:A,0,0)&gt;0,1,0),"")</f>
        <v>0</v>
      </c>
      <c r="BE133" s="106">
        <f>IF(C133&lt;&gt;"",IF(_xlfn.XLOOKUP(TEXT(C133,"###"),'1C'!W:W,'1C'!D:D,0,0)&gt;0,0,1),"")</f>
        <v>1</v>
      </c>
      <c r="BF133" s="106" t="str">
        <f t="shared" si="9"/>
        <v>-</v>
      </c>
    </row>
    <row r="134" spans="1:58" ht="137.1" customHeight="1">
      <c r="A134" s="113" t="str">
        <f t="shared" si="0"/>
        <v>BCWS-SUMVP19WBP-CA79Cardinal</v>
      </c>
      <c r="B134" s="106" t="str">
        <f>_xlfn.LET(_xlpm.model,MID(_xlfn.XLOOKUP(C134,'1C'!W:W,'1C'!B:B,"new",0),1,7),_xlpm.color,IF(L134&lt;&gt;"",_xlfn.XLOOKUP(L134,Colors!A:A,Colors!B:B,"new",0),"требуется цвет"),IF(C134&lt;&gt;"",_xlfn.XLOOKUP(A134,'1C'!A:A,'1C'!B:B,IF(_xlpm.model&lt;&gt;"new",_xlpm.model&amp;_xlpm.color,"new")),""))</f>
        <v>36-239-18</v>
      </c>
      <c r="C134" s="122" t="s">
        <v>1040</v>
      </c>
      <c r="D134" s="107" t="s">
        <v>1862</v>
      </c>
      <c r="E134" s="113" t="str">
        <f>IF(F134&lt;&gt;"",IFERROR(VLOOKUP(F134,Категории!A:B,2,0),""),"Требуется категория")</f>
        <v>Бейсболки</v>
      </c>
      <c r="F134" s="113" t="s">
        <v>327</v>
      </c>
      <c r="G134" s="115" t="s">
        <v>1113</v>
      </c>
      <c r="H134" s="113" t="s">
        <v>388</v>
      </c>
      <c r="J134" s="113" t="s">
        <v>1677</v>
      </c>
      <c r="K134" s="123" t="s">
        <v>1055</v>
      </c>
      <c r="L134" s="143" t="s">
        <v>78</v>
      </c>
      <c r="M134" s="132"/>
      <c r="N134" s="137"/>
      <c r="O134" s="115" t="s">
        <v>1104</v>
      </c>
      <c r="P134" s="115" t="s">
        <v>1103</v>
      </c>
      <c r="Q134" s="142" t="s">
        <v>1159</v>
      </c>
      <c r="R134" s="137" t="str">
        <f t="shared" si="12"/>
        <v>BCWS-SUMVP19WBP-CA79 Philadelphia Phillies MLB</v>
      </c>
      <c r="S134" s="137" t="s">
        <v>46</v>
      </c>
      <c r="T134" s="108"/>
      <c r="U134" s="107" t="s">
        <v>1683</v>
      </c>
      <c r="V134" s="107">
        <v>7</v>
      </c>
      <c r="AT134" s="117">
        <f t="shared" si="1"/>
        <v>7</v>
      </c>
      <c r="AU134" s="147" t="s">
        <v>423</v>
      </c>
      <c r="AV134" s="115">
        <f t="shared" ca="1" si="2"/>
        <v>0</v>
      </c>
      <c r="AW134" s="113" t="str">
        <f t="shared" ca="1" si="3"/>
        <v>Китай</v>
      </c>
      <c r="AX134" s="118">
        <f t="shared" si="4"/>
        <v>0.1</v>
      </c>
      <c r="AY134" s="113">
        <f t="shared" si="5"/>
        <v>0.15000000000000002</v>
      </c>
      <c r="AZ134" s="113">
        <f t="shared" si="6"/>
        <v>0.70000000000000007</v>
      </c>
      <c r="BA134" s="113">
        <f t="shared" si="7"/>
        <v>1.0500000000000003</v>
      </c>
      <c r="BB134" s="119">
        <v>1595</v>
      </c>
      <c r="BC134" s="145">
        <f t="shared" si="8"/>
        <v>11165</v>
      </c>
      <c r="BD134" s="106">
        <f>IF(A134&lt;&gt;"",IF(_xlfn.XLOOKUP(A134,'1C'!A:A,'1C'!A:A,0,0)&gt;0,1,0),"")</f>
        <v>0</v>
      </c>
      <c r="BE134" s="106">
        <f>IF(C134&lt;&gt;"",IF(_xlfn.XLOOKUP(TEXT(C134,"###"),'1C'!W:W,'1C'!D:D,0,0)&gt;0,0,1),"")</f>
        <v>1</v>
      </c>
      <c r="BF134" s="106" t="str">
        <f t="shared" si="9"/>
        <v>-</v>
      </c>
    </row>
    <row r="135" spans="1:58" ht="133.35" customHeight="1">
      <c r="A135" s="113" t="str">
        <f t="shared" si="0"/>
        <v>EPL-ULTBS04USS-BKABlack</v>
      </c>
      <c r="B135" s="106" t="str">
        <f>_xlfn.LET(_xlpm.model,MID(_xlfn.XLOOKUP(C135,'1C'!W:W,'1C'!B:B,"new",0),1,7),_xlpm.color,IF(L135&lt;&gt;"",_xlfn.XLOOKUP(L135,Colors!A:A,Colors!B:B,"new",0),"требуется цвет"),IF(C135&lt;&gt;"",_xlfn.XLOOKUP(A135,'1C'!A:A,'1C'!B:B,IF(_xlpm.model&lt;&gt;"new",_xlpm.model&amp;_xlpm.color,"new")),""))</f>
        <v>36-240-09</v>
      </c>
      <c r="C135" s="122" t="s">
        <v>1041</v>
      </c>
      <c r="D135" s="107" t="s">
        <v>1820</v>
      </c>
      <c r="E135" s="113" t="str">
        <f>IF(F135&lt;&gt;"",IFERROR(VLOOKUP(F135,Категории!A:B,2,0),""),"Требуется категория")</f>
        <v>Бейсболки</v>
      </c>
      <c r="F135" s="113" t="s">
        <v>327</v>
      </c>
      <c r="G135" s="115" t="s">
        <v>1113</v>
      </c>
      <c r="H135" s="113" t="s">
        <v>388</v>
      </c>
      <c r="J135" s="113" t="s">
        <v>1677</v>
      </c>
      <c r="K135" s="123" t="s">
        <v>52</v>
      </c>
      <c r="L135" s="144" t="s">
        <v>53</v>
      </c>
      <c r="M135" s="132"/>
      <c r="N135" s="137"/>
      <c r="O135" s="115" t="s">
        <v>1106</v>
      </c>
      <c r="P135" s="115" t="s">
        <v>1061</v>
      </c>
      <c r="Q135" s="142" t="s">
        <v>1249</v>
      </c>
      <c r="R135" s="137" t="str">
        <f t="shared" si="12"/>
        <v>EPL-ULTBS04USS-BKA Liverpool FC EPL</v>
      </c>
      <c r="S135" s="137"/>
      <c r="T135" s="108"/>
      <c r="U135" s="108" t="s">
        <v>1683</v>
      </c>
      <c r="V135" s="107">
        <v>6</v>
      </c>
      <c r="AT135" s="117">
        <f t="shared" si="1"/>
        <v>6</v>
      </c>
      <c r="AU135" s="147" t="s">
        <v>423</v>
      </c>
      <c r="AV135" s="115">
        <f t="shared" ca="1" si="2"/>
        <v>0</v>
      </c>
      <c r="AW135" s="113" t="str">
        <f t="shared" ca="1" si="3"/>
        <v>Китай</v>
      </c>
      <c r="AX135" s="118">
        <f t="shared" si="4"/>
        <v>0.1</v>
      </c>
      <c r="AY135" s="113">
        <f t="shared" si="5"/>
        <v>0.15000000000000002</v>
      </c>
      <c r="AZ135" s="113">
        <f t="shared" si="6"/>
        <v>0.60000000000000009</v>
      </c>
      <c r="BA135" s="113">
        <f t="shared" si="7"/>
        <v>0.90000000000000013</v>
      </c>
      <c r="BB135" s="119">
        <v>1705</v>
      </c>
      <c r="BC135" s="145">
        <f t="shared" si="8"/>
        <v>10230</v>
      </c>
      <c r="BD135" s="106">
        <f>IF(A135&lt;&gt;"",IF(_xlfn.XLOOKUP(A135,'1C'!A:A,'1C'!A:A,0,0)&gt;0,1,0),"")</f>
        <v>0</v>
      </c>
      <c r="BE135" s="106">
        <f>IF(C135&lt;&gt;"",IF(_xlfn.XLOOKUP(TEXT(C135,"###"),'1C'!W:W,'1C'!D:D,0,0)&gt;0,0,1),"")</f>
        <v>1</v>
      </c>
      <c r="BF135" s="106" t="str">
        <f t="shared" si="9"/>
        <v>-</v>
      </c>
    </row>
    <row r="136" spans="1:58" ht="135.4" customHeight="1">
      <c r="A136" s="113" t="str">
        <f t="shared" si="0"/>
        <v>B-WLOBM17WMS-NYNavy</v>
      </c>
      <c r="B136" s="106" t="str">
        <f>_xlfn.LET(_xlpm.model,MID(_xlfn.XLOOKUP(C136,'1C'!W:W,'1C'!B:B,"new",0),1,7),_xlpm.color,IF(L136&lt;&gt;"",_xlfn.XLOOKUP(L136,Colors!A:A,Colors!B:B,"new",0),"требуется цвет"),IF(C136&lt;&gt;"",_xlfn.XLOOKUP(A136,'1C'!A:A,'1C'!B:B,IF(_xlpm.model&lt;&gt;"new",_xlpm.model&amp;_xlpm.color,"new")),""))</f>
        <v>36-241-16</v>
      </c>
      <c r="C136" s="122" t="s">
        <v>1042</v>
      </c>
      <c r="D136" s="107" t="s">
        <v>1684</v>
      </c>
      <c r="E136" s="113" t="str">
        <f>IF(F136&lt;&gt;"",IFERROR(VLOOKUP(F136,Категории!A:B,2,0),""),"Требуется категория")</f>
        <v>Бейсболки</v>
      </c>
      <c r="F136" s="113" t="s">
        <v>327</v>
      </c>
      <c r="G136" s="115" t="s">
        <v>1113</v>
      </c>
      <c r="H136" s="113" t="s">
        <v>388</v>
      </c>
      <c r="J136" s="113" t="s">
        <v>1677</v>
      </c>
      <c r="K136" s="123" t="s">
        <v>54</v>
      </c>
      <c r="L136" s="144" t="s">
        <v>55</v>
      </c>
      <c r="M136" s="132"/>
      <c r="N136" s="137"/>
      <c r="O136" s="115" t="s">
        <v>1104</v>
      </c>
      <c r="P136" s="115" t="s">
        <v>1059</v>
      </c>
      <c r="Q136" s="142" t="s">
        <v>1259</v>
      </c>
      <c r="R136" s="137" t="str">
        <f t="shared" si="12"/>
        <v>B-WLOBM17WMS-NY New York Yankees MLB</v>
      </c>
      <c r="S136" s="137"/>
      <c r="T136" s="108"/>
      <c r="U136" s="108" t="s">
        <v>1683</v>
      </c>
      <c r="V136" s="107">
        <v>7</v>
      </c>
      <c r="AT136" s="117">
        <f t="shared" si="1"/>
        <v>7</v>
      </c>
      <c r="AU136" s="147" t="s">
        <v>423</v>
      </c>
      <c r="AV136" s="115">
        <f t="shared" ca="1" si="2"/>
        <v>0</v>
      </c>
      <c r="AW136" s="113" t="str">
        <f t="shared" ca="1" si="3"/>
        <v>Китай</v>
      </c>
      <c r="AX136" s="118">
        <f t="shared" si="4"/>
        <v>0.1</v>
      </c>
      <c r="AY136" s="113">
        <f t="shared" si="5"/>
        <v>0.15000000000000002</v>
      </c>
      <c r="AZ136" s="113">
        <f t="shared" si="6"/>
        <v>0.70000000000000007</v>
      </c>
      <c r="BA136" s="113">
        <f t="shared" si="7"/>
        <v>1.0500000000000003</v>
      </c>
      <c r="BB136" s="119">
        <v>1815</v>
      </c>
      <c r="BC136" s="145">
        <f t="shared" si="8"/>
        <v>12705</v>
      </c>
      <c r="BD136" s="106">
        <f>IF(A136&lt;&gt;"",IF(_xlfn.XLOOKUP(A136,'1C'!A:A,'1C'!A:A,0,0)&gt;0,1,0),"")</f>
        <v>0</v>
      </c>
      <c r="BE136" s="106">
        <f>IF(C136&lt;&gt;"",IF(_xlfn.XLOOKUP(TEXT(C136,"###"),'1C'!W:W,'1C'!D:D,0,0)&gt;0,0,1),"")</f>
        <v>1</v>
      </c>
      <c r="BF136" s="106" t="str">
        <f t="shared" si="9"/>
        <v>-</v>
      </c>
    </row>
    <row r="137" spans="1:58" ht="98.1" customHeight="1">
      <c r="C137" s="122"/>
      <c r="G137" s="115"/>
      <c r="L137" s="136"/>
      <c r="M137" s="132"/>
      <c r="N137" s="137"/>
      <c r="O137" s="137"/>
      <c r="P137" s="137"/>
      <c r="Q137" s="137"/>
      <c r="R137" s="137"/>
      <c r="S137" s="137"/>
      <c r="T137" s="108"/>
      <c r="U137" s="108"/>
      <c r="AU137" s="132"/>
      <c r="AV137" s="115"/>
      <c r="BE137" s="109"/>
    </row>
    <row r="138" spans="1:58" ht="98.1" customHeight="1">
      <c r="G138" s="115"/>
      <c r="M138" s="132"/>
      <c r="N138" s="137"/>
      <c r="O138" s="137"/>
      <c r="P138" s="137"/>
      <c r="Q138" s="138"/>
      <c r="R138" s="137"/>
      <c r="S138" s="137"/>
      <c r="T138" s="108"/>
      <c r="AV138" s="115"/>
      <c r="BE138" s="109"/>
    </row>
    <row r="139" spans="1:58" ht="98.1" customHeight="1">
      <c r="G139" s="115"/>
      <c r="L139" s="136"/>
      <c r="M139" s="132"/>
      <c r="N139" s="137"/>
      <c r="O139" s="137"/>
      <c r="P139" s="137"/>
      <c r="Q139" s="138"/>
      <c r="R139" s="137"/>
      <c r="S139" s="137"/>
      <c r="T139" s="108"/>
      <c r="U139" s="108"/>
      <c r="AV139" s="115"/>
      <c r="BE139" s="109"/>
    </row>
    <row r="140" spans="1:58" ht="98.1" customHeight="1">
      <c r="G140" s="115"/>
      <c r="L140" s="136"/>
      <c r="M140" s="132"/>
      <c r="N140" s="137"/>
      <c r="O140" s="137"/>
      <c r="P140" s="137"/>
      <c r="Q140" s="138"/>
      <c r="R140" s="137"/>
      <c r="S140" s="137"/>
      <c r="T140" s="108"/>
      <c r="U140" s="108"/>
      <c r="AV140" s="115"/>
      <c r="BE140" s="109"/>
    </row>
    <row r="141" spans="1:58" ht="98.1" customHeight="1">
      <c r="G141" s="115"/>
      <c r="M141" s="132"/>
      <c r="N141" s="137"/>
      <c r="O141" s="137"/>
      <c r="P141" s="137"/>
      <c r="Q141" s="138"/>
      <c r="R141" s="137"/>
      <c r="S141" s="137"/>
      <c r="T141" s="108"/>
      <c r="AV141" s="115"/>
      <c r="BE141" s="109"/>
    </row>
    <row r="142" spans="1:58" ht="98.1" customHeight="1">
      <c r="G142" s="115"/>
      <c r="M142" s="132"/>
      <c r="N142" s="137"/>
      <c r="O142" s="137"/>
      <c r="P142" s="137"/>
      <c r="Q142" s="138"/>
      <c r="R142" s="137"/>
      <c r="S142" s="137"/>
      <c r="T142" s="108"/>
      <c r="AV142" s="115"/>
      <c r="BE142" s="109"/>
    </row>
    <row r="143" spans="1:58" ht="98.1" customHeight="1">
      <c r="G143" s="115"/>
      <c r="M143" s="132"/>
      <c r="N143" s="137"/>
      <c r="O143" s="137"/>
      <c r="P143" s="137"/>
      <c r="Q143" s="138"/>
      <c r="R143" s="137"/>
      <c r="S143" s="137"/>
      <c r="T143" s="108"/>
      <c r="AV143" s="115"/>
      <c r="BE143" s="109"/>
    </row>
    <row r="144" spans="1:58" ht="98.1" customHeight="1">
      <c r="M144" s="132"/>
      <c r="N144" s="137"/>
      <c r="O144" s="137"/>
      <c r="P144" s="137"/>
      <c r="Q144" s="138"/>
      <c r="R144" s="137"/>
      <c r="S144" s="137"/>
      <c r="AV144" s="115"/>
      <c r="BE144" s="109"/>
    </row>
    <row r="145" spans="13:57" ht="98.1" customHeight="1">
      <c r="M145" s="132"/>
      <c r="N145" s="137"/>
      <c r="O145" s="137"/>
      <c r="P145" s="137"/>
      <c r="Q145" s="138"/>
      <c r="R145" s="137"/>
      <c r="S145" s="137"/>
      <c r="AV145" s="115"/>
      <c r="BE145" s="109"/>
    </row>
    <row r="146" spans="13:57" ht="98.1" customHeight="1">
      <c r="M146" s="132"/>
      <c r="N146" s="137"/>
      <c r="O146" s="137"/>
      <c r="P146" s="137"/>
      <c r="Q146" s="138"/>
      <c r="R146" s="137"/>
      <c r="S146" s="137"/>
      <c r="AV146" s="115"/>
      <c r="BE146" s="109"/>
    </row>
    <row r="147" spans="13:57" ht="98.1" customHeight="1">
      <c r="M147" s="132"/>
      <c r="N147" s="137"/>
      <c r="O147" s="137"/>
      <c r="P147" s="137"/>
      <c r="Q147" s="138"/>
      <c r="R147" s="137"/>
      <c r="S147" s="137"/>
      <c r="AV147" s="115"/>
      <c r="BE147" s="109"/>
    </row>
    <row r="148" spans="13:57" ht="98.1" customHeight="1">
      <c r="M148" s="132"/>
      <c r="N148" s="137"/>
      <c r="O148" s="137"/>
      <c r="P148" s="137"/>
      <c r="Q148" s="138"/>
      <c r="R148" s="137"/>
      <c r="S148" s="137"/>
      <c r="AV148" s="115"/>
      <c r="BE148" s="109"/>
    </row>
    <row r="149" spans="13:57" ht="98.1" customHeight="1">
      <c r="M149" s="132"/>
      <c r="N149" s="137"/>
      <c r="O149" s="137"/>
      <c r="P149" s="137"/>
      <c r="Q149" s="138"/>
      <c r="R149" s="137"/>
      <c r="S149" s="137"/>
      <c r="AV149" s="115"/>
      <c r="BE149" s="109"/>
    </row>
    <row r="150" spans="13:57" ht="98.1" customHeight="1">
      <c r="M150" s="132"/>
      <c r="N150" s="137"/>
      <c r="O150" s="137"/>
      <c r="P150" s="137"/>
      <c r="Q150" s="138"/>
      <c r="R150" s="137"/>
      <c r="S150" s="137"/>
      <c r="AV150" s="115"/>
      <c r="BE150" s="109"/>
    </row>
    <row r="151" spans="13:57" ht="98.1" customHeight="1">
      <c r="M151" s="132"/>
      <c r="N151" s="137"/>
      <c r="O151" s="137"/>
      <c r="P151" s="137"/>
      <c r="Q151" s="138"/>
      <c r="R151" s="137"/>
      <c r="S151" s="137"/>
      <c r="AV151" s="115"/>
      <c r="BE151" s="109"/>
    </row>
    <row r="152" spans="13:57" ht="98.1" customHeight="1">
      <c r="M152" s="132"/>
      <c r="N152" s="137"/>
      <c r="O152" s="137"/>
      <c r="P152" s="137"/>
      <c r="Q152" s="138"/>
      <c r="R152" s="137"/>
      <c r="S152" s="137"/>
      <c r="AV152" s="115"/>
      <c r="BE152" s="109"/>
    </row>
    <row r="153" spans="13:57" ht="98.1" customHeight="1">
      <c r="M153" s="132"/>
      <c r="N153" s="137"/>
      <c r="O153" s="137"/>
      <c r="P153" s="137"/>
      <c r="Q153" s="138"/>
      <c r="R153" s="137"/>
      <c r="S153" s="137"/>
      <c r="AV153" s="115"/>
      <c r="BE153" s="109"/>
    </row>
    <row r="154" spans="13:57" ht="98.1" customHeight="1">
      <c r="N154" s="137"/>
      <c r="O154" s="137"/>
      <c r="P154" s="137"/>
      <c r="Q154" s="138"/>
      <c r="S154" s="137"/>
      <c r="AV154" s="115"/>
      <c r="BE154" s="109"/>
    </row>
    <row r="155" spans="13:57" ht="98.1" customHeight="1">
      <c r="N155" s="137"/>
      <c r="O155" s="137"/>
      <c r="P155" s="137"/>
      <c r="Q155" s="138"/>
      <c r="S155" s="137"/>
      <c r="AV155" s="115"/>
      <c r="BE155" s="109"/>
    </row>
    <row r="156" spans="13:57" ht="98.1" customHeight="1">
      <c r="N156" s="137"/>
      <c r="O156" s="137"/>
      <c r="P156" s="137"/>
      <c r="Q156" s="138"/>
      <c r="S156" s="137"/>
      <c r="AV156" s="115"/>
      <c r="BE156" s="109"/>
    </row>
    <row r="157" spans="13:57" ht="98.1" customHeight="1">
      <c r="N157" s="137"/>
      <c r="O157" s="137"/>
      <c r="P157" s="137"/>
      <c r="Q157" s="138"/>
      <c r="S157" s="137"/>
      <c r="AV157" s="115"/>
      <c r="BE157" s="109"/>
    </row>
    <row r="158" spans="13:57" ht="98.1" customHeight="1">
      <c r="N158" s="137"/>
      <c r="O158" s="137"/>
      <c r="P158" s="137"/>
      <c r="Q158" s="138"/>
      <c r="S158" s="137"/>
      <c r="AV158" s="115"/>
      <c r="BE158" s="109"/>
    </row>
    <row r="159" spans="13:57" ht="98.1" customHeight="1">
      <c r="N159" s="137"/>
      <c r="O159" s="137"/>
      <c r="P159" s="137"/>
      <c r="S159" s="137"/>
      <c r="AV159" s="115"/>
      <c r="BE159" s="109"/>
    </row>
    <row r="160" spans="13:57" ht="98.1" customHeight="1">
      <c r="N160" s="137"/>
      <c r="O160" s="137"/>
      <c r="P160" s="137"/>
      <c r="S160" s="137"/>
      <c r="AV160" s="115"/>
      <c r="BE160" s="109"/>
    </row>
    <row r="161" spans="14:57" ht="98.1" customHeight="1">
      <c r="N161" s="137"/>
      <c r="O161" s="137"/>
      <c r="P161" s="137"/>
      <c r="S161" s="137"/>
      <c r="AV161" s="115"/>
      <c r="BE161" s="109"/>
    </row>
    <row r="162" spans="14:57" ht="98.1" customHeight="1">
      <c r="N162" s="137"/>
      <c r="O162" s="137"/>
      <c r="P162" s="137"/>
      <c r="S162" s="137"/>
      <c r="AV162" s="115"/>
      <c r="BE162" s="109"/>
    </row>
    <row r="163" spans="14:57" ht="98.1" customHeight="1">
      <c r="N163" s="137"/>
      <c r="O163" s="137"/>
      <c r="P163" s="137"/>
      <c r="Q163" s="138"/>
      <c r="S163" s="137"/>
      <c r="AV163" s="115"/>
      <c r="BE163" s="109"/>
    </row>
    <row r="164" spans="14:57" ht="98.1" customHeight="1">
      <c r="N164" s="137"/>
      <c r="O164" s="137"/>
      <c r="P164" s="137"/>
      <c r="Q164" s="138"/>
      <c r="S164" s="137"/>
      <c r="AV164" s="115"/>
      <c r="BE164" s="109"/>
    </row>
    <row r="165" spans="14:57" ht="98.1" customHeight="1">
      <c r="N165" s="137"/>
      <c r="O165" s="137"/>
      <c r="P165" s="137"/>
      <c r="Q165" s="138"/>
      <c r="S165" s="137"/>
      <c r="AV165" s="115"/>
      <c r="BE165" s="109"/>
    </row>
    <row r="166" spans="14:57" ht="98.1" customHeight="1">
      <c r="N166" s="137"/>
      <c r="O166" s="137"/>
      <c r="P166" s="137"/>
      <c r="S166" s="137"/>
      <c r="AV166" s="115"/>
      <c r="BE166" s="109"/>
    </row>
    <row r="167" spans="14:57" ht="98.1" customHeight="1">
      <c r="N167" s="137"/>
      <c r="O167" s="137"/>
      <c r="P167" s="137"/>
      <c r="Q167" s="138"/>
      <c r="S167" s="137"/>
      <c r="AV167" s="115"/>
      <c r="BE167" s="109"/>
    </row>
    <row r="168" spans="14:57" ht="98.1" customHeight="1">
      <c r="N168" s="137"/>
      <c r="O168" s="137"/>
      <c r="P168" s="137"/>
      <c r="Q168" s="138"/>
      <c r="S168" s="137"/>
      <c r="AV168" s="115"/>
      <c r="BE168" s="109"/>
    </row>
    <row r="169" spans="14:57" ht="98.1" customHeight="1">
      <c r="N169" s="137"/>
      <c r="O169" s="137"/>
      <c r="P169" s="137"/>
      <c r="Q169" s="138"/>
      <c r="S169" s="137"/>
      <c r="AV169" s="115"/>
      <c r="BE169" s="109"/>
    </row>
    <row r="170" spans="14:57" ht="98.1" customHeight="1">
      <c r="N170" s="137"/>
      <c r="O170" s="137"/>
      <c r="P170" s="137"/>
      <c r="S170" s="137"/>
      <c r="AV170" s="115"/>
      <c r="BE170" s="109"/>
    </row>
    <row r="171" spans="14:57" ht="98.1" customHeight="1">
      <c r="N171" s="137"/>
      <c r="O171" s="137"/>
      <c r="P171" s="137"/>
      <c r="Q171" s="138"/>
      <c r="S171" s="137"/>
      <c r="AV171" s="115"/>
      <c r="BE171" s="109"/>
    </row>
    <row r="172" spans="14:57" ht="98.1" customHeight="1">
      <c r="N172" s="137"/>
      <c r="O172" s="137"/>
      <c r="P172" s="137"/>
      <c r="Q172" s="138"/>
      <c r="S172" s="137"/>
      <c r="AV172" s="115"/>
      <c r="BE172" s="109"/>
    </row>
    <row r="173" spans="14:57" ht="98.1" customHeight="1">
      <c r="N173" s="137"/>
      <c r="O173" s="137"/>
      <c r="P173" s="137"/>
      <c r="Q173" s="138"/>
      <c r="S173" s="137"/>
      <c r="AV173" s="115"/>
      <c r="BE173" s="109"/>
    </row>
    <row r="174" spans="14:57" ht="98.1" customHeight="1">
      <c r="N174" s="137"/>
      <c r="O174" s="137"/>
      <c r="P174" s="137"/>
      <c r="Q174" s="138"/>
      <c r="S174" s="137"/>
      <c r="AV174" s="115"/>
      <c r="BE174" s="109"/>
    </row>
    <row r="175" spans="14:57" ht="98.1" customHeight="1">
      <c r="N175" s="137"/>
      <c r="O175" s="137"/>
      <c r="P175" s="137"/>
      <c r="Q175" s="138"/>
      <c r="S175" s="137"/>
      <c r="AV175" s="115"/>
      <c r="BE175" s="109"/>
    </row>
    <row r="176" spans="14:57" ht="98.1" customHeight="1">
      <c r="N176" s="137"/>
      <c r="O176" s="137"/>
      <c r="P176" s="137"/>
      <c r="Q176" s="138"/>
      <c r="S176" s="137"/>
      <c r="AV176" s="115"/>
      <c r="BE176" s="109"/>
    </row>
    <row r="177" spans="14:57" ht="98.1" customHeight="1">
      <c r="N177" s="137"/>
      <c r="O177" s="137"/>
      <c r="P177" s="137"/>
      <c r="Q177" s="138"/>
      <c r="S177" s="137"/>
      <c r="AV177" s="115"/>
      <c r="BE177" s="109"/>
    </row>
    <row r="178" spans="14:57" ht="98.1" customHeight="1">
      <c r="N178" s="137"/>
      <c r="O178" s="137"/>
      <c r="P178" s="137"/>
      <c r="Q178" s="138"/>
      <c r="S178" s="137"/>
      <c r="AV178" s="115"/>
      <c r="BE178" s="109"/>
    </row>
    <row r="179" spans="14:57" ht="98.1" customHeight="1">
      <c r="N179" s="137"/>
      <c r="O179" s="137"/>
      <c r="P179" s="137"/>
      <c r="Q179" s="138"/>
      <c r="S179" s="137"/>
      <c r="AV179" s="115"/>
      <c r="BE179" s="109"/>
    </row>
    <row r="180" spans="14:57" ht="98.1" customHeight="1">
      <c r="N180" s="137"/>
      <c r="O180" s="137"/>
      <c r="P180" s="137"/>
      <c r="Q180" s="138"/>
      <c r="S180" s="137"/>
      <c r="AV180" s="115"/>
      <c r="BE180" s="109"/>
    </row>
    <row r="181" spans="14:57" ht="98.1" customHeight="1">
      <c r="N181" s="137"/>
      <c r="O181" s="137"/>
      <c r="P181" s="137"/>
      <c r="Q181" s="138"/>
      <c r="S181" s="137"/>
      <c r="AV181" s="115"/>
      <c r="BE181" s="109"/>
    </row>
    <row r="182" spans="14:57" ht="98.1" customHeight="1">
      <c r="N182" s="137"/>
      <c r="O182" s="137"/>
      <c r="P182" s="137"/>
      <c r="Q182" s="138"/>
      <c r="S182" s="137"/>
      <c r="AV182" s="115"/>
      <c r="BE182" s="109"/>
    </row>
    <row r="183" spans="14:57" ht="98.1" customHeight="1">
      <c r="N183" s="137"/>
      <c r="O183" s="137"/>
      <c r="P183" s="137"/>
      <c r="Q183" s="138"/>
      <c r="S183" s="137"/>
      <c r="AV183" s="115"/>
      <c r="BE183" s="109"/>
    </row>
    <row r="184" spans="14:57" ht="98.1" customHeight="1">
      <c r="N184" s="137"/>
      <c r="O184" s="137"/>
      <c r="P184" s="137"/>
      <c r="Q184" s="138"/>
      <c r="S184" s="137"/>
      <c r="AV184" s="115"/>
      <c r="BE184" s="109"/>
    </row>
    <row r="185" spans="14:57" ht="98.1" customHeight="1">
      <c r="N185" s="137"/>
      <c r="O185" s="137"/>
      <c r="P185" s="137"/>
      <c r="Q185" s="138"/>
      <c r="S185" s="137"/>
      <c r="AV185" s="115"/>
      <c r="BE185" s="109"/>
    </row>
    <row r="186" spans="14:57" ht="98.1" customHeight="1">
      <c r="N186" s="137"/>
      <c r="O186" s="137"/>
      <c r="P186" s="137"/>
      <c r="Q186" s="138"/>
      <c r="S186" s="137"/>
      <c r="AV186" s="115"/>
      <c r="BE186" s="109"/>
    </row>
    <row r="187" spans="14:57" ht="98.1" customHeight="1">
      <c r="N187" s="137"/>
      <c r="O187" s="137"/>
      <c r="P187" s="137"/>
      <c r="Q187" s="138"/>
      <c r="S187" s="137"/>
      <c r="AV187" s="115"/>
      <c r="BE187" s="109"/>
    </row>
  </sheetData>
  <sheetProtection formatColumns="0" formatRows="0" sort="0" autoFilter="0"/>
  <autoFilter ref="A1:BG89" xr:uid="{00000000-0001-0000-0000-000000000000}"/>
  <phoneticPr fontId="33" type="noConversion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1:O2 J3:M3 A4:O356 P1:BD356">
    <cfRule type="expression" dxfId="25" priority="16">
      <formula>IF(УФ_Переключатель=1,IFERROR(TEXT(RIGHT(A1,255),"###"),TRUE))</formula>
    </cfRule>
  </conditionalFormatting>
  <conditionalFormatting sqref="A3:H3 M3:O52 N3:O187 B3:B187 A1:O2 J3:M3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137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L28" sqref="L28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1" t="s">
        <v>453</v>
      </c>
      <c r="C1" s="152"/>
      <c r="D1" s="152"/>
      <c r="E1" s="153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54" t="s">
        <v>466</v>
      </c>
      <c r="C5" s="154"/>
      <c r="D5" s="154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55"/>
      <c r="C6" s="156"/>
      <c r="D6" s="156"/>
      <c r="E6" s="157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51" t="s">
        <v>543</v>
      </c>
      <c r="C8" s="152"/>
      <c r="D8" s="152"/>
      <c r="E8" s="153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8" t="s">
        <v>572</v>
      </c>
      <c r="C9" s="159"/>
      <c r="D9" s="160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8"/>
      <c r="C17" s="149"/>
      <c r="D17" s="149"/>
      <c r="E17" s="150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908</v>
      </c>
    </row>
    <row r="28" spans="2:17" ht="22.15" customHeight="1">
      <c r="L28" s="41" t="s">
        <v>891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4" bestFit="1" customWidth="1"/>
    <col min="7" max="7" width="19.140625" style="95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6" t="s">
        <v>787</v>
      </c>
      <c r="F1" s="92" t="str" cm="1">
        <f t="array" ref="F1:G46">_xlfn.SORTBY(B2:C47,D2:D47,-1)</f>
        <v>corduroy Cotton</v>
      </c>
      <c r="G1" s="93" t="str">
        <v>хлопок</v>
      </c>
      <c r="H1" s="101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7" t="s">
        <v>865</v>
      </c>
      <c r="F2" s="94" t="str">
        <v>Buffalo leather</v>
      </c>
      <c r="G2" s="95" t="str">
        <v>кожа</v>
      </c>
      <c r="H2" s="102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4" t="str">
        <v>seagrass straw</v>
      </c>
      <c r="G3" s="95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4" t="str">
        <v>Natural straw</v>
      </c>
      <c r="G4" s="95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4" t="str">
        <v>TOQUILLA PALM</v>
      </c>
      <c r="G5" s="95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4" t="str">
        <v>Raffia straw</v>
      </c>
      <c r="G6" s="95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4" t="str">
        <v>Paper straw</v>
      </c>
      <c r="G7" s="95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4" t="str">
        <v>RABBIT FUR</v>
      </c>
      <c r="G8" s="95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4" t="str">
        <v>BEAVER FUR</v>
      </c>
      <c r="G9" s="95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4" t="str">
        <v>Polyester</v>
      </c>
      <c r="G10" s="95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4" t="str">
        <v>wool felt</v>
      </c>
      <c r="G11" s="95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4" t="str">
        <v>Seagrass</v>
      </c>
      <c r="G12" s="95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4" t="str">
        <v>cashmere</v>
      </c>
      <c r="G13" s="95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4" t="str">
        <v>polyamid</v>
      </c>
      <c r="G14" s="95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4" t="str">
        <v>Spandex</v>
      </c>
      <c r="G15" s="95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4" t="str">
        <v>LEATHER</v>
      </c>
      <c r="G16" s="95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4" t="str">
        <v>Acrylic</v>
      </c>
      <c r="G17" s="95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4" t="str">
        <v>viscose</v>
      </c>
      <c r="G18" s="95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4" t="str">
        <v>Cotton</v>
      </c>
      <c r="G19" s="95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4" t="str">
        <v>angora</v>
      </c>
      <c r="G20" s="95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4" t="str">
        <v>Linen</v>
      </c>
      <c r="G21" s="95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4" t="str">
        <v>PAPER</v>
      </c>
      <c r="G22" s="95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4" t="str">
        <v>RAYON</v>
      </c>
      <c r="G23" s="95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4" t="str">
        <v>Wool</v>
      </c>
      <c r="G24" s="95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4" t="str">
        <v>NSSW</v>
      </c>
      <c r="G25" s="95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4" t="str">
        <v>NSBU</v>
      </c>
      <c r="G26" s="95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4" t="str">
        <v>NSKA</v>
      </c>
      <c r="G27" s="95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4" t="str">
        <v>VLHI</v>
      </c>
      <c r="G28" s="95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4" t="str">
        <v>FELT</v>
      </c>
      <c r="G29" s="95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4" t="str">
        <v>STR</v>
      </c>
      <c r="G30" s="95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4" t="str">
        <v>PES</v>
      </c>
      <c r="G31" s="95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4" t="str">
        <v>WV</v>
      </c>
      <c r="G32" s="95" t="str">
        <v>шерсть</v>
      </c>
    </row>
    <row r="33" spans="2:7" ht="18.75">
      <c r="B33" s="20" t="s">
        <v>860</v>
      </c>
      <c r="C33" s="141" t="s">
        <v>860</v>
      </c>
      <c r="D33" s="21">
        <f t="shared" si="0"/>
        <v>4</v>
      </c>
      <c r="F33" s="94" t="str">
        <v>WO</v>
      </c>
      <c r="G33" s="95" t="str">
        <v>шерсть</v>
      </c>
    </row>
    <row r="34" spans="2:7" ht="18.75">
      <c r="B34" s="20" t="s">
        <v>861</v>
      </c>
      <c r="C34" s="141" t="s">
        <v>861</v>
      </c>
      <c r="D34" s="21">
        <f t="shared" si="0"/>
        <v>2</v>
      </c>
      <c r="F34" s="94" t="str">
        <v>SE</v>
      </c>
      <c r="G34" s="95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4" t="str">
        <v>Pu</v>
      </c>
      <c r="G35" s="95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4" t="str">
        <v>PA</v>
      </c>
      <c r="G36" s="95" t="str">
        <v>полиамид</v>
      </c>
    </row>
    <row r="37" spans="2:7" ht="18.75">
      <c r="B37" s="20" t="s">
        <v>864</v>
      </c>
      <c r="C37" s="141" t="s">
        <v>864</v>
      </c>
      <c r="D37" s="21">
        <f t="shared" si="0"/>
        <v>4</v>
      </c>
      <c r="F37" s="94" t="str">
        <v>LI</v>
      </c>
      <c r="G37" s="95" t="str">
        <v>лен</v>
      </c>
    </row>
    <row r="38" spans="2:7" ht="18.75">
      <c r="B38" s="20" t="s">
        <v>899</v>
      </c>
      <c r="C38" s="141" t="s">
        <v>788</v>
      </c>
      <c r="D38" s="21">
        <f t="shared" si="0"/>
        <v>4</v>
      </c>
      <c r="F38" s="94" t="str">
        <v>HA</v>
      </c>
      <c r="G38" s="95" t="str">
        <v>конопля</v>
      </c>
    </row>
    <row r="39" spans="2:7" ht="18.75">
      <c r="B39" s="20" t="s">
        <v>900</v>
      </c>
      <c r="C39" s="141" t="s">
        <v>789</v>
      </c>
      <c r="D39" s="21">
        <f t="shared" si="0"/>
        <v>14</v>
      </c>
      <c r="F39" s="94" t="str">
        <v>EL</v>
      </c>
      <c r="G39" s="95" t="str">
        <v>эластан</v>
      </c>
    </row>
    <row r="40" spans="2:7" ht="18.75">
      <c r="B40" s="20" t="s">
        <v>901</v>
      </c>
      <c r="C40" s="141" t="s">
        <v>802</v>
      </c>
      <c r="D40" s="21">
        <f t="shared" si="0"/>
        <v>7</v>
      </c>
      <c r="F40" s="94" t="str">
        <v>CV</v>
      </c>
      <c r="G40" s="95" t="str">
        <v>вискоза</v>
      </c>
    </row>
    <row r="41" spans="2:7" ht="18.75">
      <c r="B41" s="20" t="s">
        <v>902</v>
      </c>
      <c r="C41" s="141" t="s">
        <v>788</v>
      </c>
      <c r="D41" s="21">
        <f t="shared" si="0"/>
        <v>9</v>
      </c>
      <c r="F41" s="94" t="str">
        <v>AF</v>
      </c>
      <c r="G41" s="95" t="str">
        <v>другие</v>
      </c>
    </row>
    <row r="42" spans="2:7" ht="18.75">
      <c r="B42" s="20" t="s">
        <v>903</v>
      </c>
      <c r="C42" s="141" t="s">
        <v>803</v>
      </c>
      <c r="D42" s="21">
        <f t="shared" si="0"/>
        <v>15</v>
      </c>
      <c r="F42" s="94" t="str">
        <v>WP</v>
      </c>
      <c r="G42" s="95" t="str">
        <v>шерсть альпака</v>
      </c>
    </row>
    <row r="43" spans="2:7" ht="18.75">
      <c r="B43" s="20" t="s">
        <v>904</v>
      </c>
      <c r="C43" s="141" t="s">
        <v>797</v>
      </c>
      <c r="D43" s="21">
        <f t="shared" si="0"/>
        <v>15</v>
      </c>
      <c r="F43" s="94" t="str">
        <v>LE</v>
      </c>
      <c r="G43" s="95" t="str">
        <v>LE</v>
      </c>
    </row>
    <row r="44" spans="2:7" ht="18.75">
      <c r="B44" s="20" t="s">
        <v>905</v>
      </c>
      <c r="C44" s="141" t="s">
        <v>863</v>
      </c>
      <c r="D44" s="21">
        <f t="shared" si="0"/>
        <v>8</v>
      </c>
      <c r="F44" s="94" t="str">
        <v>PL</v>
      </c>
      <c r="G44" s="95" t="str">
        <v>полиэстер</v>
      </c>
    </row>
    <row r="45" spans="2:7" ht="18.75">
      <c r="B45" s="20" t="s">
        <v>906</v>
      </c>
      <c r="C45" s="141" t="s">
        <v>796</v>
      </c>
      <c r="D45" s="21">
        <f t="shared" si="0"/>
        <v>8</v>
      </c>
      <c r="F45" s="94" t="str">
        <v>WS</v>
      </c>
      <c r="G45" s="95" t="str">
        <v>кашемир</v>
      </c>
    </row>
    <row r="46" spans="2:7" ht="18.75">
      <c r="B46" s="20" t="s">
        <v>907</v>
      </c>
      <c r="C46" s="141" t="s">
        <v>33</v>
      </c>
      <c r="D46" s="21">
        <f t="shared" si="0"/>
        <v>6</v>
      </c>
      <c r="F46" s="94" t="str">
        <v>CO</v>
      </c>
      <c r="G46" s="95" t="str">
        <v>хлопок</v>
      </c>
    </row>
    <row r="47" spans="2:7" ht="18.75">
      <c r="B47" s="90" t="s">
        <v>397</v>
      </c>
      <c r="C47" s="91" t="s">
        <v>803</v>
      </c>
      <c r="D47" s="91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D26" sqref="D26"/>
    </sheetView>
  </sheetViews>
  <sheetFormatPr defaultColWidth="9.140625" defaultRowHeight="15"/>
  <cols>
    <col min="1" max="1" width="36.140625" style="83" bestFit="1" customWidth="1"/>
    <col min="2" max="2" width="7.28515625" style="84" customWidth="1"/>
    <col min="3" max="3" width="35" style="14" customWidth="1"/>
    <col min="4" max="4" width="14.140625" style="83" customWidth="1"/>
    <col min="5" max="5" width="13.42578125" style="83" customWidth="1"/>
    <col min="6" max="16384" width="9.140625" style="14"/>
  </cols>
  <sheetData>
    <row r="1" spans="1:5" ht="19.5" customHeight="1">
      <c r="A1" s="78" t="s">
        <v>371</v>
      </c>
      <c r="B1" s="79" t="s">
        <v>49</v>
      </c>
      <c r="D1" s="78" t="s">
        <v>48</v>
      </c>
      <c r="E1" s="78" t="s">
        <v>50</v>
      </c>
    </row>
    <row r="2" spans="1:5">
      <c r="A2" s="80" t="s">
        <v>78</v>
      </c>
      <c r="B2" s="81" t="s">
        <v>618</v>
      </c>
      <c r="D2" s="82" t="s">
        <v>52</v>
      </c>
      <c r="E2" s="80" t="s">
        <v>53</v>
      </c>
    </row>
    <row r="3" spans="1:5">
      <c r="A3" s="80" t="s">
        <v>71</v>
      </c>
      <c r="B3" s="81" t="s">
        <v>628</v>
      </c>
      <c r="D3" s="82" t="s">
        <v>54</v>
      </c>
      <c r="E3" s="80" t="s">
        <v>55</v>
      </c>
    </row>
    <row r="4" spans="1:5">
      <c r="A4" s="80" t="s">
        <v>195</v>
      </c>
      <c r="B4" s="81" t="s">
        <v>630</v>
      </c>
      <c r="D4" s="82" t="s">
        <v>56</v>
      </c>
      <c r="E4" s="80" t="s">
        <v>57</v>
      </c>
    </row>
    <row r="5" spans="1:5">
      <c r="A5" s="80" t="s">
        <v>53</v>
      </c>
      <c r="B5" s="81" t="s">
        <v>625</v>
      </c>
      <c r="D5" s="82" t="s">
        <v>59</v>
      </c>
      <c r="E5" s="80" t="s">
        <v>60</v>
      </c>
    </row>
    <row r="6" spans="1:5">
      <c r="A6" s="80" t="s">
        <v>187</v>
      </c>
      <c r="B6" s="81" t="s">
        <v>612</v>
      </c>
      <c r="D6" s="82" t="s">
        <v>62</v>
      </c>
      <c r="E6" s="80" t="s">
        <v>63</v>
      </c>
    </row>
    <row r="7" spans="1:5">
      <c r="A7" s="80" t="s">
        <v>677</v>
      </c>
      <c r="B7" s="81" t="s">
        <v>628</v>
      </c>
      <c r="D7" s="82" t="s">
        <v>64</v>
      </c>
      <c r="E7" s="80" t="s">
        <v>65</v>
      </c>
    </row>
    <row r="8" spans="1:5">
      <c r="A8" s="80" t="s">
        <v>68</v>
      </c>
      <c r="B8" s="81" t="s">
        <v>660</v>
      </c>
      <c r="D8" s="82" t="s">
        <v>67</v>
      </c>
      <c r="E8" s="80" t="s">
        <v>68</v>
      </c>
    </row>
    <row r="9" spans="1:5">
      <c r="A9" s="80" t="s">
        <v>57</v>
      </c>
      <c r="B9" s="81" t="s">
        <v>619</v>
      </c>
      <c r="D9" s="82" t="s">
        <v>70</v>
      </c>
      <c r="E9" s="80" t="s">
        <v>71</v>
      </c>
    </row>
    <row r="10" spans="1:5">
      <c r="A10" s="80" t="s">
        <v>91</v>
      </c>
      <c r="B10" s="81" t="s">
        <v>617</v>
      </c>
      <c r="D10" s="82" t="s">
        <v>73</v>
      </c>
      <c r="E10" s="80" t="s">
        <v>63</v>
      </c>
    </row>
    <row r="11" spans="1:5">
      <c r="A11" s="80" t="s">
        <v>277</v>
      </c>
      <c r="B11" s="81" t="s">
        <v>629</v>
      </c>
      <c r="D11" s="82" t="s">
        <v>75</v>
      </c>
      <c r="E11" s="80" t="s">
        <v>63</v>
      </c>
    </row>
    <row r="12" spans="1:5">
      <c r="A12" s="80" t="s">
        <v>55</v>
      </c>
      <c r="B12" s="81" t="s">
        <v>620</v>
      </c>
      <c r="D12" s="82" t="s">
        <v>77</v>
      </c>
      <c r="E12" s="80" t="s">
        <v>78</v>
      </c>
    </row>
    <row r="13" spans="1:5">
      <c r="A13" s="80" t="s">
        <v>678</v>
      </c>
      <c r="B13" s="81" t="s">
        <v>642</v>
      </c>
      <c r="D13" s="82" t="s">
        <v>80</v>
      </c>
      <c r="E13" s="80" t="s">
        <v>60</v>
      </c>
    </row>
    <row r="14" spans="1:5">
      <c r="A14" s="80" t="s">
        <v>269</v>
      </c>
      <c r="B14" s="81" t="s">
        <v>627</v>
      </c>
      <c r="D14" s="82" t="s">
        <v>82</v>
      </c>
      <c r="E14" s="80" t="s">
        <v>83</v>
      </c>
    </row>
    <row r="15" spans="1:5">
      <c r="A15" s="80" t="s">
        <v>282</v>
      </c>
      <c r="B15" s="81" t="s">
        <v>679</v>
      </c>
      <c r="D15" s="82" t="s">
        <v>85</v>
      </c>
      <c r="E15" s="80" t="s">
        <v>86</v>
      </c>
    </row>
    <row r="16" spans="1:5">
      <c r="A16" s="80" t="s">
        <v>116</v>
      </c>
      <c r="B16" s="81" t="s">
        <v>641</v>
      </c>
      <c r="D16" s="82" t="s">
        <v>88</v>
      </c>
      <c r="E16" s="80" t="s">
        <v>60</v>
      </c>
    </row>
    <row r="17" spans="1:5">
      <c r="A17" s="80" t="s">
        <v>248</v>
      </c>
      <c r="B17" s="81" t="s">
        <v>668</v>
      </c>
      <c r="D17" s="82" t="s">
        <v>90</v>
      </c>
      <c r="E17" s="80" t="s">
        <v>91</v>
      </c>
    </row>
    <row r="18" spans="1:5">
      <c r="A18" s="80" t="s">
        <v>117</v>
      </c>
      <c r="B18" s="81" t="s">
        <v>598</v>
      </c>
      <c r="D18" s="82" t="s">
        <v>93</v>
      </c>
      <c r="E18" s="80" t="s">
        <v>68</v>
      </c>
    </row>
    <row r="19" spans="1:5">
      <c r="A19" s="80" t="s">
        <v>111</v>
      </c>
      <c r="B19" s="81" t="s">
        <v>679</v>
      </c>
      <c r="D19" s="82" t="s">
        <v>829</v>
      </c>
      <c r="E19" s="80" t="s">
        <v>126</v>
      </c>
    </row>
    <row r="20" spans="1:5">
      <c r="A20" s="80" t="s">
        <v>119</v>
      </c>
      <c r="B20" s="81" t="s">
        <v>609</v>
      </c>
      <c r="D20" s="82" t="s">
        <v>830</v>
      </c>
      <c r="E20" s="80" t="s">
        <v>83</v>
      </c>
    </row>
    <row r="21" spans="1:5" ht="15.75" customHeight="1">
      <c r="A21" s="80" t="s">
        <v>231</v>
      </c>
      <c r="B21" s="81" t="s">
        <v>663</v>
      </c>
      <c r="D21" s="82" t="s">
        <v>814</v>
      </c>
      <c r="E21" s="80" t="s">
        <v>60</v>
      </c>
    </row>
    <row r="22" spans="1:5">
      <c r="A22" s="80" t="s">
        <v>121</v>
      </c>
      <c r="B22" s="81" t="s">
        <v>623</v>
      </c>
      <c r="D22" s="82" t="s">
        <v>828</v>
      </c>
      <c r="E22" s="80" t="s">
        <v>86</v>
      </c>
    </row>
    <row r="23" spans="1:5">
      <c r="A23" s="80" t="s">
        <v>709</v>
      </c>
      <c r="B23" s="81" t="s">
        <v>623</v>
      </c>
      <c r="D23" s="82" t="s">
        <v>815</v>
      </c>
      <c r="E23" s="80" t="s">
        <v>161</v>
      </c>
    </row>
    <row r="24" spans="1:5">
      <c r="A24" s="80" t="s">
        <v>296</v>
      </c>
      <c r="B24" s="81" t="s">
        <v>638</v>
      </c>
      <c r="D24" s="82" t="s">
        <v>812</v>
      </c>
      <c r="E24" s="80" t="s">
        <v>57</v>
      </c>
    </row>
    <row r="25" spans="1:5">
      <c r="A25" s="80" t="s">
        <v>252</v>
      </c>
      <c r="B25" s="81" t="s">
        <v>669</v>
      </c>
      <c r="D25" s="82" t="s">
        <v>813</v>
      </c>
      <c r="E25" s="80" t="s">
        <v>71</v>
      </c>
    </row>
    <row r="26" spans="1:5">
      <c r="A26" s="80" t="s">
        <v>680</v>
      </c>
      <c r="B26" s="81" t="s">
        <v>638</v>
      </c>
      <c r="D26" s="80" t="s">
        <v>633</v>
      </c>
      <c r="E26" s="80" t="s">
        <v>195</v>
      </c>
    </row>
    <row r="27" spans="1:5">
      <c r="A27" s="80" t="s">
        <v>304</v>
      </c>
      <c r="B27" s="81" t="s">
        <v>607</v>
      </c>
      <c r="D27" s="14"/>
      <c r="E27" s="14"/>
    </row>
    <row r="28" spans="1:5">
      <c r="A28" s="80" t="s">
        <v>249</v>
      </c>
      <c r="B28" s="81" t="s">
        <v>628</v>
      </c>
      <c r="D28" s="14"/>
      <c r="E28" s="14"/>
    </row>
    <row r="29" spans="1:5">
      <c r="A29" s="80" t="s">
        <v>179</v>
      </c>
      <c r="B29" s="81" t="s">
        <v>618</v>
      </c>
      <c r="D29" s="14"/>
      <c r="E29" s="14"/>
    </row>
    <row r="30" spans="1:5">
      <c r="A30" s="80" t="s">
        <v>274</v>
      </c>
      <c r="B30" s="81" t="s">
        <v>618</v>
      </c>
      <c r="D30" s="14"/>
      <c r="E30" s="14"/>
    </row>
    <row r="31" spans="1:5">
      <c r="A31" s="80" t="s">
        <v>302</v>
      </c>
      <c r="B31" s="81" t="s">
        <v>597</v>
      </c>
      <c r="D31" s="14"/>
      <c r="E31" s="14"/>
    </row>
    <row r="32" spans="1:5">
      <c r="A32" s="80" t="s">
        <v>180</v>
      </c>
      <c r="B32" s="81" t="s">
        <v>649</v>
      </c>
      <c r="D32" s="14"/>
      <c r="E32" s="14"/>
    </row>
    <row r="33" spans="1:5">
      <c r="A33" s="80" t="s">
        <v>595</v>
      </c>
      <c r="B33" s="81" t="s">
        <v>625</v>
      </c>
      <c r="D33" s="14"/>
      <c r="E33" s="14"/>
    </row>
    <row r="34" spans="1:5">
      <c r="A34" s="80" t="s">
        <v>60</v>
      </c>
      <c r="B34" s="81" t="s">
        <v>624</v>
      </c>
      <c r="D34" s="14"/>
      <c r="E34" s="14"/>
    </row>
    <row r="35" spans="1:5">
      <c r="A35" s="80" t="s">
        <v>241</v>
      </c>
      <c r="B35" s="81" t="s">
        <v>626</v>
      </c>
      <c r="D35" s="14"/>
      <c r="E35" s="14"/>
    </row>
    <row r="36" spans="1:5">
      <c r="A36" s="80" t="s">
        <v>308</v>
      </c>
      <c r="B36" s="81" t="s">
        <v>550</v>
      </c>
      <c r="D36" s="14"/>
      <c r="E36" s="14"/>
    </row>
    <row r="37" spans="1:5">
      <c r="A37" s="80" t="s">
        <v>294</v>
      </c>
      <c r="B37" s="81" t="s">
        <v>625</v>
      </c>
      <c r="D37" s="14"/>
      <c r="E37" s="14"/>
    </row>
    <row r="38" spans="1:5">
      <c r="A38" s="80" t="s">
        <v>306</v>
      </c>
      <c r="B38" s="81" t="s">
        <v>625</v>
      </c>
      <c r="D38" s="14"/>
      <c r="E38" s="14"/>
    </row>
    <row r="39" spans="1:5">
      <c r="A39" s="80" t="s">
        <v>185</v>
      </c>
      <c r="B39" s="81" t="s">
        <v>618</v>
      </c>
      <c r="D39" s="14"/>
      <c r="E39" s="14"/>
    </row>
    <row r="40" spans="1:5">
      <c r="A40" s="80" t="s">
        <v>186</v>
      </c>
      <c r="B40" s="81" t="s">
        <v>597</v>
      </c>
      <c r="D40" s="14"/>
      <c r="E40" s="14"/>
    </row>
    <row r="41" spans="1:5">
      <c r="A41" s="80" t="s">
        <v>135</v>
      </c>
      <c r="B41" s="81" t="s">
        <v>617</v>
      </c>
      <c r="D41" s="14"/>
      <c r="E41" s="14"/>
    </row>
    <row r="42" spans="1:5">
      <c r="A42" s="80" t="s">
        <v>217</v>
      </c>
      <c r="B42" s="81" t="s">
        <v>622</v>
      </c>
      <c r="D42" s="14"/>
      <c r="E42" s="14"/>
    </row>
    <row r="43" spans="1:5">
      <c r="A43" s="80" t="s">
        <v>681</v>
      </c>
      <c r="B43" s="81" t="s">
        <v>637</v>
      </c>
      <c r="D43" s="14"/>
      <c r="E43" s="14"/>
    </row>
    <row r="44" spans="1:5">
      <c r="A44" s="80" t="s">
        <v>300</v>
      </c>
      <c r="B44" s="81" t="s">
        <v>598</v>
      </c>
      <c r="D44" s="14"/>
      <c r="E44" s="14"/>
    </row>
    <row r="45" spans="1:5">
      <c r="A45" s="80" t="s">
        <v>682</v>
      </c>
      <c r="B45" s="81" t="s">
        <v>679</v>
      </c>
      <c r="D45" s="14"/>
      <c r="E45" s="14"/>
    </row>
    <row r="46" spans="1:5">
      <c r="A46" s="80" t="s">
        <v>592</v>
      </c>
      <c r="B46" s="81" t="s">
        <v>675</v>
      </c>
      <c r="D46" s="14"/>
      <c r="E46" s="14"/>
    </row>
    <row r="47" spans="1:5">
      <c r="A47" s="80" t="s">
        <v>230</v>
      </c>
      <c r="B47" s="81" t="s">
        <v>643</v>
      </c>
      <c r="D47" s="14"/>
      <c r="E47" s="14"/>
    </row>
    <row r="48" spans="1:5">
      <c r="A48" s="80" t="s">
        <v>120</v>
      </c>
      <c r="B48" s="81" t="s">
        <v>663</v>
      </c>
      <c r="D48" s="14"/>
      <c r="E48" s="14"/>
    </row>
    <row r="49" spans="1:5">
      <c r="A49" s="80" t="s">
        <v>83</v>
      </c>
      <c r="B49" s="81" t="s">
        <v>688</v>
      </c>
      <c r="D49" s="14"/>
      <c r="E49" s="14"/>
    </row>
    <row r="50" spans="1:5">
      <c r="A50" s="80" t="s">
        <v>241</v>
      </c>
      <c r="B50" s="81" t="s">
        <v>683</v>
      </c>
      <c r="D50" s="14"/>
      <c r="E50" s="14"/>
    </row>
    <row r="51" spans="1:5">
      <c r="A51" s="80" t="s">
        <v>245</v>
      </c>
      <c r="B51" s="81" t="s">
        <v>614</v>
      </c>
      <c r="D51" s="14"/>
      <c r="E51" s="14"/>
    </row>
    <row r="52" spans="1:5">
      <c r="A52" s="80" t="s">
        <v>160</v>
      </c>
      <c r="B52" s="81" t="s">
        <v>622</v>
      </c>
      <c r="D52" s="14"/>
      <c r="E52" s="14"/>
    </row>
    <row r="53" spans="1:5">
      <c r="A53" s="80" t="s">
        <v>65</v>
      </c>
      <c r="B53" s="81" t="s">
        <v>647</v>
      </c>
      <c r="D53" s="14"/>
      <c r="E53" s="14"/>
    </row>
    <row r="54" spans="1:5">
      <c r="A54" s="80" t="s">
        <v>806</v>
      </c>
      <c r="B54" s="81" t="s">
        <v>647</v>
      </c>
      <c r="D54" s="14"/>
      <c r="E54" s="14"/>
    </row>
    <row r="55" spans="1:5">
      <c r="A55" s="80" t="s">
        <v>684</v>
      </c>
      <c r="B55" s="81" t="s">
        <v>612</v>
      </c>
      <c r="D55" s="14"/>
      <c r="E55" s="14"/>
    </row>
    <row r="56" spans="1:5">
      <c r="A56" s="80" t="s">
        <v>254</v>
      </c>
      <c r="B56" s="81" t="s">
        <v>679</v>
      </c>
      <c r="D56" s="14"/>
      <c r="E56" s="14"/>
    </row>
    <row r="57" spans="1:5">
      <c r="A57" s="80" t="s">
        <v>685</v>
      </c>
      <c r="B57" s="81" t="s">
        <v>686</v>
      </c>
      <c r="D57" s="14"/>
      <c r="E57" s="14"/>
    </row>
    <row r="58" spans="1:5">
      <c r="A58" s="80" t="s">
        <v>687</v>
      </c>
      <c r="B58" s="81" t="s">
        <v>645</v>
      </c>
      <c r="D58" s="14"/>
      <c r="E58" s="14"/>
    </row>
    <row r="59" spans="1:5">
      <c r="A59" s="80" t="s">
        <v>280</v>
      </c>
      <c r="B59" s="81" t="s">
        <v>634</v>
      </c>
      <c r="D59" s="14"/>
      <c r="E59" s="14"/>
    </row>
    <row r="60" spans="1:5">
      <c r="A60" s="80" t="s">
        <v>51</v>
      </c>
      <c r="B60" s="81" t="s">
        <v>688</v>
      </c>
      <c r="D60" s="14"/>
      <c r="E60" s="14"/>
    </row>
    <row r="61" spans="1:5">
      <c r="A61" s="80" t="s">
        <v>97</v>
      </c>
      <c r="B61" s="81" t="s">
        <v>641</v>
      </c>
      <c r="D61" s="14"/>
      <c r="E61" s="14"/>
    </row>
    <row r="62" spans="1:5">
      <c r="A62" s="80" t="s">
        <v>51</v>
      </c>
      <c r="B62" s="81" t="s">
        <v>612</v>
      </c>
      <c r="D62" s="14"/>
      <c r="E62" s="14"/>
    </row>
    <row r="63" spans="1:5">
      <c r="A63" s="80" t="s">
        <v>185</v>
      </c>
      <c r="B63" s="81" t="s">
        <v>597</v>
      </c>
      <c r="D63" s="14"/>
      <c r="E63" s="14"/>
    </row>
    <row r="64" spans="1:5">
      <c r="A64" s="80" t="s">
        <v>111</v>
      </c>
      <c r="B64" s="81" t="s">
        <v>689</v>
      </c>
      <c r="D64" s="14"/>
      <c r="E64" s="14"/>
    </row>
    <row r="65" spans="1:5">
      <c r="A65" s="80" t="s">
        <v>184</v>
      </c>
      <c r="B65" s="81" t="s">
        <v>668</v>
      </c>
      <c r="D65" s="14"/>
      <c r="E65" s="14"/>
    </row>
    <row r="66" spans="1:5">
      <c r="A66" s="80" t="s">
        <v>256</v>
      </c>
      <c r="B66" s="81" t="s">
        <v>679</v>
      </c>
      <c r="D66" s="14"/>
      <c r="E66" s="14"/>
    </row>
    <row r="67" spans="1:5">
      <c r="A67" s="80" t="s">
        <v>202</v>
      </c>
      <c r="B67" s="81" t="s">
        <v>658</v>
      </c>
      <c r="D67" s="14"/>
      <c r="E67" s="14"/>
    </row>
    <row r="68" spans="1:5">
      <c r="A68" s="80" t="s">
        <v>690</v>
      </c>
      <c r="B68" s="81" t="s">
        <v>683</v>
      </c>
      <c r="D68" s="14"/>
      <c r="E68" s="14"/>
    </row>
    <row r="69" spans="1:5">
      <c r="A69" s="80" t="s">
        <v>691</v>
      </c>
      <c r="B69" s="81" t="s">
        <v>612</v>
      </c>
      <c r="D69" s="14"/>
      <c r="E69" s="14"/>
    </row>
    <row r="70" spans="1:5">
      <c r="A70" s="80" t="s">
        <v>299</v>
      </c>
      <c r="B70" s="81" t="s">
        <v>673</v>
      </c>
      <c r="D70" s="14"/>
      <c r="E70" s="14"/>
    </row>
    <row r="71" spans="1:5">
      <c r="A71" s="80" t="s">
        <v>692</v>
      </c>
      <c r="B71" s="81" t="s">
        <v>647</v>
      </c>
      <c r="D71" s="14"/>
      <c r="E71" s="14"/>
    </row>
    <row r="72" spans="1:5">
      <c r="A72" s="80" t="s">
        <v>290</v>
      </c>
      <c r="B72" s="81" t="s">
        <v>604</v>
      </c>
      <c r="D72" s="14"/>
      <c r="E72" s="14"/>
    </row>
    <row r="73" spans="1:5">
      <c r="A73" s="80" t="s">
        <v>308</v>
      </c>
      <c r="B73" s="81" t="s">
        <v>693</v>
      </c>
      <c r="D73" s="14"/>
      <c r="E73" s="14"/>
    </row>
    <row r="74" spans="1:5">
      <c r="A74" s="80" t="s">
        <v>694</v>
      </c>
      <c r="B74" s="81" t="s">
        <v>600</v>
      </c>
      <c r="D74" s="14"/>
      <c r="E74" s="14"/>
    </row>
    <row r="75" spans="1:5">
      <c r="A75" s="80" t="s">
        <v>259</v>
      </c>
      <c r="B75" s="81" t="s">
        <v>596</v>
      </c>
      <c r="D75" s="14"/>
      <c r="E75" s="14"/>
    </row>
    <row r="76" spans="1:5">
      <c r="A76" s="80" t="s">
        <v>694</v>
      </c>
      <c r="B76" s="81" t="s">
        <v>665</v>
      </c>
      <c r="D76" s="14"/>
      <c r="E76" s="14"/>
    </row>
    <row r="77" spans="1:5">
      <c r="A77" s="80" t="s">
        <v>695</v>
      </c>
      <c r="B77" s="81" t="s">
        <v>605</v>
      </c>
      <c r="D77" s="14"/>
      <c r="E77" s="14"/>
    </row>
    <row r="78" spans="1:5">
      <c r="A78" s="80" t="s">
        <v>282</v>
      </c>
      <c r="B78" s="81" t="s">
        <v>671</v>
      </c>
      <c r="D78" s="14"/>
      <c r="E78" s="14"/>
    </row>
    <row r="79" spans="1:5">
      <c r="A79" s="80" t="s">
        <v>296</v>
      </c>
      <c r="B79" s="81" t="s">
        <v>598</v>
      </c>
      <c r="D79" s="14"/>
      <c r="E79" s="14"/>
    </row>
    <row r="80" spans="1:5">
      <c r="A80" s="80" t="s">
        <v>307</v>
      </c>
      <c r="B80" s="81" t="s">
        <v>674</v>
      </c>
      <c r="D80" s="14"/>
      <c r="E80" s="14"/>
    </row>
    <row r="81" spans="1:5">
      <c r="A81" s="80" t="s">
        <v>696</v>
      </c>
      <c r="B81" s="81" t="s">
        <v>697</v>
      </c>
      <c r="D81" s="14"/>
      <c r="E81" s="14"/>
    </row>
    <row r="82" spans="1:5">
      <c r="A82" s="80" t="s">
        <v>63</v>
      </c>
      <c r="B82" s="81" t="s">
        <v>631</v>
      </c>
      <c r="D82" s="14"/>
      <c r="E82" s="14"/>
    </row>
    <row r="83" spans="1:5">
      <c r="A83" s="80" t="s">
        <v>107</v>
      </c>
      <c r="B83" s="81" t="s">
        <v>636</v>
      </c>
      <c r="D83" s="14"/>
      <c r="E83" s="14"/>
    </row>
    <row r="84" spans="1:5">
      <c r="A84" s="80" t="s">
        <v>244</v>
      </c>
      <c r="B84" s="81" t="s">
        <v>661</v>
      </c>
      <c r="D84" s="14"/>
      <c r="E84" s="14"/>
    </row>
    <row r="85" spans="1:5">
      <c r="A85" s="80" t="s">
        <v>60</v>
      </c>
      <c r="B85" s="81" t="s">
        <v>628</v>
      </c>
      <c r="D85" s="14"/>
      <c r="E85" s="14"/>
    </row>
    <row r="86" spans="1:5">
      <c r="A86" s="80" t="s">
        <v>83</v>
      </c>
      <c r="B86" s="81" t="s">
        <v>659</v>
      </c>
      <c r="D86" s="14"/>
      <c r="E86" s="14"/>
    </row>
    <row r="87" spans="1:5">
      <c r="A87" s="80" t="s">
        <v>209</v>
      </c>
      <c r="B87" s="81" t="s">
        <v>659</v>
      </c>
      <c r="D87" s="14"/>
      <c r="E87" s="14"/>
    </row>
    <row r="88" spans="1:5">
      <c r="A88" s="80" t="s">
        <v>86</v>
      </c>
      <c r="B88" s="81" t="s">
        <v>621</v>
      </c>
      <c r="D88" s="14"/>
      <c r="E88" s="14"/>
    </row>
    <row r="89" spans="1:5">
      <c r="A89" s="80" t="s">
        <v>199</v>
      </c>
      <c r="B89" s="81" t="s">
        <v>622</v>
      </c>
      <c r="D89" s="14"/>
      <c r="E89" s="14"/>
    </row>
    <row r="90" spans="1:5">
      <c r="A90" s="80" t="s">
        <v>306</v>
      </c>
      <c r="B90" s="81" t="s">
        <v>632</v>
      </c>
      <c r="D90" s="14"/>
      <c r="E90" s="14"/>
    </row>
    <row r="91" spans="1:5">
      <c r="A91" s="80" t="s">
        <v>293</v>
      </c>
      <c r="B91" s="81" t="s">
        <v>597</v>
      </c>
      <c r="D91" s="14"/>
      <c r="E91" s="14"/>
    </row>
    <row r="92" spans="1:5">
      <c r="A92" s="80" t="s">
        <v>194</v>
      </c>
      <c r="B92" s="81" t="s">
        <v>626</v>
      </c>
      <c r="D92" s="14"/>
      <c r="E92" s="14"/>
    </row>
    <row r="93" spans="1:5">
      <c r="A93" s="80" t="s">
        <v>309</v>
      </c>
      <c r="B93" s="81" t="s">
        <v>596</v>
      </c>
      <c r="D93" s="14"/>
      <c r="E93" s="14"/>
    </row>
    <row r="94" spans="1:5">
      <c r="A94" s="80" t="s">
        <v>299</v>
      </c>
      <c r="B94" s="81" t="s">
        <v>627</v>
      </c>
      <c r="D94" s="14"/>
      <c r="E94" s="14"/>
    </row>
    <row r="95" spans="1:5">
      <c r="A95" s="80" t="s">
        <v>298</v>
      </c>
      <c r="B95" s="81" t="s">
        <v>625</v>
      </c>
      <c r="D95" s="14"/>
      <c r="E95" s="14"/>
    </row>
    <row r="96" spans="1:5">
      <c r="A96" s="80" t="s">
        <v>591</v>
      </c>
      <c r="B96" s="81" t="s">
        <v>625</v>
      </c>
      <c r="D96" s="14"/>
      <c r="E96" s="14"/>
    </row>
    <row r="97" spans="1:5">
      <c r="A97" s="80" t="s">
        <v>698</v>
      </c>
      <c r="B97" s="81" t="s">
        <v>628</v>
      </c>
      <c r="D97" s="14"/>
      <c r="E97" s="14"/>
    </row>
    <row r="98" spans="1:5">
      <c r="A98" s="80" t="s">
        <v>699</v>
      </c>
      <c r="B98" s="81" t="s">
        <v>620</v>
      </c>
      <c r="D98" s="14"/>
      <c r="E98" s="14"/>
    </row>
    <row r="99" spans="1:5">
      <c r="A99" s="80" t="s">
        <v>106</v>
      </c>
      <c r="B99" s="81" t="s">
        <v>619</v>
      </c>
      <c r="D99" s="14"/>
      <c r="E99" s="14"/>
    </row>
    <row r="100" spans="1:5">
      <c r="A100" s="80" t="s">
        <v>594</v>
      </c>
      <c r="B100" s="81" t="s">
        <v>620</v>
      </c>
      <c r="D100" s="14"/>
      <c r="E100" s="14"/>
    </row>
    <row r="101" spans="1:5">
      <c r="A101" s="80" t="s">
        <v>235</v>
      </c>
      <c r="B101" s="81" t="s">
        <v>614</v>
      </c>
      <c r="D101" s="14"/>
      <c r="E101" s="14"/>
    </row>
    <row r="102" spans="1:5">
      <c r="A102" s="80" t="s">
        <v>307</v>
      </c>
      <c r="B102" s="81" t="s">
        <v>661</v>
      </c>
      <c r="D102" s="14"/>
      <c r="E102" s="14"/>
    </row>
    <row r="103" spans="1:5">
      <c r="A103" s="80" t="s">
        <v>306</v>
      </c>
      <c r="B103" s="81" t="s">
        <v>626</v>
      </c>
      <c r="D103" s="14"/>
      <c r="E103" s="14"/>
    </row>
    <row r="104" spans="1:5">
      <c r="A104" s="80" t="s">
        <v>305</v>
      </c>
      <c r="B104" s="81" t="s">
        <v>626</v>
      </c>
      <c r="D104" s="14"/>
      <c r="E104" s="14"/>
    </row>
    <row r="105" spans="1:5">
      <c r="A105" s="80" t="s">
        <v>242</v>
      </c>
      <c r="B105" s="81" t="s">
        <v>651</v>
      </c>
      <c r="D105" s="14"/>
      <c r="E105" s="14"/>
    </row>
    <row r="106" spans="1:5">
      <c r="A106" s="80" t="s">
        <v>53</v>
      </c>
      <c r="B106" s="81" t="s">
        <v>620</v>
      </c>
      <c r="D106" s="14"/>
      <c r="E106" s="14"/>
    </row>
    <row r="107" spans="1:5">
      <c r="A107" s="80" t="s">
        <v>251</v>
      </c>
      <c r="B107" s="81" t="s">
        <v>628</v>
      </c>
      <c r="D107" s="14"/>
      <c r="E107" s="14"/>
    </row>
    <row r="108" spans="1:5">
      <c r="A108" s="80" t="s">
        <v>111</v>
      </c>
      <c r="B108" s="81" t="s">
        <v>619</v>
      </c>
      <c r="D108" s="14"/>
      <c r="E108" s="14"/>
    </row>
    <row r="109" spans="1:5">
      <c r="A109" s="80" t="s">
        <v>203</v>
      </c>
      <c r="B109" s="81" t="s">
        <v>622</v>
      </c>
      <c r="D109" s="14"/>
      <c r="E109" s="14"/>
    </row>
    <row r="110" spans="1:5">
      <c r="A110" s="80" t="s">
        <v>170</v>
      </c>
      <c r="B110" s="81" t="s">
        <v>597</v>
      </c>
      <c r="D110" s="14"/>
      <c r="E110" s="14"/>
    </row>
    <row r="111" spans="1:5">
      <c r="A111" s="80" t="s">
        <v>700</v>
      </c>
      <c r="B111" s="81" t="s">
        <v>630</v>
      </c>
      <c r="D111" s="14"/>
      <c r="E111" s="14"/>
    </row>
    <row r="112" spans="1:5">
      <c r="A112" s="80" t="s">
        <v>195</v>
      </c>
      <c r="B112" s="81" t="s">
        <v>621</v>
      </c>
      <c r="D112" s="14"/>
      <c r="E112" s="14"/>
    </row>
    <row r="113" spans="1:5">
      <c r="A113" s="80" t="s">
        <v>752</v>
      </c>
      <c r="B113" s="81" t="s">
        <v>621</v>
      </c>
      <c r="D113" s="14"/>
      <c r="E113" s="14"/>
    </row>
    <row r="114" spans="1:5">
      <c r="A114" s="80" t="s">
        <v>195</v>
      </c>
      <c r="B114" s="81" t="s">
        <v>626</v>
      </c>
      <c r="D114" s="14"/>
      <c r="E114" s="14"/>
    </row>
    <row r="115" spans="1:5">
      <c r="A115" s="80" t="s">
        <v>593</v>
      </c>
      <c r="B115" s="81" t="s">
        <v>671</v>
      </c>
      <c r="D115" s="14"/>
      <c r="E115" s="14"/>
    </row>
    <row r="116" spans="1:5">
      <c r="A116" s="80" t="s">
        <v>309</v>
      </c>
      <c r="B116" s="81" t="s">
        <v>628</v>
      </c>
      <c r="D116" s="14"/>
      <c r="E116" s="14"/>
    </row>
    <row r="117" spans="1:5">
      <c r="A117" s="80" t="s">
        <v>86</v>
      </c>
      <c r="B117" s="81" t="s">
        <v>629</v>
      </c>
      <c r="D117" s="14"/>
      <c r="E117" s="14"/>
    </row>
    <row r="118" spans="1:5">
      <c r="A118" s="80" t="s">
        <v>269</v>
      </c>
      <c r="B118" s="81" t="s">
        <v>621</v>
      </c>
      <c r="D118" s="14"/>
      <c r="E118" s="14"/>
    </row>
    <row r="119" spans="1:5">
      <c r="A119" s="80" t="s">
        <v>293</v>
      </c>
      <c r="B119" s="81" t="s">
        <v>609</v>
      </c>
      <c r="D119" s="14"/>
      <c r="E119" s="14"/>
    </row>
    <row r="120" spans="1:5">
      <c r="A120" s="80" t="s">
        <v>51</v>
      </c>
      <c r="B120" s="81" t="s">
        <v>626</v>
      </c>
      <c r="D120" s="14"/>
      <c r="E120" s="14"/>
    </row>
    <row r="121" spans="1:5">
      <c r="A121" s="80" t="s">
        <v>253</v>
      </c>
      <c r="B121" s="81" t="s">
        <v>598</v>
      </c>
      <c r="D121" s="14"/>
      <c r="E121" s="14"/>
    </row>
    <row r="122" spans="1:5">
      <c r="A122" s="80" t="s">
        <v>259</v>
      </c>
      <c r="B122" s="81" t="s">
        <v>625</v>
      </c>
      <c r="D122" s="14"/>
      <c r="E122" s="14"/>
    </row>
    <row r="123" spans="1:5">
      <c r="A123" s="80" t="s">
        <v>301</v>
      </c>
      <c r="B123" s="81" t="s">
        <v>656</v>
      </c>
      <c r="D123" s="14"/>
      <c r="E123" s="14"/>
    </row>
    <row r="124" spans="1:5">
      <c r="A124" s="80" t="s">
        <v>701</v>
      </c>
      <c r="B124" s="81" t="s">
        <v>614</v>
      </c>
      <c r="D124" s="14"/>
      <c r="E124" s="14"/>
    </row>
    <row r="125" spans="1:5">
      <c r="A125" s="80" t="s">
        <v>118</v>
      </c>
      <c r="B125" s="81" t="s">
        <v>655</v>
      </c>
      <c r="D125" s="14"/>
      <c r="E125" s="14"/>
    </row>
    <row r="126" spans="1:5">
      <c r="A126" s="80" t="s">
        <v>286</v>
      </c>
      <c r="B126" s="81" t="s">
        <v>611</v>
      </c>
      <c r="D126" s="14"/>
      <c r="E126" s="14"/>
    </row>
    <row r="127" spans="1:5">
      <c r="A127" s="80" t="s">
        <v>835</v>
      </c>
      <c r="B127" s="81" t="s">
        <v>611</v>
      </c>
      <c r="D127" s="14"/>
      <c r="E127" s="14"/>
    </row>
    <row r="128" spans="1:5">
      <c r="A128" s="80" t="s">
        <v>306</v>
      </c>
      <c r="B128" s="81" t="s">
        <v>621</v>
      </c>
      <c r="D128" s="14"/>
      <c r="E128" s="14"/>
    </row>
    <row r="129" spans="1:5">
      <c r="A129" s="80" t="s">
        <v>226</v>
      </c>
      <c r="B129" s="81" t="s">
        <v>666</v>
      </c>
      <c r="D129" s="14"/>
      <c r="E129" s="14"/>
    </row>
    <row r="130" spans="1:5">
      <c r="A130" s="80" t="s">
        <v>53</v>
      </c>
      <c r="B130" s="81" t="s">
        <v>629</v>
      </c>
      <c r="D130" s="14"/>
      <c r="E130" s="14"/>
    </row>
    <row r="131" spans="1:5">
      <c r="A131" s="80" t="s">
        <v>250</v>
      </c>
      <c r="B131" s="81" t="s">
        <v>683</v>
      </c>
      <c r="D131" s="14"/>
      <c r="E131" s="14"/>
    </row>
    <row r="132" spans="1:5">
      <c r="A132" s="80" t="s">
        <v>702</v>
      </c>
      <c r="B132" s="81" t="s">
        <v>664</v>
      </c>
      <c r="D132" s="14"/>
      <c r="E132" s="14"/>
    </row>
    <row r="133" spans="1:5">
      <c r="A133" s="80" t="s">
        <v>205</v>
      </c>
      <c r="B133" s="81" t="s">
        <v>631</v>
      </c>
      <c r="D133" s="14"/>
      <c r="E133" s="14"/>
    </row>
    <row r="134" spans="1:5">
      <c r="A134" s="80" t="s">
        <v>101</v>
      </c>
      <c r="B134" s="81" t="s">
        <v>607</v>
      </c>
      <c r="D134" s="14"/>
      <c r="E134" s="14"/>
    </row>
    <row r="135" spans="1:5">
      <c r="A135" s="80" t="s">
        <v>703</v>
      </c>
      <c r="B135" s="81" t="s">
        <v>625</v>
      </c>
      <c r="D135" s="14"/>
      <c r="E135" s="14"/>
    </row>
    <row r="136" spans="1:5">
      <c r="A136" s="80" t="s">
        <v>853</v>
      </c>
      <c r="B136" s="81" t="s">
        <v>624</v>
      </c>
      <c r="D136" s="14"/>
      <c r="E136" s="14"/>
    </row>
    <row r="137" spans="1:5">
      <c r="A137" s="80" t="s">
        <v>133</v>
      </c>
      <c r="B137" s="81" t="s">
        <v>617</v>
      </c>
      <c r="D137" s="14"/>
      <c r="E137" s="14"/>
    </row>
    <row r="138" spans="1:5">
      <c r="A138" s="80" t="s">
        <v>704</v>
      </c>
      <c r="B138" s="81" t="s">
        <v>660</v>
      </c>
      <c r="D138" s="14"/>
      <c r="E138" s="14"/>
    </row>
    <row r="139" spans="1:5">
      <c r="A139" s="80" t="s">
        <v>109</v>
      </c>
      <c r="B139" s="81" t="s">
        <v>624</v>
      </c>
      <c r="D139" s="14"/>
      <c r="E139" s="14"/>
    </row>
    <row r="140" spans="1:5">
      <c r="A140" s="80" t="s">
        <v>83</v>
      </c>
      <c r="B140" s="81" t="s">
        <v>621</v>
      </c>
      <c r="D140" s="14"/>
      <c r="E140" s="14"/>
    </row>
    <row r="141" spans="1:5">
      <c r="A141" s="80" t="s">
        <v>141</v>
      </c>
      <c r="B141" s="81" t="s">
        <v>625</v>
      </c>
      <c r="D141" s="14"/>
      <c r="E141" s="14"/>
    </row>
    <row r="142" spans="1:5">
      <c r="A142" s="80" t="s">
        <v>183</v>
      </c>
      <c r="B142" s="81" t="s">
        <v>632</v>
      </c>
      <c r="D142" s="14"/>
      <c r="E142" s="14"/>
    </row>
    <row r="143" spans="1:5">
      <c r="A143" s="80" t="s">
        <v>185</v>
      </c>
      <c r="B143" s="81" t="s">
        <v>632</v>
      </c>
      <c r="D143" s="14"/>
      <c r="E143" s="14"/>
    </row>
    <row r="144" spans="1:5">
      <c r="A144" s="80" t="s">
        <v>57</v>
      </c>
      <c r="B144" s="81" t="s">
        <v>620</v>
      </c>
      <c r="D144" s="14"/>
      <c r="E144" s="14"/>
    </row>
    <row r="145" spans="1:5">
      <c r="A145" s="80" t="s">
        <v>86</v>
      </c>
      <c r="B145" s="81" t="s">
        <v>622</v>
      </c>
      <c r="D145" s="14"/>
      <c r="E145" s="14"/>
    </row>
    <row r="146" spans="1:5">
      <c r="A146" s="80" t="s">
        <v>296</v>
      </c>
      <c r="B146" s="81" t="s">
        <v>625</v>
      </c>
      <c r="D146" s="14"/>
      <c r="E146" s="14"/>
    </row>
    <row r="147" spans="1:5">
      <c r="A147" s="80" t="s">
        <v>705</v>
      </c>
      <c r="B147" s="81" t="s">
        <v>622</v>
      </c>
      <c r="D147" s="14"/>
      <c r="E147" s="14"/>
    </row>
    <row r="148" spans="1:5">
      <c r="A148" s="80" t="s">
        <v>133</v>
      </c>
      <c r="B148" s="81" t="s">
        <v>596</v>
      </c>
      <c r="D148" s="14"/>
      <c r="E148" s="14"/>
    </row>
    <row r="149" spans="1:5">
      <c r="A149" s="80" t="s">
        <v>175</v>
      </c>
      <c r="B149" s="81" t="s">
        <v>621</v>
      </c>
      <c r="D149" s="14"/>
      <c r="E149" s="14"/>
    </row>
    <row r="150" spans="1:5">
      <c r="A150" s="80" t="s">
        <v>158</v>
      </c>
      <c r="B150" s="81" t="s">
        <v>632</v>
      </c>
      <c r="D150" s="14"/>
      <c r="E150" s="14"/>
    </row>
    <row r="151" spans="1:5">
      <c r="A151" s="80" t="s">
        <v>86</v>
      </c>
      <c r="B151" s="81" t="s">
        <v>666</v>
      </c>
      <c r="D151" s="14"/>
      <c r="E151" s="14"/>
    </row>
    <row r="152" spans="1:5">
      <c r="A152" s="80" t="s">
        <v>68</v>
      </c>
      <c r="B152" s="81" t="s">
        <v>622</v>
      </c>
      <c r="D152" s="14"/>
      <c r="E152" s="14"/>
    </row>
    <row r="153" spans="1:5">
      <c r="A153" s="80" t="s">
        <v>187</v>
      </c>
      <c r="B153" s="81" t="s">
        <v>619</v>
      </c>
      <c r="D153" s="14"/>
      <c r="E153" s="14"/>
    </row>
    <row r="154" spans="1:5">
      <c r="A154" s="80" t="s">
        <v>191</v>
      </c>
      <c r="B154" s="81" t="s">
        <v>611</v>
      </c>
      <c r="D154" s="14"/>
      <c r="E154" s="14"/>
    </row>
    <row r="155" spans="1:5">
      <c r="A155" s="80" t="s">
        <v>144</v>
      </c>
      <c r="B155" s="81" t="s">
        <v>648</v>
      </c>
      <c r="D155" s="14"/>
      <c r="E155" s="14"/>
    </row>
    <row r="156" spans="1:5">
      <c r="A156" s="80" t="s">
        <v>71</v>
      </c>
      <c r="B156" s="81" t="s">
        <v>620</v>
      </c>
      <c r="D156" s="14"/>
      <c r="E156" s="14"/>
    </row>
    <row r="157" spans="1:5">
      <c r="A157" s="80" t="s">
        <v>180</v>
      </c>
      <c r="B157" s="81" t="s">
        <v>621</v>
      </c>
      <c r="D157" s="14"/>
      <c r="E157" s="14"/>
    </row>
    <row r="158" spans="1:5">
      <c r="A158" s="80" t="s">
        <v>241</v>
      </c>
      <c r="B158" s="81" t="s">
        <v>618</v>
      </c>
      <c r="D158" s="14"/>
      <c r="E158" s="14"/>
    </row>
    <row r="159" spans="1:5">
      <c r="A159" s="80" t="s">
        <v>194</v>
      </c>
      <c r="B159" s="81" t="s">
        <v>619</v>
      </c>
      <c r="D159" s="14"/>
      <c r="E159" s="14"/>
    </row>
    <row r="160" spans="1:5">
      <c r="A160" s="80" t="s">
        <v>706</v>
      </c>
      <c r="B160" s="81" t="s">
        <v>626</v>
      </c>
      <c r="D160" s="14"/>
      <c r="E160" s="14"/>
    </row>
    <row r="161" spans="1:5">
      <c r="A161" s="80" t="s">
        <v>236</v>
      </c>
      <c r="B161" s="81" t="s">
        <v>632</v>
      </c>
      <c r="D161" s="14"/>
      <c r="E161" s="14"/>
    </row>
    <row r="162" spans="1:5">
      <c r="A162" s="80" t="s">
        <v>277</v>
      </c>
      <c r="B162" s="81" t="s">
        <v>609</v>
      </c>
      <c r="D162" s="14"/>
      <c r="E162" s="14"/>
    </row>
    <row r="163" spans="1:5">
      <c r="A163" s="80" t="s">
        <v>119</v>
      </c>
      <c r="B163" s="81" t="s">
        <v>625</v>
      </c>
      <c r="D163" s="14"/>
      <c r="E163" s="14"/>
    </row>
    <row r="164" spans="1:5">
      <c r="A164" s="80" t="s">
        <v>271</v>
      </c>
      <c r="B164" s="81" t="s">
        <v>671</v>
      </c>
      <c r="D164" s="14"/>
      <c r="E164" s="14"/>
    </row>
    <row r="165" spans="1:5">
      <c r="A165" s="80" t="s">
        <v>698</v>
      </c>
      <c r="B165" s="81" t="s">
        <v>620</v>
      </c>
      <c r="D165" s="14"/>
      <c r="E165" s="14"/>
    </row>
    <row r="166" spans="1:5">
      <c r="A166" s="80" t="s">
        <v>219</v>
      </c>
      <c r="B166" s="81" t="s">
        <v>630</v>
      </c>
      <c r="D166" s="14"/>
      <c r="E166" s="14"/>
    </row>
    <row r="167" spans="1:5">
      <c r="A167" s="80" t="s">
        <v>186</v>
      </c>
      <c r="B167" s="81" t="s">
        <v>618</v>
      </c>
      <c r="D167" s="14"/>
      <c r="E167" s="14"/>
    </row>
    <row r="168" spans="1:5">
      <c r="A168" s="80" t="s">
        <v>120</v>
      </c>
      <c r="B168" s="81" t="s">
        <v>615</v>
      </c>
      <c r="D168" s="14"/>
      <c r="E168" s="14"/>
    </row>
    <row r="169" spans="1:5">
      <c r="A169" s="80" t="s">
        <v>143</v>
      </c>
      <c r="B169" s="81" t="s">
        <v>632</v>
      </c>
      <c r="D169" s="14"/>
      <c r="E169" s="14"/>
    </row>
    <row r="170" spans="1:5">
      <c r="A170" s="80" t="s">
        <v>157</v>
      </c>
      <c r="B170" s="81" t="s">
        <v>632</v>
      </c>
      <c r="D170" s="14"/>
      <c r="E170" s="14"/>
    </row>
    <row r="171" spans="1:5">
      <c r="A171" s="80" t="s">
        <v>168</v>
      </c>
      <c r="B171" s="81" t="s">
        <v>652</v>
      </c>
      <c r="D171" s="14"/>
      <c r="E171" s="14"/>
    </row>
    <row r="172" spans="1:5">
      <c r="A172" s="80" t="s">
        <v>152</v>
      </c>
      <c r="B172" s="81" t="s">
        <v>652</v>
      </c>
      <c r="D172" s="14"/>
      <c r="E172" s="14"/>
    </row>
    <row r="173" spans="1:5">
      <c r="A173" s="80" t="s">
        <v>139</v>
      </c>
      <c r="B173" s="81" t="s">
        <v>645</v>
      </c>
      <c r="D173" s="14"/>
      <c r="E173" s="14"/>
    </row>
    <row r="174" spans="1:5">
      <c r="A174" s="80" t="s">
        <v>707</v>
      </c>
      <c r="B174" s="81" t="s">
        <v>619</v>
      </c>
      <c r="D174" s="14"/>
      <c r="E174" s="14"/>
    </row>
    <row r="175" spans="1:5">
      <c r="A175" s="80" t="s">
        <v>278</v>
      </c>
      <c r="B175" s="81" t="s">
        <v>614</v>
      </c>
      <c r="D175" s="14"/>
      <c r="E175" s="14"/>
    </row>
    <row r="176" spans="1:5">
      <c r="A176" s="80" t="s">
        <v>279</v>
      </c>
      <c r="B176" s="81" t="s">
        <v>634</v>
      </c>
      <c r="D176" s="14"/>
      <c r="E176" s="14"/>
    </row>
    <row r="177" spans="1:5">
      <c r="A177" s="80" t="s">
        <v>845</v>
      </c>
      <c r="B177" s="81" t="s">
        <v>632</v>
      </c>
      <c r="D177" s="14"/>
      <c r="E177" s="14"/>
    </row>
    <row r="178" spans="1:5">
      <c r="A178" s="80" t="s">
        <v>847</v>
      </c>
      <c r="B178" s="81" t="s">
        <v>632</v>
      </c>
      <c r="D178" s="14"/>
      <c r="E178" s="14"/>
    </row>
    <row r="179" spans="1:5">
      <c r="A179" s="80" t="s">
        <v>169</v>
      </c>
      <c r="B179" s="81" t="s">
        <v>632</v>
      </c>
      <c r="D179" s="14"/>
      <c r="E179" s="14"/>
    </row>
    <row r="180" spans="1:5">
      <c r="A180" s="80" t="s">
        <v>167</v>
      </c>
      <c r="B180" s="81" t="s">
        <v>621</v>
      </c>
      <c r="D180" s="14"/>
      <c r="E180" s="14"/>
    </row>
    <row r="181" spans="1:5">
      <c r="A181" s="80" t="s">
        <v>122</v>
      </c>
      <c r="B181" s="81" t="s">
        <v>606</v>
      </c>
      <c r="D181" s="14"/>
      <c r="E181" s="14"/>
    </row>
    <row r="182" spans="1:5">
      <c r="A182" s="80" t="s">
        <v>164</v>
      </c>
      <c r="B182" s="81" t="s">
        <v>621</v>
      </c>
      <c r="D182" s="14"/>
      <c r="E182" s="14"/>
    </row>
    <row r="183" spans="1:5">
      <c r="A183" s="80" t="s">
        <v>293</v>
      </c>
      <c r="B183" s="81" t="s">
        <v>625</v>
      </c>
      <c r="D183" s="14"/>
      <c r="E183" s="14"/>
    </row>
    <row r="184" spans="1:5">
      <c r="A184" s="80" t="s">
        <v>228</v>
      </c>
      <c r="B184" s="81" t="s">
        <v>708</v>
      </c>
      <c r="D184" s="14"/>
      <c r="E184" s="14"/>
    </row>
    <row r="185" spans="1:5">
      <c r="A185" s="80" t="s">
        <v>220</v>
      </c>
      <c r="B185" s="81" t="s">
        <v>663</v>
      </c>
      <c r="D185" s="14"/>
      <c r="E185" s="14"/>
    </row>
    <row r="186" spans="1:5">
      <c r="A186" s="80" t="s">
        <v>83</v>
      </c>
      <c r="B186" s="81" t="s">
        <v>619</v>
      </c>
      <c r="D186" s="14"/>
      <c r="E186" s="14"/>
    </row>
    <row r="187" spans="1:5">
      <c r="A187" s="80" t="s">
        <v>109</v>
      </c>
      <c r="B187" s="81" t="s">
        <v>637</v>
      </c>
      <c r="D187" s="14"/>
      <c r="E187" s="14"/>
    </row>
    <row r="188" spans="1:5">
      <c r="A188" s="80" t="s">
        <v>296</v>
      </c>
      <c r="B188" s="81" t="s">
        <v>630</v>
      </c>
      <c r="D188" s="14"/>
      <c r="E188" s="14"/>
    </row>
    <row r="189" spans="1:5">
      <c r="A189" s="80" t="s">
        <v>158</v>
      </c>
      <c r="B189" s="81" t="s">
        <v>630</v>
      </c>
      <c r="D189" s="14"/>
      <c r="E189" s="14"/>
    </row>
    <row r="190" spans="1:5">
      <c r="A190" s="80" t="s">
        <v>192</v>
      </c>
      <c r="B190" s="81" t="s">
        <v>643</v>
      </c>
      <c r="D190" s="14"/>
      <c r="E190" s="14"/>
    </row>
    <row r="191" spans="1:5">
      <c r="A191" s="80" t="s">
        <v>807</v>
      </c>
      <c r="B191" s="81" t="s">
        <v>643</v>
      </c>
      <c r="D191" s="14"/>
      <c r="E191" s="14"/>
    </row>
    <row r="192" spans="1:5">
      <c r="A192" s="80" t="s">
        <v>156</v>
      </c>
      <c r="B192" s="81" t="s">
        <v>647</v>
      </c>
      <c r="D192" s="14"/>
      <c r="E192" s="14"/>
    </row>
    <row r="193" spans="1:5">
      <c r="A193" s="80" t="s">
        <v>79</v>
      </c>
      <c r="B193" s="81" t="s">
        <v>635</v>
      </c>
      <c r="D193" s="14"/>
      <c r="E193" s="14"/>
    </row>
    <row r="194" spans="1:5">
      <c r="A194" s="80" t="s">
        <v>71</v>
      </c>
      <c r="B194" s="81" t="s">
        <v>617</v>
      </c>
      <c r="D194" s="14"/>
      <c r="E194" s="14"/>
    </row>
    <row r="195" spans="1:5">
      <c r="A195" s="80" t="s">
        <v>245</v>
      </c>
      <c r="B195" s="81" t="s">
        <v>708</v>
      </c>
      <c r="D195" s="14"/>
      <c r="E195" s="14"/>
    </row>
    <row r="196" spans="1:5">
      <c r="A196" s="80" t="s">
        <v>71</v>
      </c>
      <c r="B196" s="81" t="s">
        <v>619</v>
      </c>
      <c r="D196" s="14"/>
      <c r="E196" s="14"/>
    </row>
    <row r="197" spans="1:5">
      <c r="A197" s="80" t="s">
        <v>55</v>
      </c>
      <c r="B197" s="81" t="s">
        <v>628</v>
      </c>
      <c r="D197" s="14"/>
      <c r="E197" s="14"/>
    </row>
    <row r="198" spans="1:5">
      <c r="A198" s="80" t="s">
        <v>313</v>
      </c>
      <c r="B198" s="81" t="s">
        <v>617</v>
      </c>
      <c r="D198" s="14"/>
      <c r="E198" s="14"/>
    </row>
    <row r="199" spans="1:5">
      <c r="A199" s="80" t="s">
        <v>300</v>
      </c>
      <c r="B199" s="81" t="s">
        <v>647</v>
      </c>
      <c r="D199" s="14"/>
      <c r="E199" s="14"/>
    </row>
    <row r="200" spans="1:5">
      <c r="A200" s="80" t="s">
        <v>60</v>
      </c>
      <c r="B200" s="81" t="s">
        <v>617</v>
      </c>
      <c r="D200" s="14"/>
      <c r="E200" s="14"/>
    </row>
    <row r="201" spans="1:5">
      <c r="A201" s="80" t="s">
        <v>216</v>
      </c>
      <c r="B201" s="81" t="s">
        <v>662</v>
      </c>
      <c r="D201" s="14"/>
      <c r="E201" s="14"/>
    </row>
    <row r="202" spans="1:5">
      <c r="A202" s="80" t="s">
        <v>63</v>
      </c>
      <c r="B202" s="81" t="s">
        <v>621</v>
      </c>
      <c r="D202" s="14"/>
      <c r="E202" s="14"/>
    </row>
    <row r="203" spans="1:5">
      <c r="A203" s="80" t="s">
        <v>261</v>
      </c>
      <c r="B203" s="81" t="s">
        <v>613</v>
      </c>
      <c r="D203" s="14"/>
      <c r="E203" s="14"/>
    </row>
    <row r="204" spans="1:5">
      <c r="A204" s="80" t="s">
        <v>87</v>
      </c>
      <c r="B204" s="81" t="s">
        <v>606</v>
      </c>
      <c r="D204" s="14"/>
      <c r="E204" s="14"/>
    </row>
    <row r="205" spans="1:5">
      <c r="A205" s="80" t="s">
        <v>110</v>
      </c>
      <c r="B205" s="81" t="s">
        <v>647</v>
      </c>
      <c r="D205" s="14"/>
      <c r="E205" s="14"/>
    </row>
    <row r="206" spans="1:5">
      <c r="A206" s="80" t="s">
        <v>250</v>
      </c>
      <c r="B206" s="81" t="s">
        <v>628</v>
      </c>
      <c r="D206" s="14"/>
      <c r="E206" s="14"/>
    </row>
    <row r="207" spans="1:5">
      <c r="A207" s="80" t="s">
        <v>149</v>
      </c>
      <c r="B207" s="81" t="s">
        <v>624</v>
      </c>
      <c r="D207" s="14"/>
      <c r="E207" s="14"/>
    </row>
    <row r="208" spans="1:5">
      <c r="A208" s="80" t="s">
        <v>252</v>
      </c>
      <c r="B208" s="81" t="s">
        <v>628</v>
      </c>
      <c r="D208" s="14"/>
      <c r="E208" s="14"/>
    </row>
    <row r="209" spans="1:5">
      <c r="A209" s="80" t="s">
        <v>142</v>
      </c>
      <c r="B209" s="81" t="s">
        <v>647</v>
      </c>
      <c r="D209" s="14"/>
      <c r="E209" s="14"/>
    </row>
    <row r="210" spans="1:5">
      <c r="A210" s="80" t="s">
        <v>81</v>
      </c>
      <c r="B210" s="81" t="s">
        <v>635</v>
      </c>
      <c r="D210" s="14"/>
      <c r="E210" s="14"/>
    </row>
    <row r="211" spans="1:5">
      <c r="A211" s="80" t="s">
        <v>141</v>
      </c>
      <c r="B211" s="81" t="s">
        <v>598</v>
      </c>
      <c r="D211" s="14"/>
      <c r="E211" s="14"/>
    </row>
    <row r="212" spans="1:5">
      <c r="A212" s="80" t="s">
        <v>238</v>
      </c>
      <c r="B212" s="81" t="s">
        <v>645</v>
      </c>
      <c r="D212" s="14"/>
      <c r="E212" s="14"/>
    </row>
    <row r="213" spans="1:5">
      <c r="A213" s="80" t="s">
        <v>84</v>
      </c>
      <c r="B213" s="81" t="s">
        <v>606</v>
      </c>
      <c r="D213" s="14"/>
      <c r="E213" s="14"/>
    </row>
    <row r="214" spans="1:5">
      <c r="A214" s="80" t="s">
        <v>171</v>
      </c>
      <c r="B214" s="81" t="s">
        <v>635</v>
      </c>
      <c r="D214" s="14"/>
      <c r="E214" s="14"/>
    </row>
    <row r="215" spans="1:5">
      <c r="A215" s="80" t="s">
        <v>311</v>
      </c>
      <c r="B215" s="81" t="s">
        <v>617</v>
      </c>
      <c r="D215" s="14"/>
      <c r="E215" s="14"/>
    </row>
    <row r="216" spans="1:5">
      <c r="A216" s="80" t="s">
        <v>182</v>
      </c>
      <c r="B216" s="81" t="s">
        <v>654</v>
      </c>
      <c r="D216" s="14"/>
      <c r="E216" s="14"/>
    </row>
    <row r="217" spans="1:5">
      <c r="A217" s="80" t="s">
        <v>271</v>
      </c>
      <c r="B217" s="81" t="s">
        <v>666</v>
      </c>
      <c r="D217" s="14"/>
      <c r="E217" s="14"/>
    </row>
    <row r="218" spans="1:5">
      <c r="A218" s="80" t="s">
        <v>60</v>
      </c>
      <c r="B218" s="81" t="s">
        <v>627</v>
      </c>
      <c r="D218" s="14"/>
      <c r="E218" s="14"/>
    </row>
    <row r="219" spans="1:5">
      <c r="A219" s="80" t="s">
        <v>290</v>
      </c>
      <c r="B219" s="81" t="s">
        <v>632</v>
      </c>
      <c r="D219" s="14"/>
      <c r="E219" s="14"/>
    </row>
    <row r="220" spans="1:5">
      <c r="A220" s="80" t="s">
        <v>221</v>
      </c>
      <c r="B220" s="81" t="s">
        <v>664</v>
      </c>
      <c r="D220" s="14"/>
      <c r="E220" s="14"/>
    </row>
    <row r="221" spans="1:5">
      <c r="A221" s="80" t="s">
        <v>836</v>
      </c>
      <c r="B221" s="81" t="s">
        <v>664</v>
      </c>
      <c r="D221" s="14"/>
      <c r="E221" s="14"/>
    </row>
    <row r="222" spans="1:5">
      <c r="A222" s="80" t="s">
        <v>299</v>
      </c>
      <c r="B222" s="81" t="s">
        <v>625</v>
      </c>
      <c r="D222" s="14"/>
      <c r="E222" s="14"/>
    </row>
    <row r="223" spans="1:5">
      <c r="A223" s="80" t="s">
        <v>205</v>
      </c>
      <c r="B223" s="81" t="s">
        <v>670</v>
      </c>
      <c r="D223" s="14"/>
      <c r="E223" s="14"/>
    </row>
    <row r="224" spans="1:5">
      <c r="A224" s="80" t="s">
        <v>86</v>
      </c>
      <c r="B224" s="81" t="s">
        <v>630</v>
      </c>
      <c r="D224" s="14"/>
      <c r="E224" s="14"/>
    </row>
    <row r="225" spans="1:5">
      <c r="A225" s="80" t="s">
        <v>247</v>
      </c>
      <c r="B225" s="81" t="s">
        <v>668</v>
      </c>
      <c r="D225" s="14"/>
      <c r="E225" s="14"/>
    </row>
    <row r="226" spans="1:5">
      <c r="A226" s="80" t="s">
        <v>174</v>
      </c>
      <c r="B226" s="81" t="s">
        <v>600</v>
      </c>
      <c r="D226" s="14"/>
      <c r="E226" s="14"/>
    </row>
    <row r="227" spans="1:5">
      <c r="A227" s="80" t="s">
        <v>71</v>
      </c>
      <c r="B227" s="81" t="s">
        <v>596</v>
      </c>
      <c r="D227" s="14"/>
      <c r="E227" s="14"/>
    </row>
    <row r="228" spans="1:5">
      <c r="A228" s="80" t="s">
        <v>256</v>
      </c>
      <c r="B228" s="81" t="s">
        <v>606</v>
      </c>
      <c r="D228" s="14"/>
      <c r="E228" s="14"/>
    </row>
    <row r="229" spans="1:5">
      <c r="A229" s="80" t="s">
        <v>313</v>
      </c>
      <c r="B229" s="81" t="s">
        <v>632</v>
      </c>
      <c r="D229" s="14"/>
      <c r="E229" s="14"/>
    </row>
    <row r="230" spans="1:5">
      <c r="A230" s="80" t="s">
        <v>183</v>
      </c>
      <c r="B230" s="81" t="s">
        <v>618</v>
      </c>
      <c r="D230" s="14"/>
      <c r="E230" s="14"/>
    </row>
    <row r="231" spans="1:5">
      <c r="A231" s="80" t="s">
        <v>253</v>
      </c>
      <c r="B231" s="81" t="s">
        <v>628</v>
      </c>
      <c r="D231" s="14"/>
      <c r="E231" s="14"/>
    </row>
    <row r="232" spans="1:5">
      <c r="A232" s="80" t="s">
        <v>709</v>
      </c>
      <c r="B232" s="81" t="s">
        <v>623</v>
      </c>
      <c r="D232" s="14"/>
      <c r="E232" s="14"/>
    </row>
    <row r="233" spans="1:5">
      <c r="A233" s="80" t="s">
        <v>710</v>
      </c>
      <c r="B233" s="81" t="s">
        <v>619</v>
      </c>
      <c r="D233" s="14"/>
      <c r="E233" s="14"/>
    </row>
    <row r="234" spans="1:5">
      <c r="A234" s="80" t="s">
        <v>111</v>
      </c>
      <c r="B234" s="81" t="s">
        <v>632</v>
      </c>
      <c r="D234" s="14"/>
      <c r="E234" s="14"/>
    </row>
    <row r="235" spans="1:5">
      <c r="A235" s="80" t="s">
        <v>108</v>
      </c>
      <c r="B235" s="81" t="s">
        <v>632</v>
      </c>
      <c r="D235" s="14"/>
      <c r="E235" s="14"/>
    </row>
    <row r="236" spans="1:5">
      <c r="A236" s="80" t="s">
        <v>166</v>
      </c>
      <c r="B236" s="81" t="s">
        <v>644</v>
      </c>
      <c r="D236" s="14"/>
      <c r="E236" s="14"/>
    </row>
    <row r="237" spans="1:5">
      <c r="A237" s="80" t="s">
        <v>711</v>
      </c>
      <c r="B237" s="81" t="s">
        <v>620</v>
      </c>
      <c r="D237" s="14"/>
      <c r="E237" s="14"/>
    </row>
    <row r="238" spans="1:5">
      <c r="A238" s="80" t="s">
        <v>712</v>
      </c>
      <c r="B238" s="81" t="s">
        <v>618</v>
      </c>
      <c r="D238" s="14"/>
      <c r="E238" s="14"/>
    </row>
    <row r="239" spans="1:5">
      <c r="A239" s="80" t="s">
        <v>256</v>
      </c>
      <c r="B239" s="81" t="s">
        <v>632</v>
      </c>
      <c r="D239" s="14"/>
      <c r="E239" s="14"/>
    </row>
    <row r="240" spans="1:5">
      <c r="A240" s="80" t="s">
        <v>286</v>
      </c>
      <c r="B240" s="81" t="s">
        <v>622</v>
      </c>
      <c r="D240" s="14"/>
      <c r="E240" s="14"/>
    </row>
    <row r="241" spans="1:5">
      <c r="A241" s="80" t="s">
        <v>713</v>
      </c>
      <c r="B241" s="81" t="s">
        <v>621</v>
      </c>
      <c r="D241" s="14"/>
      <c r="E241" s="14"/>
    </row>
    <row r="242" spans="1:5">
      <c r="A242" s="80" t="s">
        <v>714</v>
      </c>
      <c r="B242" s="81" t="s">
        <v>630</v>
      </c>
      <c r="D242" s="14"/>
      <c r="E242" s="14"/>
    </row>
    <row r="243" spans="1:5">
      <c r="A243" s="80" t="s">
        <v>241</v>
      </c>
      <c r="B243" s="81" t="s">
        <v>619</v>
      </c>
      <c r="D243" s="14"/>
      <c r="E243" s="14"/>
    </row>
    <row r="244" spans="1:5">
      <c r="A244" s="80" t="s">
        <v>703</v>
      </c>
      <c r="B244" s="81" t="s">
        <v>647</v>
      </c>
      <c r="D244" s="14"/>
      <c r="E244" s="14"/>
    </row>
    <row r="245" spans="1:5">
      <c r="A245" s="80" t="s">
        <v>165</v>
      </c>
      <c r="B245" s="81" t="s">
        <v>621</v>
      </c>
      <c r="D245" s="14"/>
      <c r="E245" s="14"/>
    </row>
    <row r="246" spans="1:5">
      <c r="A246" s="80" t="s">
        <v>96</v>
      </c>
      <c r="B246" s="81" t="s">
        <v>606</v>
      </c>
      <c r="D246" s="14"/>
      <c r="E246" s="14"/>
    </row>
    <row r="247" spans="1:5">
      <c r="A247" s="80" t="s">
        <v>302</v>
      </c>
      <c r="B247" s="81" t="s">
        <v>618</v>
      </c>
      <c r="D247" s="14"/>
      <c r="E247" s="14"/>
    </row>
    <row r="248" spans="1:5">
      <c r="A248" s="80" t="s">
        <v>308</v>
      </c>
      <c r="B248" s="81" t="s">
        <v>619</v>
      </c>
      <c r="D248" s="14"/>
      <c r="E248" s="14"/>
    </row>
    <row r="249" spans="1:5">
      <c r="A249" s="80" t="s">
        <v>715</v>
      </c>
      <c r="B249" s="81" t="s">
        <v>622</v>
      </c>
      <c r="D249" s="14"/>
      <c r="E249" s="14"/>
    </row>
    <row r="250" spans="1:5">
      <c r="A250" s="80" t="s">
        <v>175</v>
      </c>
      <c r="B250" s="81" t="s">
        <v>655</v>
      </c>
      <c r="D250" s="14"/>
      <c r="E250" s="14"/>
    </row>
    <row r="251" spans="1:5">
      <c r="A251" s="80" t="s">
        <v>160</v>
      </c>
      <c r="B251" s="81" t="s">
        <v>621</v>
      </c>
      <c r="D251" s="14"/>
      <c r="E251" s="14"/>
    </row>
    <row r="252" spans="1:5">
      <c r="A252" s="80" t="s">
        <v>716</v>
      </c>
      <c r="B252" s="81" t="s">
        <v>675</v>
      </c>
      <c r="D252" s="14"/>
      <c r="E252" s="14"/>
    </row>
    <row r="253" spans="1:5">
      <c r="A253" s="80" t="s">
        <v>101</v>
      </c>
      <c r="B253" s="81" t="s">
        <v>631</v>
      </c>
      <c r="D253" s="14"/>
      <c r="E253" s="14"/>
    </row>
    <row r="254" spans="1:5">
      <c r="A254" s="80" t="s">
        <v>53</v>
      </c>
      <c r="B254" s="81" t="s">
        <v>608</v>
      </c>
      <c r="D254" s="14"/>
      <c r="E254" s="14"/>
    </row>
    <row r="255" spans="1:5">
      <c r="A255" s="80" t="s">
        <v>261</v>
      </c>
      <c r="B255" s="81" t="s">
        <v>611</v>
      </c>
      <c r="D255" s="14"/>
      <c r="E255" s="14"/>
    </row>
    <row r="256" spans="1:5">
      <c r="A256" s="80" t="s">
        <v>717</v>
      </c>
      <c r="B256" s="81" t="s">
        <v>708</v>
      </c>
      <c r="D256" s="14"/>
      <c r="E256" s="14"/>
    </row>
    <row r="257" spans="1:5">
      <c r="A257" s="80" t="s">
        <v>142</v>
      </c>
      <c r="B257" s="81" t="s">
        <v>646</v>
      </c>
      <c r="D257" s="14"/>
      <c r="E257" s="14"/>
    </row>
    <row r="258" spans="1:5">
      <c r="A258" s="80" t="s">
        <v>194</v>
      </c>
      <c r="B258" s="81" t="s">
        <v>610</v>
      </c>
      <c r="D258" s="14"/>
      <c r="E258" s="14"/>
    </row>
    <row r="259" spans="1:5">
      <c r="A259" s="80" t="s">
        <v>233</v>
      </c>
      <c r="B259" s="81" t="s">
        <v>617</v>
      </c>
      <c r="D259" s="14"/>
      <c r="E259" s="14"/>
    </row>
    <row r="260" spans="1:5">
      <c r="A260" s="80" t="s">
        <v>276</v>
      </c>
      <c r="B260" s="81" t="s">
        <v>660</v>
      </c>
      <c r="D260" s="14"/>
      <c r="E260" s="14"/>
    </row>
    <row r="261" spans="1:5">
      <c r="A261" s="80" t="s">
        <v>718</v>
      </c>
      <c r="B261" s="81" t="s">
        <v>693</v>
      </c>
      <c r="D261" s="14"/>
      <c r="E261" s="14"/>
    </row>
    <row r="262" spans="1:5">
      <c r="A262" s="80" t="s">
        <v>719</v>
      </c>
      <c r="B262" s="81" t="s">
        <v>606</v>
      </c>
      <c r="D262" s="14"/>
      <c r="E262" s="14"/>
    </row>
    <row r="263" spans="1:5">
      <c r="A263" s="80" t="s">
        <v>720</v>
      </c>
      <c r="B263" s="81" t="s">
        <v>671</v>
      </c>
      <c r="D263" s="14"/>
      <c r="E263" s="14"/>
    </row>
    <row r="264" spans="1:5">
      <c r="A264" s="80" t="s">
        <v>721</v>
      </c>
      <c r="B264" s="81" t="s">
        <v>666</v>
      </c>
      <c r="D264" s="14"/>
      <c r="E264" s="14"/>
    </row>
    <row r="265" spans="1:5">
      <c r="A265" s="80" t="s">
        <v>204</v>
      </c>
      <c r="B265" s="81" t="s">
        <v>689</v>
      </c>
      <c r="D265" s="14"/>
      <c r="E265" s="14"/>
    </row>
    <row r="266" spans="1:5">
      <c r="A266" s="80" t="s">
        <v>204</v>
      </c>
      <c r="B266" s="81" t="s">
        <v>632</v>
      </c>
      <c r="D266" s="14"/>
      <c r="E266" s="14"/>
    </row>
    <row r="267" spans="1:5">
      <c r="A267" s="80" t="s">
        <v>226</v>
      </c>
      <c r="B267" s="81" t="s">
        <v>664</v>
      </c>
      <c r="D267" s="14"/>
      <c r="E267" s="14"/>
    </row>
    <row r="268" spans="1:5">
      <c r="A268" s="80" t="s">
        <v>837</v>
      </c>
      <c r="B268" s="81" t="s">
        <v>664</v>
      </c>
      <c r="D268" s="14"/>
      <c r="E268" s="14"/>
    </row>
    <row r="269" spans="1:5">
      <c r="A269" s="80" t="s">
        <v>722</v>
      </c>
      <c r="B269" s="81" t="s">
        <v>640</v>
      </c>
      <c r="D269" s="14"/>
      <c r="E269" s="14"/>
    </row>
    <row r="270" spans="1:5">
      <c r="A270" s="80" t="s">
        <v>723</v>
      </c>
      <c r="B270" s="81" t="s">
        <v>635</v>
      </c>
      <c r="D270" s="14"/>
      <c r="E270" s="14"/>
    </row>
    <row r="271" spans="1:5">
      <c r="A271" s="80" t="s">
        <v>266</v>
      </c>
      <c r="B271" s="81" t="s">
        <v>643</v>
      </c>
      <c r="D271" s="14"/>
      <c r="E271" s="14"/>
    </row>
    <row r="272" spans="1:5">
      <c r="A272" s="80" t="s">
        <v>724</v>
      </c>
      <c r="B272" s="81" t="s">
        <v>670</v>
      </c>
      <c r="D272" s="14"/>
      <c r="E272" s="14"/>
    </row>
    <row r="273" spans="1:5">
      <c r="A273" s="80" t="s">
        <v>313</v>
      </c>
      <c r="B273" s="81" t="s">
        <v>644</v>
      </c>
      <c r="D273" s="14"/>
      <c r="E273" s="14"/>
    </row>
    <row r="274" spans="1:5">
      <c r="A274" s="80" t="s">
        <v>204</v>
      </c>
      <c r="B274" s="81" t="s">
        <v>660</v>
      </c>
      <c r="D274" s="14"/>
      <c r="E274" s="14"/>
    </row>
    <row r="275" spans="1:5">
      <c r="A275" s="80" t="s">
        <v>81</v>
      </c>
      <c r="B275" s="81" t="s">
        <v>631</v>
      </c>
      <c r="D275" s="14"/>
      <c r="E275" s="14"/>
    </row>
    <row r="276" spans="1:5">
      <c r="A276" s="80" t="s">
        <v>725</v>
      </c>
      <c r="B276" s="81" t="s">
        <v>624</v>
      </c>
      <c r="D276" s="14"/>
      <c r="E276" s="14"/>
    </row>
    <row r="277" spans="1:5">
      <c r="A277" s="80" t="s">
        <v>308</v>
      </c>
      <c r="B277" s="81" t="s">
        <v>625</v>
      </c>
      <c r="D277" s="14"/>
      <c r="E277" s="14"/>
    </row>
    <row r="278" spans="1:5">
      <c r="A278" s="80" t="s">
        <v>194</v>
      </c>
      <c r="B278" s="81" t="s">
        <v>605</v>
      </c>
      <c r="D278" s="14"/>
      <c r="E278" s="14"/>
    </row>
    <row r="279" spans="1:5">
      <c r="A279" s="80" t="s">
        <v>233</v>
      </c>
      <c r="B279" s="81" t="s">
        <v>616</v>
      </c>
      <c r="D279" s="14"/>
      <c r="E279" s="14"/>
    </row>
    <row r="280" spans="1:5">
      <c r="A280" s="80" t="s">
        <v>276</v>
      </c>
      <c r="B280" s="81" t="s">
        <v>689</v>
      </c>
      <c r="D280" s="14"/>
      <c r="E280" s="14"/>
    </row>
    <row r="281" spans="1:5">
      <c r="A281" s="80" t="s">
        <v>726</v>
      </c>
      <c r="B281" s="81" t="s">
        <v>618</v>
      </c>
      <c r="D281" s="14"/>
      <c r="E281" s="14"/>
    </row>
    <row r="282" spans="1:5">
      <c r="A282" s="80" t="s">
        <v>727</v>
      </c>
      <c r="B282" s="81" t="s">
        <v>660</v>
      </c>
      <c r="D282" s="14"/>
      <c r="E282" s="14"/>
    </row>
    <row r="283" spans="1:5">
      <c r="A283" s="80" t="s">
        <v>592</v>
      </c>
      <c r="B283" s="81" t="s">
        <v>620</v>
      </c>
      <c r="D283" s="14"/>
      <c r="E283" s="14"/>
    </row>
    <row r="284" spans="1:5">
      <c r="A284" s="80" t="s">
        <v>302</v>
      </c>
      <c r="B284" s="81" t="s">
        <v>625</v>
      </c>
      <c r="D284" s="14"/>
      <c r="E284" s="14"/>
    </row>
    <row r="285" spans="1:5">
      <c r="A285" s="80" t="s">
        <v>161</v>
      </c>
      <c r="B285" s="81" t="s">
        <v>728</v>
      </c>
      <c r="D285" s="14"/>
      <c r="E285" s="14"/>
    </row>
    <row r="286" spans="1:5">
      <c r="A286" s="80" t="s">
        <v>205</v>
      </c>
      <c r="B286" s="81" t="s">
        <v>708</v>
      </c>
      <c r="D286" s="14"/>
      <c r="E286" s="14"/>
    </row>
    <row r="287" spans="1:5">
      <c r="A287" s="80" t="s">
        <v>68</v>
      </c>
      <c r="B287" s="81" t="s">
        <v>631</v>
      </c>
      <c r="D287" s="14"/>
      <c r="E287" s="14"/>
    </row>
    <row r="288" spans="1:5">
      <c r="A288" s="80" t="s">
        <v>256</v>
      </c>
      <c r="B288" s="81" t="s">
        <v>597</v>
      </c>
      <c r="D288" s="14"/>
      <c r="E288" s="14"/>
    </row>
    <row r="289" spans="1:5">
      <c r="A289" s="80" t="s">
        <v>261</v>
      </c>
      <c r="B289" s="81" t="s">
        <v>643</v>
      </c>
      <c r="D289" s="14"/>
      <c r="E289" s="14"/>
    </row>
    <row r="290" spans="1:5">
      <c r="A290" s="80" t="s">
        <v>275</v>
      </c>
      <c r="B290" s="81" t="s">
        <v>657</v>
      </c>
      <c r="D290" s="14"/>
      <c r="E290" s="14"/>
    </row>
    <row r="291" spans="1:5">
      <c r="A291" s="80" t="s">
        <v>136</v>
      </c>
      <c r="B291" s="81" t="s">
        <v>634</v>
      </c>
      <c r="D291" s="14"/>
      <c r="E291" s="14"/>
    </row>
    <row r="292" spans="1:5">
      <c r="A292" s="80" t="s">
        <v>176</v>
      </c>
      <c r="B292" s="81" t="s">
        <v>655</v>
      </c>
      <c r="D292" s="14"/>
      <c r="E292" s="14"/>
    </row>
    <row r="293" spans="1:5">
      <c r="A293" s="80" t="s">
        <v>284</v>
      </c>
      <c r="B293" s="81" t="s">
        <v>643</v>
      </c>
      <c r="D293" s="14"/>
      <c r="E293" s="14"/>
    </row>
    <row r="294" spans="1:5">
      <c r="A294" s="80" t="s">
        <v>729</v>
      </c>
      <c r="B294" s="81" t="s">
        <v>606</v>
      </c>
      <c r="D294" s="14"/>
      <c r="E294" s="14"/>
    </row>
    <row r="295" spans="1:5">
      <c r="A295" s="80" t="s">
        <v>730</v>
      </c>
      <c r="B295" s="81" t="s">
        <v>697</v>
      </c>
      <c r="D295" s="14"/>
      <c r="E295" s="14"/>
    </row>
    <row r="296" spans="1:5">
      <c r="A296" s="80" t="s">
        <v>731</v>
      </c>
      <c r="B296" s="81" t="s">
        <v>663</v>
      </c>
      <c r="D296" s="14"/>
      <c r="E296" s="14"/>
    </row>
    <row r="297" spans="1:5">
      <c r="A297" s="80" t="s">
        <v>236</v>
      </c>
      <c r="B297" s="81" t="s">
        <v>605</v>
      </c>
      <c r="D297" s="14"/>
      <c r="E297" s="14"/>
    </row>
    <row r="298" spans="1:5">
      <c r="A298" s="80" t="s">
        <v>74</v>
      </c>
      <c r="B298" s="81" t="s">
        <v>634</v>
      </c>
      <c r="D298" s="14"/>
      <c r="E298" s="14"/>
    </row>
    <row r="299" spans="1:5">
      <c r="A299" s="80" t="s">
        <v>96</v>
      </c>
      <c r="B299" s="81" t="s">
        <v>605</v>
      </c>
      <c r="D299" s="14"/>
      <c r="E299" s="14"/>
    </row>
    <row r="300" spans="1:5">
      <c r="A300" s="80" t="s">
        <v>98</v>
      </c>
      <c r="B300" s="81" t="s">
        <v>672</v>
      </c>
      <c r="D300" s="14"/>
      <c r="E300" s="14"/>
    </row>
    <row r="301" spans="1:5">
      <c r="A301" s="80" t="s">
        <v>680</v>
      </c>
      <c r="B301" s="81" t="s">
        <v>617</v>
      </c>
      <c r="D301" s="14"/>
      <c r="E301" s="14"/>
    </row>
    <row r="302" spans="1:5">
      <c r="A302" s="80" t="s">
        <v>186</v>
      </c>
      <c r="B302" s="81" t="s">
        <v>732</v>
      </c>
      <c r="D302" s="14"/>
      <c r="E302" s="14"/>
    </row>
    <row r="303" spans="1:5">
      <c r="A303" s="80" t="s">
        <v>190</v>
      </c>
      <c r="B303" s="81" t="s">
        <v>660</v>
      </c>
      <c r="D303" s="14"/>
      <c r="E303" s="14"/>
    </row>
    <row r="304" spans="1:5">
      <c r="A304" s="80" t="s">
        <v>733</v>
      </c>
      <c r="B304" s="81" t="s">
        <v>708</v>
      </c>
      <c r="D304" s="14"/>
      <c r="E304" s="14"/>
    </row>
    <row r="305" spans="1:5">
      <c r="A305" s="80" t="s">
        <v>279</v>
      </c>
      <c r="B305" s="81" t="s">
        <v>658</v>
      </c>
      <c r="D305" s="14"/>
      <c r="E305" s="14"/>
    </row>
    <row r="306" spans="1:5">
      <c r="A306" s="80" t="s">
        <v>229</v>
      </c>
      <c r="B306" s="81" t="s">
        <v>728</v>
      </c>
      <c r="D306" s="14"/>
      <c r="E306" s="14"/>
    </row>
    <row r="307" spans="1:5">
      <c r="A307" s="80" t="s">
        <v>83</v>
      </c>
      <c r="B307" s="81" t="s">
        <v>629</v>
      </c>
      <c r="D307" s="14"/>
      <c r="E307" s="14"/>
    </row>
    <row r="308" spans="1:5">
      <c r="A308" s="80" t="s">
        <v>277</v>
      </c>
      <c r="B308" s="81" t="s">
        <v>626</v>
      </c>
      <c r="D308" s="14"/>
      <c r="E308" s="14"/>
    </row>
    <row r="309" spans="1:5">
      <c r="A309" s="80" t="s">
        <v>734</v>
      </c>
      <c r="B309" s="81" t="s">
        <v>728</v>
      </c>
      <c r="D309" s="14"/>
      <c r="E309" s="14"/>
    </row>
    <row r="310" spans="1:5">
      <c r="A310" s="80" t="s">
        <v>95</v>
      </c>
      <c r="B310" s="81" t="s">
        <v>660</v>
      </c>
      <c r="D310" s="14"/>
      <c r="E310" s="14"/>
    </row>
    <row r="311" spans="1:5">
      <c r="A311" s="80" t="s">
        <v>696</v>
      </c>
      <c r="B311" s="81" t="s">
        <v>708</v>
      </c>
      <c r="D311" s="14"/>
      <c r="E311" s="14"/>
    </row>
    <row r="312" spans="1:5">
      <c r="A312" s="80" t="s">
        <v>206</v>
      </c>
      <c r="B312" s="81" t="s">
        <v>635</v>
      </c>
      <c r="D312" s="14"/>
      <c r="E312" s="14"/>
    </row>
    <row r="313" spans="1:5">
      <c r="A313" s="80" t="s">
        <v>207</v>
      </c>
      <c r="B313" s="81" t="s">
        <v>735</v>
      </c>
      <c r="D313" s="14"/>
      <c r="E313" s="14"/>
    </row>
    <row r="314" spans="1:5">
      <c r="A314" s="80" t="s">
        <v>211</v>
      </c>
      <c r="B314" s="81" t="s">
        <v>606</v>
      </c>
      <c r="D314" s="14"/>
      <c r="E314" s="14"/>
    </row>
    <row r="315" spans="1:5">
      <c r="A315" s="80" t="s">
        <v>257</v>
      </c>
      <c r="B315" s="81" t="s">
        <v>736</v>
      </c>
      <c r="D315" s="14"/>
      <c r="E315" s="14"/>
    </row>
    <row r="316" spans="1:5">
      <c r="A316" s="80" t="s">
        <v>262</v>
      </c>
      <c r="B316" s="81" t="s">
        <v>737</v>
      </c>
      <c r="D316" s="14"/>
      <c r="E316" s="14"/>
    </row>
    <row r="317" spans="1:5">
      <c r="A317" s="80" t="s">
        <v>263</v>
      </c>
      <c r="B317" s="81" t="s">
        <v>686</v>
      </c>
      <c r="D317" s="14"/>
      <c r="E317" s="14"/>
    </row>
    <row r="318" spans="1:5">
      <c r="A318" s="80" t="s">
        <v>264</v>
      </c>
      <c r="B318" s="81" t="s">
        <v>661</v>
      </c>
      <c r="D318" s="14"/>
      <c r="E318" s="14"/>
    </row>
    <row r="319" spans="1:5">
      <c r="A319" s="80" t="s">
        <v>303</v>
      </c>
      <c r="B319" s="81" t="s">
        <v>662</v>
      </c>
      <c r="D319" s="14"/>
      <c r="E319" s="14"/>
    </row>
    <row r="320" spans="1:5">
      <c r="A320" s="80" t="s">
        <v>310</v>
      </c>
      <c r="B320" s="81" t="s">
        <v>659</v>
      </c>
    </row>
    <row r="321" spans="1:2">
      <c r="A321" s="80" t="s">
        <v>114</v>
      </c>
      <c r="B321" s="81" t="s">
        <v>601</v>
      </c>
    </row>
    <row r="322" spans="1:2">
      <c r="A322" s="80" t="s">
        <v>224</v>
      </c>
      <c r="B322" s="81" t="s">
        <v>630</v>
      </c>
    </row>
    <row r="323" spans="1:2">
      <c r="A323" s="80" t="s">
        <v>53</v>
      </c>
      <c r="B323" s="81" t="s">
        <v>607</v>
      </c>
    </row>
    <row r="324" spans="1:2">
      <c r="A324" s="80" t="s">
        <v>221</v>
      </c>
      <c r="B324" s="81" t="s">
        <v>646</v>
      </c>
    </row>
    <row r="325" spans="1:2">
      <c r="A325" s="80" t="s">
        <v>838</v>
      </c>
      <c r="B325" s="81" t="s">
        <v>646</v>
      </c>
    </row>
    <row r="326" spans="1:2">
      <c r="A326" s="80" t="s">
        <v>269</v>
      </c>
      <c r="B326" s="81" t="s">
        <v>628</v>
      </c>
    </row>
    <row r="327" spans="1:2">
      <c r="A327" s="80" t="s">
        <v>170</v>
      </c>
      <c r="B327" s="81" t="s">
        <v>644</v>
      </c>
    </row>
    <row r="328" spans="1:2">
      <c r="A328" s="80">
        <v>0</v>
      </c>
      <c r="B328" s="81" t="s">
        <v>646</v>
      </c>
    </row>
    <row r="329" spans="1:2">
      <c r="A329" s="80">
        <v>0</v>
      </c>
      <c r="B329" s="81" t="s">
        <v>628</v>
      </c>
    </row>
    <row r="330" spans="1:2">
      <c r="A330" s="80">
        <v>0</v>
      </c>
      <c r="B330" s="81" t="s">
        <v>708</v>
      </c>
    </row>
    <row r="331" spans="1:2">
      <c r="A331" s="80">
        <v>0</v>
      </c>
      <c r="B331" s="81" t="s">
        <v>630</v>
      </c>
    </row>
    <row r="332" spans="1:2">
      <c r="A332" s="80">
        <v>0</v>
      </c>
      <c r="B332" s="81" t="s">
        <v>627</v>
      </c>
    </row>
    <row r="333" spans="1:2">
      <c r="A333" s="80">
        <v>0</v>
      </c>
      <c r="B333" s="81" t="s">
        <v>631</v>
      </c>
    </row>
    <row r="334" spans="1:2">
      <c r="A334" s="80">
        <v>0</v>
      </c>
      <c r="B334" s="81" t="s">
        <v>663</v>
      </c>
    </row>
    <row r="335" spans="1:2">
      <c r="A335" s="80">
        <v>0</v>
      </c>
      <c r="B335" s="81" t="s">
        <v>629</v>
      </c>
    </row>
    <row r="336" spans="1:2">
      <c r="A336" s="80">
        <v>0</v>
      </c>
      <c r="B336" s="81" t="s">
        <v>632</v>
      </c>
    </row>
    <row r="337" spans="1:2">
      <c r="A337" s="80" t="s">
        <v>126</v>
      </c>
      <c r="B337" s="81" t="s">
        <v>621</v>
      </c>
    </row>
    <row r="338" spans="1:2">
      <c r="A338" s="80" t="s">
        <v>234</v>
      </c>
      <c r="B338" s="81" t="s">
        <v>621</v>
      </c>
    </row>
    <row r="339" spans="1:2">
      <c r="A339" s="80" t="s">
        <v>127</v>
      </c>
      <c r="B339" s="81" t="s">
        <v>621</v>
      </c>
    </row>
    <row r="340" spans="1:2">
      <c r="A340" s="80" t="s">
        <v>86</v>
      </c>
      <c r="B340" s="81" t="s">
        <v>625</v>
      </c>
    </row>
    <row r="341" spans="1:2">
      <c r="A341" s="80" t="s">
        <v>217</v>
      </c>
      <c r="B341" s="81" t="s">
        <v>621</v>
      </c>
    </row>
    <row r="342" spans="1:2">
      <c r="A342" s="80" t="s">
        <v>738</v>
      </c>
      <c r="B342" s="81" t="s">
        <v>670</v>
      </c>
    </row>
    <row r="343" spans="1:2">
      <c r="A343" s="80" t="s">
        <v>277</v>
      </c>
      <c r="B343" s="81" t="s">
        <v>624</v>
      </c>
    </row>
    <row r="344" spans="1:2">
      <c r="A344" s="80" t="s">
        <v>174</v>
      </c>
      <c r="B344" s="81" t="s">
        <v>621</v>
      </c>
    </row>
    <row r="345" spans="1:2">
      <c r="A345" s="80" t="s">
        <v>240</v>
      </c>
      <c r="B345" s="81" t="s">
        <v>626</v>
      </c>
    </row>
    <row r="346" spans="1:2">
      <c r="A346" s="80" t="s">
        <v>301</v>
      </c>
      <c r="B346" s="81" t="s">
        <v>625</v>
      </c>
    </row>
    <row r="347" spans="1:2">
      <c r="A347" s="80" t="s">
        <v>226</v>
      </c>
      <c r="B347" s="81" t="s">
        <v>612</v>
      </c>
    </row>
    <row r="348" spans="1:2">
      <c r="A348" s="80" t="s">
        <v>231</v>
      </c>
      <c r="B348" s="81" t="s">
        <v>612</v>
      </c>
    </row>
    <row r="349" spans="1:2">
      <c r="A349" s="80" t="s">
        <v>248</v>
      </c>
      <c r="B349" s="81" t="s">
        <v>636</v>
      </c>
    </row>
    <row r="350" spans="1:2">
      <c r="A350" s="80" t="s">
        <v>277</v>
      </c>
      <c r="B350" s="81" t="s">
        <v>663</v>
      </c>
    </row>
    <row r="351" spans="1:2">
      <c r="A351" s="80" t="s">
        <v>250</v>
      </c>
      <c r="B351" s="81" t="s">
        <v>632</v>
      </c>
    </row>
    <row r="352" spans="1:2">
      <c r="A352" s="80" t="s">
        <v>155</v>
      </c>
      <c r="B352" s="81" t="s">
        <v>632</v>
      </c>
    </row>
    <row r="353" spans="1:2">
      <c r="A353" s="80" t="s">
        <v>187</v>
      </c>
      <c r="B353" s="81" t="s">
        <v>631</v>
      </c>
    </row>
    <row r="354" spans="1:2">
      <c r="A354" s="80" t="s">
        <v>269</v>
      </c>
      <c r="B354" s="81" t="s">
        <v>625</v>
      </c>
    </row>
    <row r="355" spans="1:2">
      <c r="A355" s="80" t="s">
        <v>192</v>
      </c>
      <c r="B355" s="81" t="s">
        <v>657</v>
      </c>
    </row>
    <row r="356" spans="1:2">
      <c r="A356" s="80" t="s">
        <v>119</v>
      </c>
      <c r="B356" s="81" t="s">
        <v>607</v>
      </c>
    </row>
    <row r="357" spans="1:2">
      <c r="A357" s="80" t="s">
        <v>590</v>
      </c>
      <c r="B357" s="81" t="s">
        <v>609</v>
      </c>
    </row>
    <row r="358" spans="1:2">
      <c r="A358" s="80" t="s">
        <v>53</v>
      </c>
      <c r="B358" s="81" t="s">
        <v>708</v>
      </c>
    </row>
    <row r="359" spans="1:2">
      <c r="A359" s="80" t="s">
        <v>104</v>
      </c>
      <c r="B359" s="81" t="s">
        <v>632</v>
      </c>
    </row>
    <row r="360" spans="1:2">
      <c r="A360" s="80" t="s">
        <v>86</v>
      </c>
      <c r="B360" s="81" t="s">
        <v>631</v>
      </c>
    </row>
    <row r="361" spans="1:2">
      <c r="A361" s="80" t="s">
        <v>112</v>
      </c>
      <c r="B361" s="81" t="s">
        <v>630</v>
      </c>
    </row>
    <row r="362" spans="1:2">
      <c r="A362" s="80" t="s">
        <v>130</v>
      </c>
      <c r="B362" s="81" t="s">
        <v>617</v>
      </c>
    </row>
    <row r="363" spans="1:2">
      <c r="A363" s="80" t="s">
        <v>116</v>
      </c>
      <c r="B363" s="81" t="s">
        <v>614</v>
      </c>
    </row>
    <row r="364" spans="1:2">
      <c r="A364" s="80" t="s">
        <v>71</v>
      </c>
      <c r="B364" s="81" t="s">
        <v>626</v>
      </c>
    </row>
    <row r="365" spans="1:2">
      <c r="A365" s="80" t="s">
        <v>199</v>
      </c>
      <c r="B365" s="81" t="s">
        <v>671</v>
      </c>
    </row>
    <row r="366" spans="1:2">
      <c r="A366" s="80" t="s">
        <v>177</v>
      </c>
      <c r="B366" s="81" t="s">
        <v>656</v>
      </c>
    </row>
    <row r="367" spans="1:2">
      <c r="A367" s="80" t="s">
        <v>191</v>
      </c>
      <c r="B367" s="81" t="s">
        <v>679</v>
      </c>
    </row>
    <row r="368" spans="1:2">
      <c r="A368" s="80" t="s">
        <v>63</v>
      </c>
      <c r="B368" s="81" t="s">
        <v>647</v>
      </c>
    </row>
    <row r="369" spans="1:2">
      <c r="A369" s="80" t="s">
        <v>286</v>
      </c>
      <c r="B369" s="81" t="s">
        <v>623</v>
      </c>
    </row>
    <row r="370" spans="1:2">
      <c r="A370" s="80" t="s">
        <v>116</v>
      </c>
      <c r="B370" s="81" t="s">
        <v>636</v>
      </c>
    </row>
    <row r="371" spans="1:2">
      <c r="A371" s="80" t="s">
        <v>164</v>
      </c>
      <c r="B371" s="81" t="s">
        <v>635</v>
      </c>
    </row>
    <row r="372" spans="1:2">
      <c r="A372" s="80" t="s">
        <v>175</v>
      </c>
      <c r="B372" s="81" t="s">
        <v>735</v>
      </c>
    </row>
    <row r="373" spans="1:2">
      <c r="A373" s="80" t="s">
        <v>226</v>
      </c>
      <c r="B373" s="81" t="s">
        <v>642</v>
      </c>
    </row>
    <row r="374" spans="1:2">
      <c r="A374" s="80" t="s">
        <v>241</v>
      </c>
      <c r="B374" s="81" t="s">
        <v>606</v>
      </c>
    </row>
    <row r="375" spans="1:2">
      <c r="A375" s="80" t="s">
        <v>246</v>
      </c>
      <c r="B375" s="81" t="s">
        <v>610</v>
      </c>
    </row>
    <row r="376" spans="1:2">
      <c r="A376" s="80" t="s">
        <v>195</v>
      </c>
      <c r="B376" s="81" t="s">
        <v>624</v>
      </c>
    </row>
    <row r="377" spans="1:2">
      <c r="A377" s="80" t="s">
        <v>839</v>
      </c>
      <c r="B377" s="81" t="s">
        <v>624</v>
      </c>
    </row>
    <row r="378" spans="1:2">
      <c r="A378" s="80" t="s">
        <v>241</v>
      </c>
      <c r="B378" s="81" t="s">
        <v>632</v>
      </c>
    </row>
    <row r="379" spans="1:2">
      <c r="A379" s="80" t="s">
        <v>164</v>
      </c>
      <c r="B379" s="81" t="s">
        <v>676</v>
      </c>
    </row>
    <row r="380" spans="1:2">
      <c r="A380" s="80" t="s">
        <v>172</v>
      </c>
      <c r="B380" s="81" t="s">
        <v>635</v>
      </c>
    </row>
    <row r="381" spans="1:2">
      <c r="A381" s="80" t="s">
        <v>241</v>
      </c>
      <c r="B381" s="81" t="s">
        <v>657</v>
      </c>
    </row>
    <row r="382" spans="1:2">
      <c r="A382" s="80" t="s">
        <v>259</v>
      </c>
      <c r="B382" s="81" t="s">
        <v>637</v>
      </c>
    </row>
    <row r="383" spans="1:2">
      <c r="A383" s="80" t="s">
        <v>155</v>
      </c>
      <c r="B383" s="81" t="s">
        <v>688</v>
      </c>
    </row>
    <row r="384" spans="1:2">
      <c r="A384" s="80" t="s">
        <v>161</v>
      </c>
      <c r="B384" s="81" t="s">
        <v>622</v>
      </c>
    </row>
    <row r="385" spans="1:2">
      <c r="A385" s="80" t="s">
        <v>251</v>
      </c>
      <c r="B385" s="81" t="s">
        <v>632</v>
      </c>
    </row>
    <row r="386" spans="1:2">
      <c r="A386" s="80" t="s">
        <v>159</v>
      </c>
      <c r="B386" s="81" t="s">
        <v>621</v>
      </c>
    </row>
    <row r="387" spans="1:2">
      <c r="A387" s="80" t="s">
        <v>848</v>
      </c>
      <c r="B387" s="81" t="s">
        <v>612</v>
      </c>
    </row>
    <row r="388" spans="1:2">
      <c r="A388" s="80" t="s">
        <v>846</v>
      </c>
      <c r="B388" s="81" t="s">
        <v>659</v>
      </c>
    </row>
    <row r="389" spans="1:2">
      <c r="A389" s="80" t="s">
        <v>162</v>
      </c>
      <c r="B389" s="81" t="s">
        <v>660</v>
      </c>
    </row>
    <row r="390" spans="1:2">
      <c r="A390" s="80" t="s">
        <v>83</v>
      </c>
      <c r="B390" s="81" t="s">
        <v>628</v>
      </c>
    </row>
    <row r="391" spans="1:2">
      <c r="A391" s="80" t="s">
        <v>134</v>
      </c>
      <c r="B391" s="81" t="s">
        <v>644</v>
      </c>
    </row>
    <row r="392" spans="1:2">
      <c r="A392" s="80" t="s">
        <v>270</v>
      </c>
      <c r="B392" s="81" t="s">
        <v>670</v>
      </c>
    </row>
    <row r="393" spans="1:2">
      <c r="A393" s="80" t="s">
        <v>148</v>
      </c>
      <c r="B393" s="81" t="s">
        <v>651</v>
      </c>
    </row>
    <row r="394" spans="1:2">
      <c r="A394" s="80" t="s">
        <v>61</v>
      </c>
      <c r="B394" s="81" t="s">
        <v>634</v>
      </c>
    </row>
    <row r="395" spans="1:2">
      <c r="A395" s="80" t="s">
        <v>121</v>
      </c>
      <c r="B395" s="81" t="s">
        <v>618</v>
      </c>
    </row>
    <row r="396" spans="1:2">
      <c r="A396" s="80" t="s">
        <v>128</v>
      </c>
      <c r="B396" s="81" t="s">
        <v>643</v>
      </c>
    </row>
    <row r="397" spans="1:2">
      <c r="A397" s="80" t="s">
        <v>191</v>
      </c>
      <c r="B397" s="81" t="s">
        <v>657</v>
      </c>
    </row>
    <row r="398" spans="1:2">
      <c r="A398" s="80" t="s">
        <v>86</v>
      </c>
      <c r="B398" s="81" t="s">
        <v>617</v>
      </c>
    </row>
    <row r="399" spans="1:2">
      <c r="A399" s="80" t="s">
        <v>273</v>
      </c>
      <c r="B399" s="81" t="s">
        <v>644</v>
      </c>
    </row>
    <row r="400" spans="1:2">
      <c r="A400" s="80" t="s">
        <v>208</v>
      </c>
      <c r="B400" s="81" t="s">
        <v>623</v>
      </c>
    </row>
    <row r="401" spans="1:2">
      <c r="A401" s="80" t="s">
        <v>223</v>
      </c>
      <c r="B401" s="81" t="s">
        <v>664</v>
      </c>
    </row>
    <row r="402" spans="1:2">
      <c r="A402" s="80" t="s">
        <v>222</v>
      </c>
      <c r="B402" s="81" t="s">
        <v>617</v>
      </c>
    </row>
    <row r="403" spans="1:2">
      <c r="A403" s="80" t="s">
        <v>63</v>
      </c>
      <c r="B403" s="81" t="s">
        <v>604</v>
      </c>
    </row>
    <row r="404" spans="1:2">
      <c r="A404" s="80" t="s">
        <v>129</v>
      </c>
      <c r="B404" s="81" t="s">
        <v>603</v>
      </c>
    </row>
    <row r="405" spans="1:2">
      <c r="A405" s="80" t="s">
        <v>91</v>
      </c>
      <c r="B405" s="81" t="s">
        <v>615</v>
      </c>
    </row>
    <row r="406" spans="1:2">
      <c r="A406" s="80" t="s">
        <v>115</v>
      </c>
      <c r="B406" s="81" t="s">
        <v>640</v>
      </c>
    </row>
    <row r="407" spans="1:2">
      <c r="A407" s="80" t="s">
        <v>63</v>
      </c>
      <c r="B407" s="81" t="s">
        <v>646</v>
      </c>
    </row>
    <row r="408" spans="1:2">
      <c r="A408" s="80" t="s">
        <v>199</v>
      </c>
      <c r="B408" s="81" t="s">
        <v>649</v>
      </c>
    </row>
    <row r="409" spans="1:2">
      <c r="A409" s="80" t="s">
        <v>240</v>
      </c>
      <c r="B409" s="81" t="s">
        <v>664</v>
      </c>
    </row>
    <row r="410" spans="1:2">
      <c r="A410" s="80" t="s">
        <v>317</v>
      </c>
      <c r="B410" s="81" t="s">
        <v>644</v>
      </c>
    </row>
    <row r="411" spans="1:2">
      <c r="A411" s="80" t="s">
        <v>314</v>
      </c>
      <c r="B411" s="81" t="s">
        <v>675</v>
      </c>
    </row>
    <row r="412" spans="1:2">
      <c r="A412" s="80" t="s">
        <v>315</v>
      </c>
      <c r="B412" s="81" t="s">
        <v>599</v>
      </c>
    </row>
    <row r="413" spans="1:2">
      <c r="A413" s="80" t="s">
        <v>317</v>
      </c>
      <c r="B413" s="81" t="s">
        <v>654</v>
      </c>
    </row>
    <row r="414" spans="1:2">
      <c r="A414" s="80" t="s">
        <v>316</v>
      </c>
      <c r="B414" s="81" t="s">
        <v>676</v>
      </c>
    </row>
    <row r="415" spans="1:2">
      <c r="A415" s="80" t="s">
        <v>314</v>
      </c>
      <c r="B415" s="81" t="s">
        <v>597</v>
      </c>
    </row>
    <row r="416" spans="1:2">
      <c r="A416" s="80" t="s">
        <v>154</v>
      </c>
      <c r="B416" s="81" t="s">
        <v>632</v>
      </c>
    </row>
    <row r="417" spans="1:2">
      <c r="A417" s="80" t="s">
        <v>55</v>
      </c>
      <c r="B417" s="81" t="s">
        <v>666</v>
      </c>
    </row>
    <row r="418" spans="1:2">
      <c r="A418" s="80" t="s">
        <v>309</v>
      </c>
      <c r="B418" s="81" t="s">
        <v>689</v>
      </c>
    </row>
    <row r="419" spans="1:2">
      <c r="A419" s="80" t="s">
        <v>154</v>
      </c>
      <c r="B419" s="81" t="s">
        <v>664</v>
      </c>
    </row>
    <row r="420" spans="1:2">
      <c r="A420" s="80" t="s">
        <v>101</v>
      </c>
      <c r="B420" s="81" t="s">
        <v>596</v>
      </c>
    </row>
    <row r="421" spans="1:2">
      <c r="A421" s="80" t="s">
        <v>86</v>
      </c>
      <c r="B421" s="81" t="s">
        <v>656</v>
      </c>
    </row>
    <row r="422" spans="1:2">
      <c r="A422" s="80" t="s">
        <v>227</v>
      </c>
      <c r="B422" s="81" t="s">
        <v>644</v>
      </c>
    </row>
    <row r="423" spans="1:2">
      <c r="A423" s="80" t="s">
        <v>168</v>
      </c>
      <c r="B423" s="81" t="s">
        <v>621</v>
      </c>
    </row>
    <row r="424" spans="1:2">
      <c r="A424" s="80" t="s">
        <v>124</v>
      </c>
      <c r="B424" s="81" t="s">
        <v>623</v>
      </c>
    </row>
    <row r="425" spans="1:2">
      <c r="A425" s="80" t="s">
        <v>256</v>
      </c>
      <c r="B425" s="81" t="s">
        <v>628</v>
      </c>
    </row>
    <row r="426" spans="1:2">
      <c r="A426" s="80" t="s">
        <v>168</v>
      </c>
      <c r="B426" s="81" t="s">
        <v>624</v>
      </c>
    </row>
    <row r="427" spans="1:2">
      <c r="A427" s="80" t="s">
        <v>175</v>
      </c>
      <c r="B427" s="81" t="s">
        <v>628</v>
      </c>
    </row>
    <row r="428" spans="1:2">
      <c r="A428" s="80" t="s">
        <v>252</v>
      </c>
      <c r="B428" s="81" t="s">
        <v>618</v>
      </c>
    </row>
    <row r="429" spans="1:2">
      <c r="A429" s="80" t="s">
        <v>72</v>
      </c>
      <c r="B429" s="81" t="s">
        <v>663</v>
      </c>
    </row>
    <row r="430" spans="1:2">
      <c r="A430" s="80" t="s">
        <v>76</v>
      </c>
      <c r="B430" s="81" t="s">
        <v>631</v>
      </c>
    </row>
    <row r="431" spans="1:2">
      <c r="A431" s="80" t="s">
        <v>100</v>
      </c>
      <c r="B431" s="81" t="s">
        <v>630</v>
      </c>
    </row>
    <row r="432" spans="1:2">
      <c r="A432" s="80" t="s">
        <v>97</v>
      </c>
      <c r="B432" s="81" t="s">
        <v>631</v>
      </c>
    </row>
    <row r="433" spans="1:2">
      <c r="A433" s="80" t="s">
        <v>172</v>
      </c>
      <c r="B433" s="81" t="s">
        <v>621</v>
      </c>
    </row>
    <row r="434" spans="1:2">
      <c r="A434" s="80" t="s">
        <v>271</v>
      </c>
      <c r="B434" s="81" t="s">
        <v>621</v>
      </c>
    </row>
    <row r="435" spans="1:2">
      <c r="A435" s="80" t="s">
        <v>83</v>
      </c>
      <c r="B435" s="81" t="s">
        <v>625</v>
      </c>
    </row>
    <row r="436" spans="1:2">
      <c r="A436" s="80" t="s">
        <v>84</v>
      </c>
      <c r="B436" s="81" t="s">
        <v>631</v>
      </c>
    </row>
    <row r="437" spans="1:2">
      <c r="A437" s="80" t="s">
        <v>251</v>
      </c>
      <c r="B437" s="81" t="s">
        <v>655</v>
      </c>
    </row>
    <row r="438" spans="1:2">
      <c r="A438" s="80" t="s">
        <v>55</v>
      </c>
      <c r="B438" s="81" t="s">
        <v>625</v>
      </c>
    </row>
    <row r="439" spans="1:2">
      <c r="A439" s="80" t="s">
        <v>254</v>
      </c>
      <c r="B439" s="81" t="s">
        <v>622</v>
      </c>
    </row>
    <row r="440" spans="1:2">
      <c r="A440" s="80" t="s">
        <v>315</v>
      </c>
      <c r="B440" s="81" t="s">
        <v>620</v>
      </c>
    </row>
    <row r="441" spans="1:2">
      <c r="A441" s="80" t="s">
        <v>226</v>
      </c>
      <c r="B441" s="81" t="s">
        <v>624</v>
      </c>
    </row>
    <row r="442" spans="1:2">
      <c r="A442" s="80" t="s">
        <v>739</v>
      </c>
      <c r="B442" s="81" t="s">
        <v>657</v>
      </c>
    </row>
    <row r="443" spans="1:2">
      <c r="A443" s="80" t="s">
        <v>71</v>
      </c>
      <c r="B443" s="81" t="s">
        <v>693</v>
      </c>
    </row>
    <row r="444" spans="1:2">
      <c r="A444" s="80" t="s">
        <v>300</v>
      </c>
      <c r="B444" s="81" t="s">
        <v>625</v>
      </c>
    </row>
    <row r="445" spans="1:2">
      <c r="A445" s="80" t="s">
        <v>53</v>
      </c>
      <c r="B445" s="81" t="s">
        <v>667</v>
      </c>
    </row>
    <row r="446" spans="1:2">
      <c r="A446" s="80" t="s">
        <v>109</v>
      </c>
      <c r="B446" s="81" t="s">
        <v>619</v>
      </c>
    </row>
    <row r="447" spans="1:2">
      <c r="A447" s="80" t="s">
        <v>51</v>
      </c>
      <c r="B447" s="81" t="s">
        <v>632</v>
      </c>
    </row>
    <row r="448" spans="1:2">
      <c r="A448" s="80" t="s">
        <v>740</v>
      </c>
      <c r="B448" s="81" t="s">
        <v>655</v>
      </c>
    </row>
    <row r="449" spans="1:2">
      <c r="A449" s="80" t="s">
        <v>741</v>
      </c>
      <c r="B449" s="81" t="s">
        <v>603</v>
      </c>
    </row>
    <row r="450" spans="1:2">
      <c r="A450" s="80" t="s">
        <v>251</v>
      </c>
      <c r="B450" s="81" t="s">
        <v>742</v>
      </c>
    </row>
    <row r="451" spans="1:2">
      <c r="A451" s="80" t="s">
        <v>74</v>
      </c>
      <c r="B451" s="81" t="s">
        <v>631</v>
      </c>
    </row>
    <row r="452" spans="1:2">
      <c r="A452" s="80" t="s">
        <v>265</v>
      </c>
      <c r="B452" s="81" t="s">
        <v>632</v>
      </c>
    </row>
    <row r="453" spans="1:2">
      <c r="A453" s="80" t="s">
        <v>743</v>
      </c>
      <c r="B453" s="81" t="s">
        <v>622</v>
      </c>
    </row>
    <row r="454" spans="1:2">
      <c r="A454" s="80" t="s">
        <v>168</v>
      </c>
      <c r="B454" s="81" t="s">
        <v>643</v>
      </c>
    </row>
    <row r="455" spans="1:2">
      <c r="A455" s="80" t="s">
        <v>252</v>
      </c>
      <c r="B455" s="81" t="s">
        <v>620</v>
      </c>
    </row>
    <row r="456" spans="1:2">
      <c r="A456" s="80" t="s">
        <v>240</v>
      </c>
      <c r="B456" s="81" t="s">
        <v>632</v>
      </c>
    </row>
    <row r="457" spans="1:2">
      <c r="A457" s="80" t="s">
        <v>189</v>
      </c>
      <c r="B457" s="81" t="s">
        <v>635</v>
      </c>
    </row>
    <row r="458" spans="1:2">
      <c r="A458" s="80" t="s">
        <v>744</v>
      </c>
      <c r="B458" s="81" t="s">
        <v>621</v>
      </c>
    </row>
    <row r="459" spans="1:2">
      <c r="A459" s="80" t="s">
        <v>86</v>
      </c>
      <c r="B459" s="81" t="s">
        <v>635</v>
      </c>
    </row>
    <row r="460" spans="1:2">
      <c r="A460" s="80" t="s">
        <v>745</v>
      </c>
      <c r="B460" s="81" t="s">
        <v>628</v>
      </c>
    </row>
    <row r="461" spans="1:2">
      <c r="A461" s="80" t="s">
        <v>226</v>
      </c>
      <c r="B461" s="81" t="s">
        <v>671</v>
      </c>
    </row>
    <row r="462" spans="1:2">
      <c r="A462" s="80" t="s">
        <v>271</v>
      </c>
      <c r="B462" s="81" t="s">
        <v>644</v>
      </c>
    </row>
    <row r="463" spans="1:2">
      <c r="A463" s="80" t="s">
        <v>86</v>
      </c>
      <c r="B463" s="81" t="s">
        <v>671</v>
      </c>
    </row>
    <row r="464" spans="1:2">
      <c r="A464" s="80" t="s">
        <v>254</v>
      </c>
      <c r="B464" s="81" t="s">
        <v>632</v>
      </c>
    </row>
    <row r="465" spans="1:2">
      <c r="A465" s="80" t="s">
        <v>743</v>
      </c>
      <c r="B465" s="81" t="s">
        <v>626</v>
      </c>
    </row>
    <row r="466" spans="1:2">
      <c r="A466" s="80" t="s">
        <v>97</v>
      </c>
      <c r="B466" s="81" t="s">
        <v>634</v>
      </c>
    </row>
    <row r="467" spans="1:2">
      <c r="A467" s="80" t="s">
        <v>593</v>
      </c>
      <c r="B467" s="81" t="s">
        <v>630</v>
      </c>
    </row>
    <row r="468" spans="1:2">
      <c r="A468" s="80" t="s">
        <v>63</v>
      </c>
      <c r="B468" s="81" t="s">
        <v>626</v>
      </c>
    </row>
    <row r="469" spans="1:2">
      <c r="A469" s="80" t="s">
        <v>199</v>
      </c>
      <c r="B469" s="81" t="s">
        <v>628</v>
      </c>
    </row>
    <row r="470" spans="1:2">
      <c r="A470" s="80" t="s">
        <v>292</v>
      </c>
      <c r="B470" s="81" t="s">
        <v>632</v>
      </c>
    </row>
    <row r="471" spans="1:2">
      <c r="A471" s="80" t="s">
        <v>83</v>
      </c>
      <c r="B471" s="81" t="s">
        <v>614</v>
      </c>
    </row>
    <row r="472" spans="1:2">
      <c r="A472" s="80" t="s">
        <v>166</v>
      </c>
      <c r="B472" s="81" t="s">
        <v>621</v>
      </c>
    </row>
    <row r="473" spans="1:2">
      <c r="A473" s="80" t="s">
        <v>86</v>
      </c>
      <c r="B473" s="81" t="s">
        <v>632</v>
      </c>
    </row>
    <row r="474" spans="1:2">
      <c r="A474" s="80" t="s">
        <v>746</v>
      </c>
      <c r="B474" s="81" t="s">
        <v>626</v>
      </c>
    </row>
    <row r="475" spans="1:2">
      <c r="A475" s="80" t="s">
        <v>747</v>
      </c>
      <c r="B475" s="81" t="s">
        <v>628</v>
      </c>
    </row>
    <row r="476" spans="1:2">
      <c r="A476" s="80" t="s">
        <v>101</v>
      </c>
      <c r="B476" s="81" t="s">
        <v>642</v>
      </c>
    </row>
    <row r="477" spans="1:2">
      <c r="A477" s="80" t="s">
        <v>256</v>
      </c>
      <c r="B477" s="81" t="s">
        <v>614</v>
      </c>
    </row>
    <row r="478" spans="1:2">
      <c r="A478" s="80" t="s">
        <v>748</v>
      </c>
      <c r="B478" s="81" t="s">
        <v>628</v>
      </c>
    </row>
    <row r="479" spans="1:2">
      <c r="A479" s="80" t="s">
        <v>231</v>
      </c>
      <c r="B479" s="81" t="s">
        <v>620</v>
      </c>
    </row>
    <row r="480" spans="1:2">
      <c r="A480" s="80" t="s">
        <v>240</v>
      </c>
      <c r="B480" s="81" t="s">
        <v>625</v>
      </c>
    </row>
    <row r="481" spans="1:2">
      <c r="A481" s="80" t="s">
        <v>57</v>
      </c>
      <c r="B481" s="81" t="s">
        <v>612</v>
      </c>
    </row>
    <row r="482" spans="1:2">
      <c r="A482" s="80" t="s">
        <v>209</v>
      </c>
      <c r="B482" s="81" t="s">
        <v>632</v>
      </c>
    </row>
    <row r="483" spans="1:2">
      <c r="A483" s="80" t="s">
        <v>55</v>
      </c>
      <c r="B483" s="81" t="s">
        <v>617</v>
      </c>
    </row>
    <row r="484" spans="1:2">
      <c r="A484" s="80" t="s">
        <v>66</v>
      </c>
      <c r="B484" s="81" t="s">
        <v>619</v>
      </c>
    </row>
    <row r="485" spans="1:2">
      <c r="A485" s="80" t="s">
        <v>95</v>
      </c>
      <c r="B485" s="81" t="s">
        <v>631</v>
      </c>
    </row>
    <row r="486" spans="1:2">
      <c r="A486" s="80" t="s">
        <v>63</v>
      </c>
      <c r="B486" s="81" t="s">
        <v>708</v>
      </c>
    </row>
    <row r="487" spans="1:2">
      <c r="A487" s="80" t="s">
        <v>66</v>
      </c>
      <c r="B487" s="81" t="s">
        <v>632</v>
      </c>
    </row>
    <row r="488" spans="1:2">
      <c r="A488" s="80" t="s">
        <v>157</v>
      </c>
      <c r="B488" s="81" t="s">
        <v>647</v>
      </c>
    </row>
    <row r="489" spans="1:2">
      <c r="A489" s="80" t="s">
        <v>132</v>
      </c>
      <c r="B489" s="81" t="s">
        <v>617</v>
      </c>
    </row>
    <row r="490" spans="1:2">
      <c r="A490" s="80" t="s">
        <v>215</v>
      </c>
      <c r="B490" s="81" t="s">
        <v>661</v>
      </c>
    </row>
    <row r="491" spans="1:2">
      <c r="A491" s="80" t="s">
        <v>111</v>
      </c>
      <c r="B491" s="81" t="s">
        <v>597</v>
      </c>
    </row>
    <row r="492" spans="1:2">
      <c r="A492" s="80" t="s">
        <v>111</v>
      </c>
      <c r="B492" s="81" t="s">
        <v>618</v>
      </c>
    </row>
    <row r="493" spans="1:2">
      <c r="A493" s="80" t="s">
        <v>692</v>
      </c>
      <c r="B493" s="81" t="s">
        <v>742</v>
      </c>
    </row>
    <row r="494" spans="1:2">
      <c r="A494" s="80" t="s">
        <v>749</v>
      </c>
      <c r="B494" s="81" t="s">
        <v>647</v>
      </c>
    </row>
    <row r="495" spans="1:2">
      <c r="A495" s="80" t="s">
        <v>209</v>
      </c>
      <c r="B495" s="81" t="s">
        <v>628</v>
      </c>
    </row>
    <row r="496" spans="1:2">
      <c r="A496" s="80" t="s">
        <v>307</v>
      </c>
      <c r="B496" s="81" t="s">
        <v>625</v>
      </c>
    </row>
    <row r="497" spans="1:2">
      <c r="A497" s="80" t="s">
        <v>750</v>
      </c>
      <c r="B497" s="81" t="s">
        <v>622</v>
      </c>
    </row>
    <row r="498" spans="1:2">
      <c r="A498" s="80" t="s">
        <v>116</v>
      </c>
      <c r="B498" s="81" t="s">
        <v>619</v>
      </c>
    </row>
    <row r="499" spans="1:2">
      <c r="A499" s="80" t="s">
        <v>145</v>
      </c>
      <c r="B499" s="81" t="s">
        <v>597</v>
      </c>
    </row>
    <row r="500" spans="1:2">
      <c r="A500" s="80" t="s">
        <v>315</v>
      </c>
      <c r="B500" s="81" t="s">
        <v>597</v>
      </c>
    </row>
    <row r="501" spans="1:2">
      <c r="A501" s="80" t="s">
        <v>55</v>
      </c>
      <c r="B501" s="81" t="s">
        <v>599</v>
      </c>
    </row>
    <row r="502" spans="1:2">
      <c r="A502" s="80" t="s">
        <v>213</v>
      </c>
      <c r="B502" s="81" t="s">
        <v>660</v>
      </c>
    </row>
    <row r="503" spans="1:2">
      <c r="A503" s="80" t="s">
        <v>226</v>
      </c>
      <c r="B503" s="81" t="s">
        <v>631</v>
      </c>
    </row>
    <row r="504" spans="1:2">
      <c r="A504" s="80" t="s">
        <v>92</v>
      </c>
      <c r="B504" s="81" t="s">
        <v>631</v>
      </c>
    </row>
    <row r="505" spans="1:2">
      <c r="A505" s="80" t="s">
        <v>248</v>
      </c>
      <c r="B505" s="81" t="s">
        <v>628</v>
      </c>
    </row>
    <row r="506" spans="1:2">
      <c r="A506" s="80" t="s">
        <v>252</v>
      </c>
      <c r="B506" s="81" t="s">
        <v>597</v>
      </c>
    </row>
    <row r="507" spans="1:2">
      <c r="A507" s="80" t="s">
        <v>151</v>
      </c>
      <c r="B507" s="81" t="s">
        <v>632</v>
      </c>
    </row>
    <row r="508" spans="1:2">
      <c r="A508" s="80" t="s">
        <v>248</v>
      </c>
      <c r="B508" s="81" t="s">
        <v>641</v>
      </c>
    </row>
    <row r="509" spans="1:2">
      <c r="A509" s="80" t="s">
        <v>143</v>
      </c>
      <c r="B509" s="81" t="s">
        <v>647</v>
      </c>
    </row>
    <row r="510" spans="1:2">
      <c r="A510" s="80" t="s">
        <v>140</v>
      </c>
      <c r="B510" s="81" t="s">
        <v>617</v>
      </c>
    </row>
    <row r="511" spans="1:2">
      <c r="A511" s="80" t="s">
        <v>214</v>
      </c>
      <c r="B511" s="81" t="s">
        <v>660</v>
      </c>
    </row>
    <row r="512" spans="1:2">
      <c r="A512" s="80" t="s">
        <v>240</v>
      </c>
      <c r="B512" s="81" t="s">
        <v>629</v>
      </c>
    </row>
    <row r="513" spans="1:2">
      <c r="A513" s="80" t="s">
        <v>155</v>
      </c>
      <c r="B513" s="81" t="s">
        <v>624</v>
      </c>
    </row>
    <row r="514" spans="1:2">
      <c r="A514" s="80" t="s">
        <v>312</v>
      </c>
      <c r="B514" s="81" t="s">
        <v>630</v>
      </c>
    </row>
    <row r="515" spans="1:2">
      <c r="A515" s="80" t="s">
        <v>199</v>
      </c>
      <c r="B515" s="81" t="s">
        <v>647</v>
      </c>
    </row>
    <row r="516" spans="1:2">
      <c r="A516" s="80" t="s">
        <v>195</v>
      </c>
      <c r="B516" s="81" t="s">
        <v>629</v>
      </c>
    </row>
    <row r="517" spans="1:2">
      <c r="A517" s="80" t="s">
        <v>205</v>
      </c>
      <c r="B517" s="81" t="s">
        <v>647</v>
      </c>
    </row>
    <row r="518" spans="1:2">
      <c r="A518" s="80" t="s">
        <v>141</v>
      </c>
      <c r="B518" s="81" t="s">
        <v>617</v>
      </c>
    </row>
    <row r="519" spans="1:2">
      <c r="A519" s="80" t="s">
        <v>53</v>
      </c>
      <c r="B519" s="81" t="s">
        <v>611</v>
      </c>
    </row>
    <row r="520" spans="1:2">
      <c r="A520" s="80" t="s">
        <v>131</v>
      </c>
      <c r="B520" s="81" t="s">
        <v>617</v>
      </c>
    </row>
    <row r="521" spans="1:2">
      <c r="A521" s="80" t="s">
        <v>295</v>
      </c>
      <c r="B521" s="81" t="s">
        <v>621</v>
      </c>
    </row>
    <row r="522" spans="1:2">
      <c r="A522" s="80" t="s">
        <v>128</v>
      </c>
      <c r="B522" s="81" t="s">
        <v>671</v>
      </c>
    </row>
    <row r="523" spans="1:2">
      <c r="A523" s="80" t="s">
        <v>53</v>
      </c>
      <c r="B523" s="81" t="s">
        <v>621</v>
      </c>
    </row>
    <row r="524" spans="1:2">
      <c r="A524" s="80" t="s">
        <v>217</v>
      </c>
      <c r="B524" s="81" t="s">
        <v>630</v>
      </c>
    </row>
    <row r="525" spans="1:2">
      <c r="A525" s="80" t="s">
        <v>241</v>
      </c>
      <c r="B525" s="81" t="s">
        <v>603</v>
      </c>
    </row>
    <row r="526" spans="1:2">
      <c r="A526" s="80" t="s">
        <v>249</v>
      </c>
      <c r="B526" s="81" t="s">
        <v>617</v>
      </c>
    </row>
    <row r="527" spans="1:2">
      <c r="A527" s="80" t="s">
        <v>259</v>
      </c>
      <c r="B527" s="81" t="s">
        <v>664</v>
      </c>
    </row>
    <row r="528" spans="1:2">
      <c r="A528" s="80" t="s">
        <v>751</v>
      </c>
      <c r="B528" s="81" t="s">
        <v>611</v>
      </c>
    </row>
    <row r="529" spans="1:2">
      <c r="A529" s="80" t="s">
        <v>298</v>
      </c>
      <c r="B529" s="81" t="s">
        <v>647</v>
      </c>
    </row>
    <row r="530" spans="1:2">
      <c r="A530" s="80" t="s">
        <v>306</v>
      </c>
      <c r="B530" s="81" t="s">
        <v>622</v>
      </c>
    </row>
    <row r="531" spans="1:2">
      <c r="A531" s="80" t="s">
        <v>86</v>
      </c>
      <c r="B531" s="81" t="s">
        <v>619</v>
      </c>
    </row>
    <row r="532" spans="1:2">
      <c r="A532" s="80" t="s">
        <v>269</v>
      </c>
      <c r="B532" s="81" t="s">
        <v>630</v>
      </c>
    </row>
    <row r="533" spans="1:2">
      <c r="A533" s="80" t="s">
        <v>272</v>
      </c>
      <c r="B533" s="81" t="s">
        <v>635</v>
      </c>
    </row>
    <row r="534" spans="1:2">
      <c r="A534" s="80" t="s">
        <v>163</v>
      </c>
      <c r="B534" s="81" t="s">
        <v>618</v>
      </c>
    </row>
    <row r="535" spans="1:2">
      <c r="A535" s="80" t="s">
        <v>752</v>
      </c>
      <c r="B535" s="81" t="s">
        <v>753</v>
      </c>
    </row>
    <row r="536" spans="1:2">
      <c r="A536" s="80" t="s">
        <v>699</v>
      </c>
      <c r="B536" s="81" t="s">
        <v>598</v>
      </c>
    </row>
    <row r="537" spans="1:2">
      <c r="A537" s="80" t="s">
        <v>305</v>
      </c>
      <c r="B537" s="81" t="s">
        <v>625</v>
      </c>
    </row>
    <row r="538" spans="1:2">
      <c r="A538" s="80" t="s">
        <v>151</v>
      </c>
      <c r="B538" s="81" t="s">
        <v>624</v>
      </c>
    </row>
    <row r="539" spans="1:2">
      <c r="A539" s="80" t="s">
        <v>281</v>
      </c>
      <c r="B539" s="81" t="s">
        <v>655</v>
      </c>
    </row>
    <row r="540" spans="1:2">
      <c r="A540" s="80" t="s">
        <v>237</v>
      </c>
      <c r="B540" s="81" t="s">
        <v>640</v>
      </c>
    </row>
    <row r="541" spans="1:2">
      <c r="A541" s="80" t="s">
        <v>282</v>
      </c>
      <c r="B541" s="81" t="s">
        <v>620</v>
      </c>
    </row>
    <row r="542" spans="1:2">
      <c r="A542" s="80" t="s">
        <v>65</v>
      </c>
      <c r="B542" s="81" t="s">
        <v>620</v>
      </c>
    </row>
    <row r="543" spans="1:2">
      <c r="A543" s="80" t="s">
        <v>219</v>
      </c>
      <c r="B543" s="81" t="s">
        <v>627</v>
      </c>
    </row>
    <row r="544" spans="1:2">
      <c r="A544" s="80" t="s">
        <v>205</v>
      </c>
      <c r="B544" s="81" t="s">
        <v>622</v>
      </c>
    </row>
    <row r="545" spans="1:2">
      <c r="A545" s="80" t="s">
        <v>243</v>
      </c>
      <c r="B545" s="81" t="s">
        <v>658</v>
      </c>
    </row>
    <row r="546" spans="1:2">
      <c r="A546" s="80" t="s">
        <v>266</v>
      </c>
      <c r="B546" s="81" t="s">
        <v>618</v>
      </c>
    </row>
    <row r="547" spans="1:2">
      <c r="A547" s="80" t="s">
        <v>71</v>
      </c>
      <c r="B547" s="81" t="s">
        <v>629</v>
      </c>
    </row>
    <row r="548" spans="1:2">
      <c r="A548" s="80" t="s">
        <v>63</v>
      </c>
      <c r="B548" s="81" t="s">
        <v>612</v>
      </c>
    </row>
    <row r="549" spans="1:2">
      <c r="A549" s="80" t="s">
        <v>277</v>
      </c>
      <c r="B549" s="81" t="s">
        <v>625</v>
      </c>
    </row>
    <row r="550" spans="1:2">
      <c r="A550" s="80" t="s">
        <v>146</v>
      </c>
      <c r="B550" s="81" t="s">
        <v>650</v>
      </c>
    </row>
    <row r="551" spans="1:2">
      <c r="A551" s="80" t="s">
        <v>63</v>
      </c>
      <c r="B551" s="81" t="s">
        <v>648</v>
      </c>
    </row>
    <row r="552" spans="1:2">
      <c r="A552" s="80" t="s">
        <v>268</v>
      </c>
      <c r="B552" s="81" t="s">
        <v>664</v>
      </c>
    </row>
    <row r="553" spans="1:2">
      <c r="A553" s="80" t="s">
        <v>58</v>
      </c>
      <c r="B553" s="81" t="s">
        <v>597</v>
      </c>
    </row>
    <row r="554" spans="1:2">
      <c r="A554" s="80" t="s">
        <v>169</v>
      </c>
      <c r="B554" s="81" t="s">
        <v>648</v>
      </c>
    </row>
    <row r="555" spans="1:2">
      <c r="A555" s="80" t="s">
        <v>291</v>
      </c>
      <c r="B555" s="81" t="s">
        <v>608</v>
      </c>
    </row>
    <row r="556" spans="1:2">
      <c r="A556" s="80" t="s">
        <v>196</v>
      </c>
      <c r="B556" s="81" t="s">
        <v>635</v>
      </c>
    </row>
    <row r="557" spans="1:2">
      <c r="A557" s="80" t="s">
        <v>227</v>
      </c>
      <c r="B557" s="81" t="s">
        <v>667</v>
      </c>
    </row>
    <row r="558" spans="1:2">
      <c r="A558" s="80" t="s">
        <v>297</v>
      </c>
      <c r="B558" s="81" t="s">
        <v>673</v>
      </c>
    </row>
    <row r="559" spans="1:2">
      <c r="A559" s="80" t="s">
        <v>142</v>
      </c>
      <c r="B559" s="81" t="s">
        <v>624</v>
      </c>
    </row>
    <row r="560" spans="1:2">
      <c r="A560" s="80" t="s">
        <v>199</v>
      </c>
      <c r="B560" s="81" t="s">
        <v>659</v>
      </c>
    </row>
    <row r="561" spans="1:2">
      <c r="A561" s="80" t="s">
        <v>110</v>
      </c>
      <c r="B561" s="81" t="s">
        <v>638</v>
      </c>
    </row>
    <row r="562" spans="1:2">
      <c r="A562" s="80" t="s">
        <v>173</v>
      </c>
      <c r="B562" s="81" t="s">
        <v>654</v>
      </c>
    </row>
    <row r="563" spans="1:2">
      <c r="A563" s="80" t="s">
        <v>123</v>
      </c>
      <c r="B563" s="81" t="s">
        <v>642</v>
      </c>
    </row>
    <row r="564" spans="1:2">
      <c r="A564" s="80" t="s">
        <v>234</v>
      </c>
      <c r="B564" s="81" t="s">
        <v>626</v>
      </c>
    </row>
    <row r="565" spans="1:2">
      <c r="A565" s="80" t="s">
        <v>110</v>
      </c>
      <c r="B565" s="81" t="s">
        <v>619</v>
      </c>
    </row>
    <row r="566" spans="1:2">
      <c r="A566" s="80" t="s">
        <v>124</v>
      </c>
      <c r="B566" s="81" t="s">
        <v>611</v>
      </c>
    </row>
    <row r="567" spans="1:2">
      <c r="A567" s="80" t="s">
        <v>218</v>
      </c>
      <c r="B567" s="81" t="s">
        <v>647</v>
      </c>
    </row>
    <row r="568" spans="1:2">
      <c r="A568" s="80" t="s">
        <v>232</v>
      </c>
      <c r="B568" s="81" t="s">
        <v>663</v>
      </c>
    </row>
    <row r="569" spans="1:2">
      <c r="A569" s="80" t="s">
        <v>290</v>
      </c>
      <c r="B569" s="81" t="s">
        <v>630</v>
      </c>
    </row>
    <row r="570" spans="1:2">
      <c r="A570" s="80" t="s">
        <v>230</v>
      </c>
      <c r="B570" s="81" t="s">
        <v>754</v>
      </c>
    </row>
    <row r="571" spans="1:2">
      <c r="A571" s="80" t="s">
        <v>240</v>
      </c>
      <c r="B571" s="81" t="s">
        <v>621</v>
      </c>
    </row>
    <row r="572" spans="1:2">
      <c r="A572" s="80" t="s">
        <v>254</v>
      </c>
      <c r="B572" s="81" t="s">
        <v>628</v>
      </c>
    </row>
    <row r="573" spans="1:2">
      <c r="A573" s="80" t="s">
        <v>236</v>
      </c>
      <c r="B573" s="81" t="s">
        <v>626</v>
      </c>
    </row>
    <row r="574" spans="1:2">
      <c r="A574" s="80" t="s">
        <v>214</v>
      </c>
      <c r="B574" s="81" t="s">
        <v>632</v>
      </c>
    </row>
    <row r="575" spans="1:2">
      <c r="A575" s="80" t="s">
        <v>192</v>
      </c>
      <c r="B575" s="81" t="s">
        <v>618</v>
      </c>
    </row>
    <row r="576" spans="1:2">
      <c r="A576" s="80" t="s">
        <v>210</v>
      </c>
      <c r="B576" s="81" t="s">
        <v>660</v>
      </c>
    </row>
    <row r="577" spans="1:2">
      <c r="A577" s="80" t="s">
        <v>154</v>
      </c>
      <c r="B577" s="81" t="s">
        <v>624</v>
      </c>
    </row>
    <row r="578" spans="1:2">
      <c r="A578" s="80" t="s">
        <v>112</v>
      </c>
      <c r="B578" s="81" t="s">
        <v>639</v>
      </c>
    </row>
    <row r="579" spans="1:2">
      <c r="A579" s="80" t="s">
        <v>225</v>
      </c>
      <c r="B579" s="81" t="s">
        <v>665</v>
      </c>
    </row>
    <row r="580" spans="1:2">
      <c r="A580" s="80" t="s">
        <v>255</v>
      </c>
      <c r="B580" s="81" t="s">
        <v>669</v>
      </c>
    </row>
    <row r="581" spans="1:2">
      <c r="A581" s="80" t="s">
        <v>287</v>
      </c>
      <c r="B581" s="81" t="s">
        <v>672</v>
      </c>
    </row>
    <row r="582" spans="1:2">
      <c r="A582" s="80" t="s">
        <v>230</v>
      </c>
      <c r="B582" s="81" t="s">
        <v>622</v>
      </c>
    </row>
    <row r="583" spans="1:2">
      <c r="A583" s="80" t="s">
        <v>139</v>
      </c>
      <c r="B583" s="81" t="s">
        <v>686</v>
      </c>
    </row>
    <row r="584" spans="1:2">
      <c r="A584" s="80" t="s">
        <v>200</v>
      </c>
      <c r="B584" s="81" t="s">
        <v>658</v>
      </c>
    </row>
    <row r="585" spans="1:2">
      <c r="A585" s="80" t="s">
        <v>102</v>
      </c>
      <c r="B585" s="81" t="s">
        <v>631</v>
      </c>
    </row>
    <row r="586" spans="1:2">
      <c r="A586" s="80" t="s">
        <v>216</v>
      </c>
      <c r="B586" s="81" t="s">
        <v>611</v>
      </c>
    </row>
    <row r="587" spans="1:2">
      <c r="A587" s="80" t="s">
        <v>83</v>
      </c>
      <c r="B587" s="81" t="s">
        <v>618</v>
      </c>
    </row>
    <row r="588" spans="1:2">
      <c r="A588" s="80" t="s">
        <v>120</v>
      </c>
      <c r="B588" s="81" t="s">
        <v>617</v>
      </c>
    </row>
    <row r="589" spans="1:2">
      <c r="A589" s="80" t="s">
        <v>590</v>
      </c>
      <c r="B589" s="81" t="s">
        <v>708</v>
      </c>
    </row>
    <row r="590" spans="1:2">
      <c r="A590" s="80" t="s">
        <v>283</v>
      </c>
      <c r="B590" s="81" t="s">
        <v>620</v>
      </c>
    </row>
    <row r="591" spans="1:2">
      <c r="A591" s="80" t="s">
        <v>245</v>
      </c>
      <c r="B591" s="81" t="s">
        <v>626</v>
      </c>
    </row>
    <row r="592" spans="1:2">
      <c r="A592" s="80" t="s">
        <v>280</v>
      </c>
      <c r="B592" s="81" t="s">
        <v>620</v>
      </c>
    </row>
    <row r="593" spans="1:2">
      <c r="A593" s="80" t="s">
        <v>259</v>
      </c>
      <c r="B593" s="81" t="s">
        <v>628</v>
      </c>
    </row>
    <row r="594" spans="1:2">
      <c r="A594" s="80" t="s">
        <v>695</v>
      </c>
      <c r="B594" s="81" t="s">
        <v>629</v>
      </c>
    </row>
    <row r="595" spans="1:2">
      <c r="A595" s="80" t="s">
        <v>233</v>
      </c>
      <c r="B595" s="81" t="s">
        <v>620</v>
      </c>
    </row>
    <row r="596" spans="1:2">
      <c r="A596" s="80" t="s">
        <v>55</v>
      </c>
      <c r="B596" s="81" t="s">
        <v>616</v>
      </c>
    </row>
    <row r="597" spans="1:2">
      <c r="A597" s="80" t="s">
        <v>60</v>
      </c>
      <c r="B597" s="81" t="s">
        <v>742</v>
      </c>
    </row>
    <row r="598" spans="1:2">
      <c r="A598" s="80" t="s">
        <v>711</v>
      </c>
      <c r="B598" s="81" t="s">
        <v>628</v>
      </c>
    </row>
    <row r="599" spans="1:2">
      <c r="A599" s="80" t="s">
        <v>682</v>
      </c>
      <c r="B599" s="81" t="s">
        <v>612</v>
      </c>
    </row>
    <row r="600" spans="1:2">
      <c r="A600" s="80" t="s">
        <v>755</v>
      </c>
      <c r="B600" s="81" t="s">
        <v>742</v>
      </c>
    </row>
    <row r="601" spans="1:2">
      <c r="A601" s="80" t="s">
        <v>60</v>
      </c>
      <c r="B601" s="81" t="s">
        <v>630</v>
      </c>
    </row>
    <row r="602" spans="1:2">
      <c r="A602" s="80" t="s">
        <v>91</v>
      </c>
      <c r="B602" s="81" t="s">
        <v>628</v>
      </c>
    </row>
    <row r="603" spans="1:2">
      <c r="A603" s="80" t="s">
        <v>307</v>
      </c>
      <c r="B603" s="81" t="s">
        <v>660</v>
      </c>
    </row>
    <row r="604" spans="1:2">
      <c r="A604" s="80" t="s">
        <v>123</v>
      </c>
      <c r="B604" s="81" t="s">
        <v>661</v>
      </c>
    </row>
    <row r="605" spans="1:2">
      <c r="A605" s="80" t="s">
        <v>288</v>
      </c>
      <c r="B605" s="81" t="s">
        <v>611</v>
      </c>
    </row>
    <row r="606" spans="1:2">
      <c r="A606" s="80" t="s">
        <v>149</v>
      </c>
      <c r="B606" s="81" t="s">
        <v>637</v>
      </c>
    </row>
    <row r="607" spans="1:2">
      <c r="A607" s="80" t="s">
        <v>203</v>
      </c>
      <c r="B607" s="81" t="s">
        <v>669</v>
      </c>
    </row>
    <row r="608" spans="1:2">
      <c r="A608" s="80" t="s">
        <v>241</v>
      </c>
      <c r="B608" s="81" t="s">
        <v>629</v>
      </c>
    </row>
    <row r="609" spans="1:2">
      <c r="A609" s="80" t="s">
        <v>258</v>
      </c>
      <c r="B609" s="81" t="s">
        <v>628</v>
      </c>
    </row>
    <row r="610" spans="1:2">
      <c r="A610" s="80" t="s">
        <v>247</v>
      </c>
      <c r="B610" s="81" t="s">
        <v>628</v>
      </c>
    </row>
    <row r="611" spans="1:2">
      <c r="A611" s="80" t="s">
        <v>108</v>
      </c>
      <c r="B611" s="81" t="s">
        <v>619</v>
      </c>
    </row>
    <row r="612" spans="1:2">
      <c r="A612" s="80" t="s">
        <v>239</v>
      </c>
      <c r="B612" s="81" t="s">
        <v>626</v>
      </c>
    </row>
    <row r="613" spans="1:2">
      <c r="A613" s="80" t="s">
        <v>118</v>
      </c>
      <c r="B613" s="81" t="s">
        <v>619</v>
      </c>
    </row>
    <row r="614" spans="1:2">
      <c r="A614" s="80" t="s">
        <v>254</v>
      </c>
      <c r="B614" s="81" t="s">
        <v>669</v>
      </c>
    </row>
    <row r="615" spans="1:2">
      <c r="A615" s="80" t="s">
        <v>150</v>
      </c>
      <c r="B615" s="81" t="s">
        <v>624</v>
      </c>
    </row>
    <row r="616" spans="1:2">
      <c r="A616" s="80" t="s">
        <v>106</v>
      </c>
      <c r="B616" s="81" t="s">
        <v>597</v>
      </c>
    </row>
    <row r="617" spans="1:2">
      <c r="A617" s="80" t="s">
        <v>137</v>
      </c>
      <c r="B617" s="81" t="s">
        <v>617</v>
      </c>
    </row>
    <row r="618" spans="1:2">
      <c r="A618" s="80" t="s">
        <v>212</v>
      </c>
      <c r="B618" s="81" t="s">
        <v>660</v>
      </c>
    </row>
    <row r="619" spans="1:2">
      <c r="A619" s="80" t="s">
        <v>101</v>
      </c>
      <c r="B619" s="81" t="s">
        <v>625</v>
      </c>
    </row>
    <row r="620" spans="1:2">
      <c r="A620" s="80" t="s">
        <v>718</v>
      </c>
      <c r="B620" s="81" t="s">
        <v>660</v>
      </c>
    </row>
    <row r="621" spans="1:2">
      <c r="A621" s="80" t="s">
        <v>756</v>
      </c>
      <c r="B621" s="81" t="s">
        <v>632</v>
      </c>
    </row>
    <row r="622" spans="1:2">
      <c r="A622" s="80" t="s">
        <v>756</v>
      </c>
      <c r="B622" s="81" t="s">
        <v>613</v>
      </c>
    </row>
    <row r="623" spans="1:2">
      <c r="A623" s="80" t="s">
        <v>95</v>
      </c>
      <c r="B623" s="81" t="s">
        <v>619</v>
      </c>
    </row>
    <row r="624" spans="1:2">
      <c r="A624" s="80" t="s">
        <v>757</v>
      </c>
      <c r="B624" s="81" t="s">
        <v>619</v>
      </c>
    </row>
    <row r="625" spans="1:2">
      <c r="A625" s="80" t="s">
        <v>758</v>
      </c>
      <c r="B625" s="81" t="s">
        <v>623</v>
      </c>
    </row>
    <row r="626" spans="1:2">
      <c r="A626" s="80" t="s">
        <v>759</v>
      </c>
      <c r="B626" s="81" t="s">
        <v>628</v>
      </c>
    </row>
    <row r="627" spans="1:2">
      <c r="A627" s="80" t="s">
        <v>716</v>
      </c>
      <c r="B627" s="81" t="s">
        <v>624</v>
      </c>
    </row>
    <row r="628" spans="1:2">
      <c r="A628" s="80" t="s">
        <v>760</v>
      </c>
      <c r="B628" s="81" t="s">
        <v>624</v>
      </c>
    </row>
    <row r="629" spans="1:2">
      <c r="A629" s="80" t="s">
        <v>761</v>
      </c>
      <c r="B629" s="81" t="s">
        <v>631</v>
      </c>
    </row>
    <row r="630" spans="1:2">
      <c r="A630" s="80" t="s">
        <v>762</v>
      </c>
      <c r="B630" s="81" t="s">
        <v>623</v>
      </c>
    </row>
    <row r="631" spans="1:2">
      <c r="A631" s="80" t="s">
        <v>763</v>
      </c>
      <c r="B631" s="81" t="s">
        <v>623</v>
      </c>
    </row>
    <row r="632" spans="1:2">
      <c r="A632" s="80" t="s">
        <v>83</v>
      </c>
      <c r="B632" s="81" t="s">
        <v>663</v>
      </c>
    </row>
    <row r="633" spans="1:2">
      <c r="A633" s="80" t="s">
        <v>174</v>
      </c>
      <c r="B633" s="81" t="s">
        <v>764</v>
      </c>
    </row>
    <row r="634" spans="1:2">
      <c r="A634" s="80" t="s">
        <v>765</v>
      </c>
      <c r="B634" s="81" t="s">
        <v>647</v>
      </c>
    </row>
    <row r="635" spans="1:2">
      <c r="A635" s="80" t="s">
        <v>256</v>
      </c>
      <c r="B635" s="81" t="s">
        <v>626</v>
      </c>
    </row>
    <row r="636" spans="1:2">
      <c r="A636" s="80" t="s">
        <v>55</v>
      </c>
      <c r="B636" s="81" t="s">
        <v>645</v>
      </c>
    </row>
    <row r="637" spans="1:2">
      <c r="A637" s="80" t="s">
        <v>245</v>
      </c>
      <c r="B637" s="81" t="s">
        <v>550</v>
      </c>
    </row>
    <row r="638" spans="1:2">
      <c r="A638" s="80" t="s">
        <v>766</v>
      </c>
      <c r="B638" s="81" t="s">
        <v>617</v>
      </c>
    </row>
    <row r="639" spans="1:2">
      <c r="A639" s="80" t="s">
        <v>767</v>
      </c>
      <c r="B639" s="81" t="s">
        <v>624</v>
      </c>
    </row>
    <row r="640" spans="1:2">
      <c r="A640" s="80" t="s">
        <v>243</v>
      </c>
      <c r="B640" s="81" t="s">
        <v>632</v>
      </c>
    </row>
    <row r="641" spans="1:2">
      <c r="A641" s="80" t="s">
        <v>256</v>
      </c>
      <c r="B641" s="81" t="s">
        <v>708</v>
      </c>
    </row>
    <row r="642" spans="1:2">
      <c r="A642" s="80" t="s">
        <v>86</v>
      </c>
      <c r="B642" s="81" t="s">
        <v>663</v>
      </c>
    </row>
    <row r="643" spans="1:2">
      <c r="A643" s="80" t="s">
        <v>195</v>
      </c>
      <c r="B643" s="81" t="s">
        <v>632</v>
      </c>
    </row>
    <row r="644" spans="1:2">
      <c r="A644" s="80" t="s">
        <v>145</v>
      </c>
      <c r="B644" s="81" t="s">
        <v>649</v>
      </c>
    </row>
    <row r="645" spans="1:2">
      <c r="A645" s="80" t="s">
        <v>193</v>
      </c>
      <c r="B645" s="81" t="s">
        <v>610</v>
      </c>
    </row>
    <row r="646" spans="1:2">
      <c r="A646" s="80" t="s">
        <v>153</v>
      </c>
      <c r="B646" s="81" t="s">
        <v>653</v>
      </c>
    </row>
    <row r="647" spans="1:2">
      <c r="A647" s="80" t="s">
        <v>768</v>
      </c>
      <c r="B647" s="81" t="s">
        <v>619</v>
      </c>
    </row>
    <row r="648" spans="1:2">
      <c r="A648" s="80" t="s">
        <v>769</v>
      </c>
      <c r="B648" s="81" t="s">
        <v>622</v>
      </c>
    </row>
    <row r="649" spans="1:2">
      <c r="A649" s="80" t="s">
        <v>770</v>
      </c>
      <c r="B649" s="81" t="s">
        <v>660</v>
      </c>
    </row>
    <row r="650" spans="1:2">
      <c r="A650" s="80" t="s">
        <v>771</v>
      </c>
      <c r="B650" s="81" t="s">
        <v>660</v>
      </c>
    </row>
    <row r="651" spans="1:2">
      <c r="A651" s="80" t="s">
        <v>249</v>
      </c>
      <c r="B651" s="81" t="s">
        <v>632</v>
      </c>
    </row>
    <row r="652" spans="1:2">
      <c r="A652" s="80" t="s">
        <v>184</v>
      </c>
      <c r="B652" s="81" t="s">
        <v>618</v>
      </c>
    </row>
    <row r="653" spans="1:2">
      <c r="A653" s="80" t="s">
        <v>147</v>
      </c>
      <c r="B653" s="81" t="s">
        <v>647</v>
      </c>
    </row>
    <row r="654" spans="1:2">
      <c r="A654" s="80" t="s">
        <v>91</v>
      </c>
      <c r="B654" s="81" t="s">
        <v>618</v>
      </c>
    </row>
    <row r="655" spans="1:2">
      <c r="A655" s="80" t="s">
        <v>246</v>
      </c>
      <c r="B655" s="81" t="s">
        <v>612</v>
      </c>
    </row>
    <row r="656" spans="1:2">
      <c r="A656" s="80" t="s">
        <v>224</v>
      </c>
      <c r="B656" s="81" t="s">
        <v>624</v>
      </c>
    </row>
    <row r="657" spans="1:2">
      <c r="A657" s="80" t="s">
        <v>276</v>
      </c>
      <c r="B657" s="81" t="s">
        <v>643</v>
      </c>
    </row>
    <row r="658" spans="1:2">
      <c r="A658" s="80" t="s">
        <v>239</v>
      </c>
      <c r="B658" s="81" t="s">
        <v>629</v>
      </c>
    </row>
    <row r="659" spans="1:2">
      <c r="A659" s="80" t="s">
        <v>772</v>
      </c>
      <c r="B659" s="81" t="s">
        <v>624</v>
      </c>
    </row>
    <row r="660" spans="1:2">
      <c r="A660" s="80" t="s">
        <v>231</v>
      </c>
      <c r="B660" s="81" t="s">
        <v>626</v>
      </c>
    </row>
    <row r="661" spans="1:2">
      <c r="A661" s="80" t="s">
        <v>721</v>
      </c>
      <c r="B661" s="81" t="s">
        <v>598</v>
      </c>
    </row>
    <row r="662" spans="1:2">
      <c r="A662" s="80" t="s">
        <v>78</v>
      </c>
      <c r="B662" s="81" t="s">
        <v>622</v>
      </c>
    </row>
    <row r="663" spans="1:2">
      <c r="A663" s="80" t="s">
        <v>199</v>
      </c>
      <c r="B663" s="81" t="s">
        <v>618</v>
      </c>
    </row>
    <row r="664" spans="1:2">
      <c r="A664" s="80" t="s">
        <v>178</v>
      </c>
      <c r="B664" s="81" t="s">
        <v>671</v>
      </c>
    </row>
    <row r="665" spans="1:2">
      <c r="A665" s="80" t="s">
        <v>217</v>
      </c>
      <c r="B665" s="81" t="s">
        <v>666</v>
      </c>
    </row>
    <row r="666" spans="1:2">
      <c r="A666" s="80" t="s">
        <v>226</v>
      </c>
      <c r="B666" s="81" t="s">
        <v>668</v>
      </c>
    </row>
    <row r="667" spans="1:2">
      <c r="A667" s="80" t="s">
        <v>265</v>
      </c>
      <c r="B667" s="81" t="s">
        <v>664</v>
      </c>
    </row>
    <row r="668" spans="1:2">
      <c r="A668" s="80" t="s">
        <v>271</v>
      </c>
      <c r="B668" s="81" t="s">
        <v>708</v>
      </c>
    </row>
    <row r="669" spans="1:2">
      <c r="A669" s="80" t="s">
        <v>110</v>
      </c>
      <c r="B669" s="81" t="s">
        <v>693</v>
      </c>
    </row>
    <row r="670" spans="1:2">
      <c r="A670" s="80" t="s">
        <v>89</v>
      </c>
      <c r="B670" s="81" t="s">
        <v>635</v>
      </c>
    </row>
    <row r="671" spans="1:2">
      <c r="A671" s="80" t="s">
        <v>110</v>
      </c>
      <c r="B671" s="81" t="s">
        <v>599</v>
      </c>
    </row>
    <row r="672" spans="1:2">
      <c r="A672" s="80" t="s">
        <v>119</v>
      </c>
      <c r="B672" s="81" t="s">
        <v>655</v>
      </c>
    </row>
    <row r="673" spans="1:2">
      <c r="A673" s="80" t="s">
        <v>125</v>
      </c>
      <c r="B673" s="81" t="s">
        <v>632</v>
      </c>
    </row>
    <row r="674" spans="1:2">
      <c r="A674" s="80" t="s">
        <v>773</v>
      </c>
      <c r="B674" s="81" t="s">
        <v>612</v>
      </c>
    </row>
    <row r="675" spans="1:2">
      <c r="A675" s="80" t="s">
        <v>260</v>
      </c>
      <c r="B675" s="81" t="s">
        <v>626</v>
      </c>
    </row>
    <row r="676" spans="1:2">
      <c r="A676" s="80" t="s">
        <v>161</v>
      </c>
      <c r="B676" s="81" t="s">
        <v>671</v>
      </c>
    </row>
    <row r="677" spans="1:2">
      <c r="A677" s="80" t="s">
        <v>160</v>
      </c>
      <c r="B677" s="81" t="s">
        <v>693</v>
      </c>
    </row>
    <row r="678" spans="1:2">
      <c r="A678" s="80" t="s">
        <v>228</v>
      </c>
      <c r="B678" s="81" t="s">
        <v>630</v>
      </c>
    </row>
    <row r="679" spans="1:2">
      <c r="A679" s="80" t="s">
        <v>231</v>
      </c>
      <c r="B679" s="81" t="s">
        <v>631</v>
      </c>
    </row>
    <row r="680" spans="1:2">
      <c r="A680" s="80" t="s">
        <v>107</v>
      </c>
      <c r="B680" s="81" t="s">
        <v>617</v>
      </c>
    </row>
    <row r="681" spans="1:2">
      <c r="A681" s="80" t="s">
        <v>115</v>
      </c>
      <c r="B681" s="81" t="s">
        <v>626</v>
      </c>
    </row>
    <row r="682" spans="1:2">
      <c r="A682" s="80" t="s">
        <v>116</v>
      </c>
      <c r="B682" s="81" t="s">
        <v>668</v>
      </c>
    </row>
    <row r="683" spans="1:2">
      <c r="A683" s="80" t="s">
        <v>117</v>
      </c>
      <c r="B683" s="81" t="s">
        <v>620</v>
      </c>
    </row>
    <row r="684" spans="1:2">
      <c r="A684" s="80" t="s">
        <v>97</v>
      </c>
      <c r="B684" s="81" t="s">
        <v>607</v>
      </c>
    </row>
    <row r="685" spans="1:2">
      <c r="A685" s="80" t="s">
        <v>101</v>
      </c>
      <c r="B685" s="81" t="s">
        <v>609</v>
      </c>
    </row>
    <row r="686" spans="1:2">
      <c r="A686" s="80" t="s">
        <v>271</v>
      </c>
      <c r="B686" s="81" t="s">
        <v>668</v>
      </c>
    </row>
    <row r="687" spans="1:2">
      <c r="A687" s="80" t="s">
        <v>97</v>
      </c>
      <c r="B687" s="81" t="s">
        <v>609</v>
      </c>
    </row>
    <row r="688" spans="1:2">
      <c r="A688" s="80" t="s">
        <v>81</v>
      </c>
      <c r="B688" s="81" t="s">
        <v>597</v>
      </c>
    </row>
    <row r="689" spans="1:2">
      <c r="A689" s="80" t="s">
        <v>63</v>
      </c>
      <c r="B689" s="81" t="s">
        <v>666</v>
      </c>
    </row>
    <row r="690" spans="1:2">
      <c r="A690" s="80" t="s">
        <v>57</v>
      </c>
      <c r="B690" s="81" t="s">
        <v>631</v>
      </c>
    </row>
    <row r="691" spans="1:2">
      <c r="A691" s="80" t="s">
        <v>226</v>
      </c>
      <c r="B691" s="81" t="s">
        <v>708</v>
      </c>
    </row>
    <row r="692" spans="1:2">
      <c r="A692" s="80" t="s">
        <v>774</v>
      </c>
      <c r="B692" s="81" t="s">
        <v>661</v>
      </c>
    </row>
    <row r="693" spans="1:2">
      <c r="A693" s="80" t="s">
        <v>97</v>
      </c>
      <c r="B693" s="81" t="s">
        <v>616</v>
      </c>
    </row>
    <row r="694" spans="1:2">
      <c r="A694" s="80" t="s">
        <v>694</v>
      </c>
      <c r="B694" s="81" t="s">
        <v>673</v>
      </c>
    </row>
    <row r="695" spans="1:2">
      <c r="A695" s="80" t="s">
        <v>69</v>
      </c>
      <c r="B695" s="81" t="s">
        <v>632</v>
      </c>
    </row>
    <row r="696" spans="1:2">
      <c r="A696" s="80" t="s">
        <v>691</v>
      </c>
      <c r="B696" s="81" t="s">
        <v>631</v>
      </c>
    </row>
    <row r="697" spans="1:2">
      <c r="A697" s="80" t="s">
        <v>101</v>
      </c>
      <c r="B697" s="81" t="s">
        <v>668</v>
      </c>
    </row>
    <row r="698" spans="1:2">
      <c r="A698" s="80" t="s">
        <v>120</v>
      </c>
      <c r="B698" s="81" t="s">
        <v>642</v>
      </c>
    </row>
    <row r="699" spans="1:2">
      <c r="A699" s="80" t="s">
        <v>121</v>
      </c>
      <c r="B699" s="81" t="s">
        <v>669</v>
      </c>
    </row>
    <row r="700" spans="1:2">
      <c r="A700" s="80" t="s">
        <v>738</v>
      </c>
      <c r="B700" s="81" t="s">
        <v>664</v>
      </c>
    </row>
    <row r="701" spans="1:2">
      <c r="A701" s="80" t="s">
        <v>161</v>
      </c>
      <c r="B701" s="81" t="s">
        <v>638</v>
      </c>
    </row>
    <row r="702" spans="1:2">
      <c r="A702" s="80" t="s">
        <v>775</v>
      </c>
      <c r="B702" s="81" t="s">
        <v>753</v>
      </c>
    </row>
    <row r="703" spans="1:2">
      <c r="A703" s="80" t="s">
        <v>217</v>
      </c>
      <c r="B703" s="81" t="s">
        <v>635</v>
      </c>
    </row>
    <row r="704" spans="1:2">
      <c r="A704" s="80" t="s">
        <v>228</v>
      </c>
      <c r="B704" s="81" t="s">
        <v>602</v>
      </c>
    </row>
    <row r="705" spans="1:2">
      <c r="A705" s="80" t="s">
        <v>266</v>
      </c>
      <c r="B705" s="81" t="s">
        <v>623</v>
      </c>
    </row>
    <row r="706" spans="1:2">
      <c r="A706" s="80" t="s">
        <v>267</v>
      </c>
      <c r="B706" s="81" t="s">
        <v>632</v>
      </c>
    </row>
    <row r="707" spans="1:2">
      <c r="A707" s="80" t="s">
        <v>285</v>
      </c>
      <c r="B707" s="81" t="s">
        <v>622</v>
      </c>
    </row>
    <row r="708" spans="1:2">
      <c r="A708" s="80" t="s">
        <v>776</v>
      </c>
      <c r="B708" s="81" t="s">
        <v>708</v>
      </c>
    </row>
    <row r="709" spans="1:2">
      <c r="A709" s="80" t="s">
        <v>159</v>
      </c>
      <c r="B709" s="81" t="s">
        <v>598</v>
      </c>
    </row>
    <row r="710" spans="1:2">
      <c r="A710" s="80" t="s">
        <v>160</v>
      </c>
      <c r="B710" s="81" t="s">
        <v>654</v>
      </c>
    </row>
    <row r="711" spans="1:2">
      <c r="A711" s="80" t="s">
        <v>226</v>
      </c>
      <c r="B711" s="81" t="s">
        <v>621</v>
      </c>
    </row>
    <row r="712" spans="1:2">
      <c r="A712" s="80" t="s">
        <v>217</v>
      </c>
      <c r="B712" s="81" t="s">
        <v>647</v>
      </c>
    </row>
    <row r="713" spans="1:2">
      <c r="A713" s="80" t="s">
        <v>53</v>
      </c>
      <c r="B713" s="81" t="s">
        <v>550</v>
      </c>
    </row>
    <row r="714" spans="1:2">
      <c r="A714" s="80" t="s">
        <v>228</v>
      </c>
      <c r="B714" s="81" t="s">
        <v>627</v>
      </c>
    </row>
    <row r="715" spans="1:2">
      <c r="A715" s="80" t="s">
        <v>777</v>
      </c>
      <c r="B715" s="81" t="s">
        <v>637</v>
      </c>
    </row>
    <row r="716" spans="1:2">
      <c r="A716" s="80" t="s">
        <v>161</v>
      </c>
      <c r="B716" s="81" t="s">
        <v>666</v>
      </c>
    </row>
    <row r="717" spans="1:2">
      <c r="A717" s="80" t="s">
        <v>226</v>
      </c>
      <c r="B717" s="81" t="s">
        <v>688</v>
      </c>
    </row>
    <row r="718" spans="1:2">
      <c r="A718" s="80" t="s">
        <v>772</v>
      </c>
      <c r="B718" s="81" t="s">
        <v>647</v>
      </c>
    </row>
    <row r="719" spans="1:2">
      <c r="A719" s="80" t="s">
        <v>269</v>
      </c>
      <c r="B719" s="81" t="s">
        <v>624</v>
      </c>
    </row>
    <row r="720" spans="1:2">
      <c r="A720" s="80" t="s">
        <v>96</v>
      </c>
      <c r="B720" s="81" t="s">
        <v>631</v>
      </c>
    </row>
    <row r="721" spans="1:2">
      <c r="A721" s="80" t="s">
        <v>217</v>
      </c>
      <c r="B721" s="81" t="s">
        <v>631</v>
      </c>
    </row>
    <row r="722" spans="1:2">
      <c r="A722" s="80" t="s">
        <v>245</v>
      </c>
      <c r="B722" s="81" t="s">
        <v>663</v>
      </c>
    </row>
    <row r="723" spans="1:2">
      <c r="A723" s="80" t="s">
        <v>121</v>
      </c>
      <c r="B723" s="81" t="s">
        <v>732</v>
      </c>
    </row>
    <row r="724" spans="1:2">
      <c r="A724" s="80" t="s">
        <v>739</v>
      </c>
      <c r="B724" s="81" t="s">
        <v>671</v>
      </c>
    </row>
    <row r="725" spans="1:2">
      <c r="A725" s="80" t="s">
        <v>83</v>
      </c>
      <c r="B725" s="81" t="s">
        <v>631</v>
      </c>
    </row>
    <row r="726" spans="1:2">
      <c r="A726" s="80" t="s">
        <v>265</v>
      </c>
      <c r="B726" s="81" t="s">
        <v>666</v>
      </c>
    </row>
    <row r="727" spans="1:2">
      <c r="A727" s="80" t="s">
        <v>778</v>
      </c>
      <c r="B727" s="81" t="s">
        <v>632</v>
      </c>
    </row>
    <row r="728" spans="1:2">
      <c r="A728" s="80" t="s">
        <v>178</v>
      </c>
      <c r="B728" s="81" t="s">
        <v>732</v>
      </c>
    </row>
    <row r="729" spans="1:2">
      <c r="A729" s="80" t="s">
        <v>91</v>
      </c>
      <c r="B729" s="81" t="s">
        <v>600</v>
      </c>
    </row>
    <row r="730" spans="1:2">
      <c r="A730" s="80" t="s">
        <v>185</v>
      </c>
      <c r="B730" s="81" t="s">
        <v>670</v>
      </c>
    </row>
    <row r="731" spans="1:2">
      <c r="A731" s="80" t="s">
        <v>247</v>
      </c>
      <c r="B731" s="81" t="s">
        <v>621</v>
      </c>
    </row>
    <row r="732" spans="1:2">
      <c r="A732" s="80" t="s">
        <v>256</v>
      </c>
      <c r="B732" s="81" t="s">
        <v>671</v>
      </c>
    </row>
    <row r="733" spans="1:2">
      <c r="A733" s="80" t="s">
        <v>289</v>
      </c>
      <c r="B733" s="81" t="s">
        <v>657</v>
      </c>
    </row>
    <row r="734" spans="1:2">
      <c r="A734" s="80" t="s">
        <v>188</v>
      </c>
      <c r="B734" s="81" t="s">
        <v>612</v>
      </c>
    </row>
    <row r="735" spans="1:2">
      <c r="A735" s="80" t="s">
        <v>246</v>
      </c>
      <c r="B735" s="81" t="s">
        <v>735</v>
      </c>
    </row>
    <row r="736" spans="1:2">
      <c r="A736" s="80" t="s">
        <v>221</v>
      </c>
      <c r="B736" s="81" t="s">
        <v>697</v>
      </c>
    </row>
    <row r="737" spans="1:2">
      <c r="A737" s="80" t="s">
        <v>231</v>
      </c>
      <c r="B737" s="81" t="s">
        <v>619</v>
      </c>
    </row>
    <row r="738" spans="1:2">
      <c r="A738" s="80" t="s">
        <v>161</v>
      </c>
      <c r="B738" s="81" t="s">
        <v>632</v>
      </c>
    </row>
    <row r="739" spans="1:2">
      <c r="A739" s="80" t="s">
        <v>755</v>
      </c>
      <c r="B739" s="81" t="s">
        <v>630</v>
      </c>
    </row>
    <row r="740" spans="1:2">
      <c r="A740" s="80" t="s">
        <v>66</v>
      </c>
      <c r="B740" s="81" t="s">
        <v>612</v>
      </c>
    </row>
    <row r="741" spans="1:2">
      <c r="A741" s="80" t="s">
        <v>292</v>
      </c>
      <c r="B741" s="81" t="s">
        <v>607</v>
      </c>
    </row>
    <row r="742" spans="1:2">
      <c r="A742" s="80" t="s">
        <v>221</v>
      </c>
      <c r="B742" s="81" t="s">
        <v>650</v>
      </c>
    </row>
    <row r="743" spans="1:2">
      <c r="A743" s="80" t="s">
        <v>292</v>
      </c>
      <c r="B743" s="81" t="s">
        <v>609</v>
      </c>
    </row>
    <row r="744" spans="1:2">
      <c r="A744" s="80" t="s">
        <v>84</v>
      </c>
      <c r="B744" s="81" t="s">
        <v>596</v>
      </c>
    </row>
    <row r="745" spans="1:2">
      <c r="A745" s="80" t="s">
        <v>104</v>
      </c>
      <c r="B745" s="81" t="s">
        <v>676</v>
      </c>
    </row>
    <row r="746" spans="1:2">
      <c r="A746" s="80" t="s">
        <v>108</v>
      </c>
      <c r="B746" s="81" t="s">
        <v>647</v>
      </c>
    </row>
    <row r="747" spans="1:2">
      <c r="A747" s="80" t="s">
        <v>246</v>
      </c>
      <c r="B747" s="81" t="s">
        <v>626</v>
      </c>
    </row>
    <row r="748" spans="1:2">
      <c r="A748" s="80" t="s">
        <v>107</v>
      </c>
      <c r="B748" s="81" t="s">
        <v>616</v>
      </c>
    </row>
    <row r="749" spans="1:2">
      <c r="A749" s="80" t="s">
        <v>247</v>
      </c>
      <c r="B749" s="81" t="s">
        <v>634</v>
      </c>
    </row>
    <row r="750" spans="1:2">
      <c r="A750" s="80" t="s">
        <v>301</v>
      </c>
      <c r="B750" s="81" t="s">
        <v>673</v>
      </c>
    </row>
    <row r="751" spans="1:2">
      <c r="A751" s="80" t="s">
        <v>104</v>
      </c>
      <c r="B751" s="81" t="s">
        <v>619</v>
      </c>
    </row>
    <row r="752" spans="1:2">
      <c r="A752" s="80" t="s">
        <v>160</v>
      </c>
      <c r="B752" s="81" t="s">
        <v>643</v>
      </c>
    </row>
    <row r="753" spans="1:2">
      <c r="A753" s="80" t="s">
        <v>261</v>
      </c>
      <c r="B753" s="81" t="s">
        <v>623</v>
      </c>
    </row>
    <row r="754" spans="1:2">
      <c r="A754" s="80" t="s">
        <v>74</v>
      </c>
      <c r="B754" s="81" t="s">
        <v>617</v>
      </c>
    </row>
    <row r="755" spans="1:2">
      <c r="A755" s="80" t="s">
        <v>104</v>
      </c>
      <c r="B755" s="81" t="s">
        <v>601</v>
      </c>
    </row>
    <row r="756" spans="1:2">
      <c r="A756" s="80" t="s">
        <v>114</v>
      </c>
      <c r="B756" s="81" t="s">
        <v>619</v>
      </c>
    </row>
    <row r="757" spans="1:2">
      <c r="A757" s="80" t="s">
        <v>113</v>
      </c>
      <c r="B757" s="81" t="s">
        <v>601</v>
      </c>
    </row>
    <row r="758" spans="1:2">
      <c r="A758" s="80" t="s">
        <v>114</v>
      </c>
      <c r="B758" s="81" t="s">
        <v>660</v>
      </c>
    </row>
    <row r="759" spans="1:2">
      <c r="A759" s="80" t="s">
        <v>125</v>
      </c>
      <c r="B759" s="81" t="s">
        <v>623</v>
      </c>
    </row>
    <row r="760" spans="1:2">
      <c r="A760" s="80" t="s">
        <v>65</v>
      </c>
      <c r="B760" s="81" t="s">
        <v>622</v>
      </c>
    </row>
    <row r="761" spans="1:2">
      <c r="A761" s="80" t="s">
        <v>221</v>
      </c>
      <c r="B761" s="81" t="s">
        <v>683</v>
      </c>
    </row>
    <row r="762" spans="1:2">
      <c r="A762" s="80" t="s">
        <v>230</v>
      </c>
      <c r="B762" s="81" t="s">
        <v>634</v>
      </c>
    </row>
    <row r="763" spans="1:2">
      <c r="A763" s="80" t="s">
        <v>233</v>
      </c>
      <c r="B763" s="81" t="s">
        <v>672</v>
      </c>
    </row>
    <row r="764" spans="1:2">
      <c r="A764" s="80" t="s">
        <v>722</v>
      </c>
      <c r="B764" s="81" t="s">
        <v>661</v>
      </c>
    </row>
    <row r="765" spans="1:2">
      <c r="A765" s="80" t="s">
        <v>248</v>
      </c>
      <c r="B765" s="81" t="s">
        <v>620</v>
      </c>
    </row>
    <row r="766" spans="1:2">
      <c r="A766" s="80" t="s">
        <v>95</v>
      </c>
      <c r="B766" s="81" t="s">
        <v>632</v>
      </c>
    </row>
    <row r="767" spans="1:2">
      <c r="A767" s="80" t="s">
        <v>749</v>
      </c>
      <c r="B767" s="81" t="s">
        <v>742</v>
      </c>
    </row>
    <row r="768" spans="1:2">
      <c r="A768" s="80" t="s">
        <v>722</v>
      </c>
      <c r="B768" s="81" t="s">
        <v>599</v>
      </c>
    </row>
    <row r="769" spans="1:2">
      <c r="A769" s="80" t="s">
        <v>265</v>
      </c>
      <c r="B769" s="81" t="s">
        <v>601</v>
      </c>
    </row>
    <row r="770" spans="1:2">
      <c r="A770" s="80" t="s">
        <v>267</v>
      </c>
      <c r="B770" s="81" t="s">
        <v>779</v>
      </c>
    </row>
    <row r="771" spans="1:2">
      <c r="A771" s="80" t="s">
        <v>53</v>
      </c>
      <c r="B771" s="81" t="s">
        <v>609</v>
      </c>
    </row>
    <row r="772" spans="1:2">
      <c r="A772" s="80" t="s">
        <v>266</v>
      </c>
      <c r="B772" s="81" t="s">
        <v>621</v>
      </c>
    </row>
    <row r="773" spans="1:2">
      <c r="A773" s="80" t="s">
        <v>197</v>
      </c>
      <c r="B773" s="81" t="s">
        <v>630</v>
      </c>
    </row>
    <row r="774" spans="1:2">
      <c r="A774" s="80" t="s">
        <v>198</v>
      </c>
      <c r="B774" s="81" t="s">
        <v>622</v>
      </c>
    </row>
    <row r="775" spans="1:2">
      <c r="A775" s="80" t="s">
        <v>69</v>
      </c>
      <c r="B775" s="81" t="s">
        <v>631</v>
      </c>
    </row>
    <row r="776" spans="1:2">
      <c r="A776" s="80" t="s">
        <v>210</v>
      </c>
      <c r="B776" s="81" t="s">
        <v>632</v>
      </c>
    </row>
    <row r="777" spans="1:2">
      <c r="A777" s="80" t="s">
        <v>780</v>
      </c>
      <c r="B777" s="81" t="s">
        <v>620</v>
      </c>
    </row>
    <row r="778" spans="1:2">
      <c r="A778" s="80" t="s">
        <v>722</v>
      </c>
      <c r="B778" s="81" t="s">
        <v>611</v>
      </c>
    </row>
    <row r="779" spans="1:2">
      <c r="A779" s="80" t="s">
        <v>120</v>
      </c>
      <c r="B779" s="81" t="s">
        <v>628</v>
      </c>
    </row>
    <row r="780" spans="1:2">
      <c r="A780" s="80" t="s">
        <v>276</v>
      </c>
      <c r="B780" s="81" t="s">
        <v>667</v>
      </c>
    </row>
    <row r="781" spans="1:2">
      <c r="A781" s="80" t="s">
        <v>781</v>
      </c>
      <c r="B781" s="81" t="s">
        <v>642</v>
      </c>
    </row>
    <row r="782" spans="1:2">
      <c r="A782" s="80" t="s">
        <v>142</v>
      </c>
      <c r="B782" s="81" t="s">
        <v>622</v>
      </c>
    </row>
    <row r="783" spans="1:2">
      <c r="A783" s="80" t="s">
        <v>217</v>
      </c>
      <c r="B783" s="81" t="s">
        <v>671</v>
      </c>
    </row>
    <row r="784" spans="1:2">
      <c r="A784" s="80" t="s">
        <v>104</v>
      </c>
      <c r="B784" s="81" t="s">
        <v>639</v>
      </c>
    </row>
    <row r="785" spans="1:2">
      <c r="A785" s="80" t="s">
        <v>104</v>
      </c>
      <c r="B785" s="81" t="s">
        <v>640</v>
      </c>
    </row>
    <row r="786" spans="1:2">
      <c r="A786" s="80" t="s">
        <v>292</v>
      </c>
      <c r="B786" s="81" t="s">
        <v>625</v>
      </c>
    </row>
    <row r="787" spans="1:2">
      <c r="A787" s="80" t="s">
        <v>221</v>
      </c>
      <c r="B787" s="81" t="s">
        <v>631</v>
      </c>
    </row>
    <row r="788" spans="1:2">
      <c r="A788" s="80" t="s">
        <v>292</v>
      </c>
      <c r="B788" s="81" t="s">
        <v>597</v>
      </c>
    </row>
    <row r="789" spans="1:2">
      <c r="A789" s="80" t="s">
        <v>69</v>
      </c>
      <c r="B789" s="81" t="s">
        <v>635</v>
      </c>
    </row>
    <row r="790" spans="1:2">
      <c r="A790" s="80" t="s">
        <v>119</v>
      </c>
      <c r="B790" s="81" t="s">
        <v>619</v>
      </c>
    </row>
    <row r="791" spans="1:2">
      <c r="A791" s="80" t="s">
        <v>99</v>
      </c>
      <c r="B791" s="81" t="s">
        <v>632</v>
      </c>
    </row>
    <row r="792" spans="1:2">
      <c r="A792" s="80" t="s">
        <v>238</v>
      </c>
      <c r="B792" s="81" t="s">
        <v>639</v>
      </c>
    </row>
    <row r="793" spans="1:2">
      <c r="A793" s="80" t="s">
        <v>195</v>
      </c>
      <c r="B793" s="81" t="s">
        <v>631</v>
      </c>
    </row>
    <row r="794" spans="1:2">
      <c r="A794" s="80" t="s">
        <v>119</v>
      </c>
      <c r="B794" s="81" t="s">
        <v>597</v>
      </c>
    </row>
    <row r="795" spans="1:2">
      <c r="A795" s="80" t="s">
        <v>271</v>
      </c>
      <c r="B795" s="81" t="s">
        <v>625</v>
      </c>
    </row>
    <row r="796" spans="1:2">
      <c r="A796" s="80" t="s">
        <v>178</v>
      </c>
      <c r="B796" s="81" t="s">
        <v>753</v>
      </c>
    </row>
    <row r="797" spans="1:2">
      <c r="A797" s="80" t="s">
        <v>224</v>
      </c>
      <c r="B797" s="81" t="s">
        <v>629</v>
      </c>
    </row>
    <row r="798" spans="1:2">
      <c r="A798" s="80" t="s">
        <v>235</v>
      </c>
      <c r="B798" s="81" t="s">
        <v>617</v>
      </c>
    </row>
    <row r="799" spans="1:2">
      <c r="A799" s="80" t="s">
        <v>97</v>
      </c>
      <c r="B799" s="81" t="s">
        <v>628</v>
      </c>
    </row>
    <row r="800" spans="1:2">
      <c r="A800" s="80" t="s">
        <v>187</v>
      </c>
      <c r="B800" s="81" t="s">
        <v>659</v>
      </c>
    </row>
    <row r="801" spans="1:2">
      <c r="A801" s="80" t="s">
        <v>103</v>
      </c>
      <c r="B801" s="81" t="s">
        <v>631</v>
      </c>
    </row>
    <row r="802" spans="1:2">
      <c r="A802" s="80" t="s">
        <v>63</v>
      </c>
      <c r="B802" s="81" t="s">
        <v>622</v>
      </c>
    </row>
    <row r="803" spans="1:2">
      <c r="A803" s="80" t="s">
        <v>121</v>
      </c>
      <c r="B803" s="81" t="s">
        <v>611</v>
      </c>
    </row>
    <row r="804" spans="1:2">
      <c r="A804" s="80" t="s">
        <v>138</v>
      </c>
      <c r="B804" s="81" t="s">
        <v>610</v>
      </c>
    </row>
    <row r="805" spans="1:2">
      <c r="A805" s="80" t="s">
        <v>97</v>
      </c>
      <c r="B805" s="81" t="s">
        <v>612</v>
      </c>
    </row>
    <row r="806" spans="1:2">
      <c r="A806" s="80" t="s">
        <v>84</v>
      </c>
      <c r="B806" s="81" t="s">
        <v>753</v>
      </c>
    </row>
    <row r="807" spans="1:2">
      <c r="A807" s="80" t="s">
        <v>185</v>
      </c>
      <c r="B807" s="81" t="s">
        <v>628</v>
      </c>
    </row>
    <row r="808" spans="1:2">
      <c r="A808" s="80" t="s">
        <v>201</v>
      </c>
      <c r="B808" s="81" t="s">
        <v>622</v>
      </c>
    </row>
    <row r="809" spans="1:2">
      <c r="A809" s="80" t="s">
        <v>84</v>
      </c>
      <c r="B809" s="81" t="s">
        <v>618</v>
      </c>
    </row>
    <row r="810" spans="1:2">
      <c r="A810" s="80" t="s">
        <v>69</v>
      </c>
      <c r="B810" s="81" t="s">
        <v>618</v>
      </c>
    </row>
    <row r="811" spans="1:2">
      <c r="A811" s="80" t="s">
        <v>92</v>
      </c>
      <c r="B811" s="81" t="s">
        <v>632</v>
      </c>
    </row>
    <row r="812" spans="1:2">
      <c r="A812" s="80" t="s">
        <v>81</v>
      </c>
      <c r="B812" s="81" t="s">
        <v>612</v>
      </c>
    </row>
    <row r="813" spans="1:2">
      <c r="A813" s="80" t="s">
        <v>178</v>
      </c>
      <c r="B813" s="81" t="s">
        <v>666</v>
      </c>
    </row>
    <row r="814" spans="1:2">
      <c r="A814" s="80" t="s">
        <v>79</v>
      </c>
      <c r="B814" s="81" t="s">
        <v>624</v>
      </c>
    </row>
    <row r="815" spans="1:2">
      <c r="A815" s="80" t="s">
        <v>69</v>
      </c>
      <c r="B815" s="81" t="s">
        <v>623</v>
      </c>
    </row>
    <row r="816" spans="1:2">
      <c r="A816" s="80" t="s">
        <v>113</v>
      </c>
      <c r="B816" s="81" t="s">
        <v>632</v>
      </c>
    </row>
    <row r="817" spans="1:2">
      <c r="A817" s="80" t="s">
        <v>135</v>
      </c>
      <c r="B817" s="81" t="s">
        <v>610</v>
      </c>
    </row>
    <row r="818" spans="1:2">
      <c r="A818" s="80" t="s">
        <v>63</v>
      </c>
      <c r="B818" s="81" t="s">
        <v>619</v>
      </c>
    </row>
    <row r="819" spans="1:2">
      <c r="A819" s="80" t="s">
        <v>101</v>
      </c>
      <c r="B819" s="81" t="s">
        <v>597</v>
      </c>
    </row>
    <row r="820" spans="1:2">
      <c r="A820" s="80" t="s">
        <v>105</v>
      </c>
      <c r="B820" s="81" t="s">
        <v>619</v>
      </c>
    </row>
    <row r="821" spans="1:2">
      <c r="A821" s="80" t="s">
        <v>782</v>
      </c>
      <c r="B821" s="81" t="s">
        <v>607</v>
      </c>
    </row>
    <row r="822" spans="1:2">
      <c r="A822" s="80" t="s">
        <v>94</v>
      </c>
      <c r="B822" s="81" t="s">
        <v>659</v>
      </c>
    </row>
    <row r="823" spans="1:2">
      <c r="A823" s="80" t="s">
        <v>92</v>
      </c>
      <c r="B823" s="81" t="s">
        <v>606</v>
      </c>
    </row>
    <row r="824" spans="1:2">
      <c r="A824" s="80" t="s">
        <v>95</v>
      </c>
      <c r="B824" s="81" t="s">
        <v>635</v>
      </c>
    </row>
    <row r="825" spans="1:2">
      <c r="A825" s="80" t="s">
        <v>66</v>
      </c>
      <c r="B825" s="81" t="s">
        <v>631</v>
      </c>
    </row>
    <row r="826" spans="1:2">
      <c r="A826" s="80" t="s">
        <v>181</v>
      </c>
      <c r="B826" s="81" t="s">
        <v>635</v>
      </c>
    </row>
    <row r="827" spans="1:2">
      <c r="A827" s="80" t="s">
        <v>113</v>
      </c>
      <c r="B827" s="81" t="s">
        <v>619</v>
      </c>
    </row>
    <row r="828" spans="1:2">
      <c r="A828" s="80" t="s">
        <v>869</v>
      </c>
      <c r="B828" s="81" t="s">
        <v>604</v>
      </c>
    </row>
    <row r="829" spans="1:2">
      <c r="A829" s="80" t="s">
        <v>240</v>
      </c>
      <c r="B829" s="81" t="s">
        <v>605</v>
      </c>
    </row>
    <row r="830" spans="1:2">
      <c r="A830" s="80" t="s">
        <v>99</v>
      </c>
      <c r="B830" s="81" t="s">
        <v>631</v>
      </c>
    </row>
    <row r="831" spans="1:2">
      <c r="A831" s="80" t="s">
        <v>870</v>
      </c>
      <c r="B831" s="81" t="s">
        <v>598</v>
      </c>
    </row>
    <row r="832" spans="1:2">
      <c r="A832" s="80" t="s">
        <v>871</v>
      </c>
      <c r="B832" s="81" t="s">
        <v>605</v>
      </c>
    </row>
    <row r="833" spans="1:2">
      <c r="A833" s="80" t="s">
        <v>872</v>
      </c>
      <c r="B833" s="81" t="s">
        <v>604</v>
      </c>
    </row>
    <row r="834" spans="1:2">
      <c r="A834" s="80" t="s">
        <v>873</v>
      </c>
      <c r="B834" s="81" t="s">
        <v>603</v>
      </c>
    </row>
    <row r="835" spans="1:2">
      <c r="A835" s="80" t="s">
        <v>874</v>
      </c>
      <c r="B835" s="81" t="s">
        <v>602</v>
      </c>
    </row>
    <row r="836" spans="1:2">
      <c r="A836" s="80" t="s">
        <v>875</v>
      </c>
      <c r="B836" s="81" t="s">
        <v>598</v>
      </c>
    </row>
    <row r="837" spans="1:2">
      <c r="A837" s="80" t="s">
        <v>876</v>
      </c>
      <c r="B837" s="81" t="s">
        <v>600</v>
      </c>
    </row>
    <row r="838" spans="1:2">
      <c r="A838" s="80" t="s">
        <v>877</v>
      </c>
      <c r="B838" s="81" t="s">
        <v>599</v>
      </c>
    </row>
    <row r="839" spans="1:2">
      <c r="A839" s="80" t="s">
        <v>878</v>
      </c>
      <c r="B839" s="81" t="s">
        <v>638</v>
      </c>
    </row>
    <row r="840" spans="1:2">
      <c r="A840" s="80" t="s">
        <v>879</v>
      </c>
      <c r="B840" s="81" t="s">
        <v>779</v>
      </c>
    </row>
    <row r="841" spans="1:2">
      <c r="A841" s="80" t="s">
        <v>880</v>
      </c>
      <c r="B841" s="81" t="s">
        <v>661</v>
      </c>
    </row>
    <row r="842" spans="1:2">
      <c r="A842" s="80" t="s">
        <v>881</v>
      </c>
      <c r="B842" s="81" t="s">
        <v>686</v>
      </c>
    </row>
    <row r="843" spans="1:2">
      <c r="A843" s="80" t="s">
        <v>882</v>
      </c>
      <c r="B843" s="81" t="s">
        <v>644</v>
      </c>
    </row>
    <row r="844" spans="1:2">
      <c r="A844" s="80" t="s">
        <v>883</v>
      </c>
      <c r="B844" s="81" t="s">
        <v>764</v>
      </c>
    </row>
    <row r="845" spans="1:2">
      <c r="A845" s="80" t="s">
        <v>884</v>
      </c>
      <c r="B845" s="81" t="s">
        <v>658</v>
      </c>
    </row>
    <row r="846" spans="1:2">
      <c r="A846" s="80" t="s">
        <v>187</v>
      </c>
      <c r="B846" s="81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BH1" zoomScale="70" zoomScaleNormal="70" workbookViewId="0">
      <pane ySplit="1" topLeftCell="A2" activePane="bottomLeft" state="frozen"/>
      <selection pane="bottomLeft" activeCell="BQ3" sqref="BQ3:BQ11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  <c r="DE1" s="30"/>
      <c r="DF1" s="25" t="s">
        <v>908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  <c r="DE3" s="32" t="s">
        <v>423</v>
      </c>
      <c r="DF3" s="33" t="s">
        <v>894</v>
      </c>
      <c r="DG3" s="33" t="s">
        <v>893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  <c r="DE4" s="32" t="s">
        <v>571</v>
      </c>
      <c r="DF4" s="33" t="s">
        <v>898</v>
      </c>
      <c r="DG4" s="33" t="s">
        <v>893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61" t="s">
        <v>556</v>
      </c>
      <c r="C20" s="162"/>
      <c r="D20" s="162"/>
      <c r="E20" s="162"/>
      <c r="F20" s="162"/>
      <c r="G20" s="162"/>
      <c r="H20" s="162"/>
      <c r="I20" s="162"/>
      <c r="J20" s="163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workbookViewId="0">
      <pane ySplit="1" topLeftCell="A248" activePane="bottomLeft" state="frozen"/>
      <selection pane="bottomLeft" activeCell="I165" sqref="A165:I168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3" customWidth="1"/>
    <col min="4" max="4" width="92.7109375" style="73" customWidth="1"/>
    <col min="5" max="5" width="13.5703125" style="73" customWidth="1"/>
    <col min="6" max="6" width="6.85546875" style="74" customWidth="1"/>
    <col min="7" max="7" width="26" style="73" customWidth="1"/>
    <col min="8" max="8" width="11.7109375" style="73" customWidth="1"/>
    <col min="9" max="9" width="75.42578125" style="73" bestFit="1" customWidth="1"/>
    <col min="10" max="11" width="9.7109375" style="73" customWidth="1"/>
    <col min="12" max="12" width="16" style="73" customWidth="1"/>
    <col min="13" max="15" width="9.7109375" style="73" customWidth="1"/>
    <col min="16" max="16" width="24.85546875" style="73" customWidth="1"/>
    <col min="17" max="17" width="14.7109375" style="73" customWidth="1"/>
    <col min="18" max="18" width="9.7109375" style="73" customWidth="1"/>
    <col min="19" max="19" width="11.5703125" style="73" bestFit="1" customWidth="1"/>
    <col min="20" max="21" width="9.7109375" style="73" customWidth="1"/>
    <col min="22" max="22" width="30.28515625" style="45" bestFit="1" customWidth="1"/>
    <col min="23" max="24" width="19.42578125" style="45" bestFit="1" customWidth="1"/>
    <col min="25" max="25" width="43.1406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43" width="9.140625" style="44"/>
    <col min="44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58" t="s">
        <v>368</v>
      </c>
      <c r="F1" s="72" t="s">
        <v>369</v>
      </c>
      <c r="G1" s="58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100" t="s">
        <v>868</v>
      </c>
      <c r="AB1" s="56" t="s">
        <v>557</v>
      </c>
      <c r="AC1" s="54">
        <f>MAX(AC2:AC10000)</f>
        <v>36</v>
      </c>
      <c r="AD1" s="54"/>
      <c r="AE1" s="54" t="str">
        <f>RIGHT(TEXT(MAX(AE2:AE10000),"###"),3)</f>
        <v>241</v>
      </c>
      <c r="AF1" s="55" t="str">
        <f>RIGHT("000"&amp;AC1,2)&amp;"-"&amp;RIGHT("000"&amp;AE1,3)</f>
        <v>36-241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36-242-</v>
      </c>
      <c r="AI1" s="57" t="s">
        <v>582</v>
      </c>
      <c r="AJ1" s="98" t="s">
        <v>587</v>
      </c>
      <c r="AK1" s="57" t="s">
        <v>852</v>
      </c>
      <c r="AL1" s="99">
        <v>1</v>
      </c>
    </row>
    <row r="2" spans="1:38">
      <c r="A2" s="60" t="str">
        <f>IF(G2&amp;Q2&lt;&gt;"",W2&amp;Q2,"")</f>
        <v>B-AERIL12GWScc</v>
      </c>
      <c r="B2" s="60" t="str">
        <f>IF(C2&lt;&gt;"",LEFT(C2,9),"")</f>
        <v>36-001-05</v>
      </c>
      <c r="C2" s="73" t="s">
        <v>1108</v>
      </c>
      <c r="D2" s="73" t="s">
        <v>1109</v>
      </c>
      <c r="E2" s="73" t="s">
        <v>1110</v>
      </c>
      <c r="F2" s="74">
        <v>0</v>
      </c>
      <c r="G2" s="74" t="s">
        <v>1111</v>
      </c>
      <c r="H2" s="73" t="s">
        <v>277</v>
      </c>
      <c r="I2" s="73" t="s">
        <v>1112</v>
      </c>
      <c r="J2" s="73" t="s">
        <v>327</v>
      </c>
      <c r="K2" s="73" t="s">
        <v>382</v>
      </c>
      <c r="L2" s="73" t="s">
        <v>1113</v>
      </c>
      <c r="M2" s="73" t="s">
        <v>388</v>
      </c>
      <c r="N2" s="73" t="s">
        <v>43</v>
      </c>
      <c r="O2" s="73" t="s">
        <v>386</v>
      </c>
      <c r="P2" s="73" t="s">
        <v>1115</v>
      </c>
      <c r="Q2" s="73" t="s">
        <v>1116</v>
      </c>
      <c r="R2" s="73" t="s">
        <v>83</v>
      </c>
      <c r="S2" s="73" t="s">
        <v>1114</v>
      </c>
      <c r="T2" s="73" t="s">
        <v>1104</v>
      </c>
      <c r="U2" s="73" t="s">
        <v>1065</v>
      </c>
      <c r="V2" s="60" t="str">
        <f>W2&amp;H2</f>
        <v>B-AERIL12GWSтемно-серый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B-AERIL12GWS</v>
      </c>
      <c r="X2" s="60" t="str">
        <f>IF(A2&lt;&gt;"",IFERROR(IF(FIND(" ",G2)&gt;=1,MID(G2,FIND(" ",G2)+1,LEN(G2)),""),""),"")</f>
        <v>Los Angeles Dodgers MLB</v>
      </c>
      <c r="AC2" s="51">
        <f>IFERROR(VALUE(MID($C2,1,2)),0)</f>
        <v>36</v>
      </c>
      <c r="AD2" s="44">
        <f t="shared" ref="AD2:AD66" si="1">IFERROR(VALUE(MID($C2,4,3)),0)</f>
        <v>1</v>
      </c>
      <c r="AE2" s="51">
        <f>VALUE(RIGHT("00"&amp;AC2,2)&amp;RIGHT("000"&amp;AD2,3))</f>
        <v>36001</v>
      </c>
    </row>
    <row r="3" spans="1:38">
      <c r="A3" s="60" t="str">
        <f t="shared" ref="A3:A66" si="2">IF(G3&amp;Q3&lt;&gt;"",W3&amp;Q3,"")</f>
        <v>B-AERIL12GWSkm</v>
      </c>
      <c r="B3" s="60" t="str">
        <f t="shared" ref="B3:B66" si="3">IF(C3&lt;&gt;"",LEFT(C3,9),"")</f>
        <v>36-001-12</v>
      </c>
      <c r="C3" s="73" t="s">
        <v>1117</v>
      </c>
      <c r="D3" s="73" t="s">
        <v>1118</v>
      </c>
      <c r="E3" s="73" t="s">
        <v>1110</v>
      </c>
      <c r="F3" s="74">
        <v>0</v>
      </c>
      <c r="G3" s="74" t="s">
        <v>1111</v>
      </c>
      <c r="H3" s="73" t="s">
        <v>121</v>
      </c>
      <c r="I3" s="73" t="s">
        <v>1112</v>
      </c>
      <c r="J3" s="73" t="s">
        <v>327</v>
      </c>
      <c r="K3" s="73" t="s">
        <v>382</v>
      </c>
      <c r="L3" s="73" t="s">
        <v>1113</v>
      </c>
      <c r="M3" s="73" t="s">
        <v>388</v>
      </c>
      <c r="N3" s="73" t="s">
        <v>43</v>
      </c>
      <c r="O3" s="73" t="s">
        <v>386</v>
      </c>
      <c r="P3" s="73" t="s">
        <v>1115</v>
      </c>
      <c r="Q3" s="73" t="s">
        <v>1119</v>
      </c>
      <c r="R3" s="73" t="s">
        <v>121</v>
      </c>
      <c r="S3" s="73" t="s">
        <v>1114</v>
      </c>
      <c r="T3" s="73" t="s">
        <v>1104</v>
      </c>
      <c r="U3" s="73" t="s">
        <v>1065</v>
      </c>
      <c r="V3" s="60" t="str">
        <f t="shared" ref="V3:V66" si="4">W3&amp;H3</f>
        <v>B-AERIL12GWSбордовый</v>
      </c>
      <c r="W3" s="60" t="str">
        <f t="shared" si="0"/>
        <v>B-AERIL12GWS</v>
      </c>
      <c r="X3" s="60" t="str">
        <f t="shared" ref="X3:X66" si="5">IF(A3&lt;&gt;"",IFERROR(IF(FIND(" ",G3)&gt;=1,MID(G3,FIND(" ",G3)+1,LEN(G3)),""),""),"")</f>
        <v>Los Angeles Dodgers MLB</v>
      </c>
      <c r="AC3" s="51">
        <f t="shared" ref="AC3:AC66" si="6">IFERROR(VALUE(MID($C3,1,2)),0)</f>
        <v>36</v>
      </c>
      <c r="AD3" s="44">
        <f t="shared" si="1"/>
        <v>1</v>
      </c>
      <c r="AE3" s="51">
        <f t="shared" ref="AE3:AE66" si="7">VALUE(RIGHT("00"&amp;AC3,2)&amp;RIGHT("000"&amp;AD3,3))</f>
        <v>36001</v>
      </c>
    </row>
    <row r="4" spans="1:38">
      <c r="A4" s="60" t="str">
        <f t="shared" si="2"/>
        <v>B-AERIL12GWSmk</v>
      </c>
      <c r="B4" s="60" t="str">
        <f t="shared" si="3"/>
        <v>36-001-17</v>
      </c>
      <c r="C4" s="73" t="s">
        <v>1120</v>
      </c>
      <c r="D4" s="73" t="s">
        <v>1121</v>
      </c>
      <c r="E4" s="73" t="s">
        <v>1110</v>
      </c>
      <c r="F4" s="74">
        <v>0</v>
      </c>
      <c r="G4" s="74" t="s">
        <v>1111</v>
      </c>
      <c r="H4" s="73" t="s">
        <v>91</v>
      </c>
      <c r="I4" s="73" t="s">
        <v>1112</v>
      </c>
      <c r="J4" s="73" t="s">
        <v>327</v>
      </c>
      <c r="K4" s="73" t="s">
        <v>382</v>
      </c>
      <c r="L4" s="73" t="s">
        <v>1113</v>
      </c>
      <c r="M4" s="73" t="s">
        <v>388</v>
      </c>
      <c r="N4" s="73" t="s">
        <v>43</v>
      </c>
      <c r="O4" s="73" t="s">
        <v>386</v>
      </c>
      <c r="P4" s="73" t="s">
        <v>1115</v>
      </c>
      <c r="Q4" s="73" t="s">
        <v>1122</v>
      </c>
      <c r="R4" s="73" t="s">
        <v>91</v>
      </c>
      <c r="S4" s="73" t="s">
        <v>1114</v>
      </c>
      <c r="T4" s="73" t="s">
        <v>1104</v>
      </c>
      <c r="U4" s="73" t="s">
        <v>1065</v>
      </c>
      <c r="V4" s="60" t="str">
        <f t="shared" si="4"/>
        <v>B-AERIL12GWSголубой</v>
      </c>
      <c r="W4" s="60" t="str">
        <f t="shared" si="0"/>
        <v>B-AERIL12GWS</v>
      </c>
      <c r="X4" s="60" t="str">
        <f t="shared" si="5"/>
        <v>Los Angeles Dodgers MLB</v>
      </c>
      <c r="AC4" s="51">
        <f t="shared" si="6"/>
        <v>36</v>
      </c>
      <c r="AD4" s="44">
        <f t="shared" si="1"/>
        <v>1</v>
      </c>
      <c r="AE4" s="51">
        <f t="shared" si="7"/>
        <v>36001</v>
      </c>
    </row>
    <row r="5" spans="1:38">
      <c r="A5" s="60" t="str">
        <f t="shared" si="2"/>
        <v>B-AERIL12GWSms</v>
      </c>
      <c r="B5" s="60" t="str">
        <f t="shared" si="3"/>
        <v>36-001-03</v>
      </c>
      <c r="C5" s="73" t="s">
        <v>1123</v>
      </c>
      <c r="D5" s="73" t="s">
        <v>1124</v>
      </c>
      <c r="E5" s="73" t="s">
        <v>1110</v>
      </c>
      <c r="F5" s="74">
        <v>0</v>
      </c>
      <c r="G5" s="74" t="s">
        <v>1111</v>
      </c>
      <c r="H5" s="73" t="s">
        <v>195</v>
      </c>
      <c r="I5" s="73" t="s">
        <v>1112</v>
      </c>
      <c r="J5" s="73" t="s">
        <v>327</v>
      </c>
      <c r="K5" s="73" t="s">
        <v>382</v>
      </c>
      <c r="L5" s="73" t="s">
        <v>1113</v>
      </c>
      <c r="M5" s="73" t="s">
        <v>388</v>
      </c>
      <c r="N5" s="73" t="s">
        <v>43</v>
      </c>
      <c r="O5" s="73" t="s">
        <v>386</v>
      </c>
      <c r="P5" s="73" t="s">
        <v>1115</v>
      </c>
      <c r="Q5" s="73" t="s">
        <v>1125</v>
      </c>
      <c r="R5" s="73" t="s">
        <v>195</v>
      </c>
      <c r="S5" s="73" t="s">
        <v>1114</v>
      </c>
      <c r="T5" s="73" t="s">
        <v>1104</v>
      </c>
      <c r="U5" s="73" t="s">
        <v>1065</v>
      </c>
      <c r="V5" s="60" t="str">
        <f t="shared" si="4"/>
        <v>B-AERIL12GWSоливковый</v>
      </c>
      <c r="W5" s="60" t="str">
        <f t="shared" si="0"/>
        <v>B-AERIL12GWS</v>
      </c>
      <c r="X5" s="60" t="str">
        <f t="shared" si="5"/>
        <v>Los Angeles Dodgers MLB</v>
      </c>
      <c r="AC5" s="51">
        <f t="shared" si="6"/>
        <v>36</v>
      </c>
      <c r="AD5" s="44">
        <f t="shared" si="1"/>
        <v>1</v>
      </c>
      <c r="AE5" s="51">
        <f t="shared" si="7"/>
        <v>36001</v>
      </c>
    </row>
    <row r="6" spans="1:38">
      <c r="A6" s="60" t="str">
        <f t="shared" si="2"/>
        <v>B-AERIL12GWSnt</v>
      </c>
      <c r="B6" s="60" t="str">
        <f t="shared" si="3"/>
        <v>36-001-36</v>
      </c>
      <c r="C6" s="73" t="s">
        <v>1126</v>
      </c>
      <c r="D6" s="73" t="s">
        <v>1127</v>
      </c>
      <c r="E6" s="73" t="s">
        <v>1110</v>
      </c>
      <c r="F6" s="74">
        <v>0</v>
      </c>
      <c r="G6" s="74" t="s">
        <v>1111</v>
      </c>
      <c r="H6" s="73" t="s">
        <v>187</v>
      </c>
      <c r="I6" s="73" t="s">
        <v>1112</v>
      </c>
      <c r="J6" s="73" t="s">
        <v>327</v>
      </c>
      <c r="K6" s="73" t="s">
        <v>382</v>
      </c>
      <c r="L6" s="73" t="s">
        <v>1113</v>
      </c>
      <c r="M6" s="73" t="s">
        <v>388</v>
      </c>
      <c r="N6" s="73" t="s">
        <v>43</v>
      </c>
      <c r="O6" s="73" t="s">
        <v>386</v>
      </c>
      <c r="P6" s="73" t="s">
        <v>1115</v>
      </c>
      <c r="Q6" s="73" t="s">
        <v>1128</v>
      </c>
      <c r="R6" s="73" t="s">
        <v>63</v>
      </c>
      <c r="S6" s="73" t="s">
        <v>1114</v>
      </c>
      <c r="T6" s="73" t="s">
        <v>1104</v>
      </c>
      <c r="U6" s="73" t="s">
        <v>1065</v>
      </c>
      <c r="V6" s="60" t="str">
        <f t="shared" si="4"/>
        <v>B-AERIL12GWSкремовый</v>
      </c>
      <c r="W6" s="60" t="str">
        <f t="shared" si="0"/>
        <v>B-AERIL12GWS</v>
      </c>
      <c r="X6" s="60" t="str">
        <f t="shared" si="5"/>
        <v>Los Angeles Dodgers MLB</v>
      </c>
      <c r="AC6" s="51">
        <f t="shared" si="6"/>
        <v>36</v>
      </c>
      <c r="AD6" s="44">
        <f t="shared" si="1"/>
        <v>1</v>
      </c>
      <c r="AE6" s="51">
        <f t="shared" si="7"/>
        <v>36001</v>
      </c>
    </row>
    <row r="7" spans="1:38">
      <c r="A7" s="60" t="str">
        <f t="shared" si="2"/>
        <v>B-AERIL17GWSkm</v>
      </c>
      <c r="B7" s="60" t="str">
        <f t="shared" si="3"/>
        <v>36-002-12</v>
      </c>
      <c r="C7" s="73" t="s">
        <v>1129</v>
      </c>
      <c r="D7" s="73" t="s">
        <v>1130</v>
      </c>
      <c r="E7" s="73" t="s">
        <v>1110</v>
      </c>
      <c r="F7" s="74">
        <v>0</v>
      </c>
      <c r="G7" s="74" t="s">
        <v>1131</v>
      </c>
      <c r="H7" s="73" t="s">
        <v>121</v>
      </c>
      <c r="I7" s="73" t="s">
        <v>1112</v>
      </c>
      <c r="J7" s="73" t="s">
        <v>327</v>
      </c>
      <c r="K7" s="73" t="s">
        <v>382</v>
      </c>
      <c r="L7" s="73" t="s">
        <v>1113</v>
      </c>
      <c r="M7" s="73" t="s">
        <v>388</v>
      </c>
      <c r="N7" s="73" t="s">
        <v>43</v>
      </c>
      <c r="O7" s="73" t="s">
        <v>386</v>
      </c>
      <c r="P7" s="73" t="s">
        <v>1115</v>
      </c>
      <c r="Q7" s="73" t="s">
        <v>1119</v>
      </c>
      <c r="R7" s="73" t="s">
        <v>121</v>
      </c>
      <c r="S7" s="73" t="s">
        <v>1114</v>
      </c>
      <c r="T7" s="73" t="s">
        <v>1104</v>
      </c>
      <c r="U7" s="73" t="s">
        <v>1059</v>
      </c>
      <c r="V7" s="60" t="str">
        <f t="shared" si="4"/>
        <v>B-AERIL17GWSбордовый</v>
      </c>
      <c r="W7" s="60" t="str">
        <f t="shared" si="0"/>
        <v>B-AERIL17GWS</v>
      </c>
      <c r="X7" s="60" t="str">
        <f t="shared" si="5"/>
        <v>New York Yankees MLB</v>
      </c>
      <c r="AC7" s="51">
        <f t="shared" si="6"/>
        <v>36</v>
      </c>
      <c r="AD7" s="44">
        <f t="shared" si="1"/>
        <v>2</v>
      </c>
      <c r="AE7" s="51">
        <f t="shared" si="7"/>
        <v>36002</v>
      </c>
    </row>
    <row r="8" spans="1:38">
      <c r="A8" s="60" t="str">
        <f t="shared" si="2"/>
        <v>B-AERIL17GWSmk</v>
      </c>
      <c r="B8" s="60" t="str">
        <f t="shared" si="3"/>
        <v>36-002-19</v>
      </c>
      <c r="C8" s="73" t="s">
        <v>1132</v>
      </c>
      <c r="D8" s="73" t="s">
        <v>1133</v>
      </c>
      <c r="E8" s="73" t="s">
        <v>1110</v>
      </c>
      <c r="F8" s="74">
        <v>0</v>
      </c>
      <c r="G8" s="74" t="s">
        <v>1131</v>
      </c>
      <c r="H8" s="73" t="s">
        <v>91</v>
      </c>
      <c r="I8" s="73" t="s">
        <v>1112</v>
      </c>
      <c r="J8" s="73" t="s">
        <v>327</v>
      </c>
      <c r="K8" s="73" t="s">
        <v>382</v>
      </c>
      <c r="L8" s="73" t="s">
        <v>1113</v>
      </c>
      <c r="M8" s="73" t="s">
        <v>388</v>
      </c>
      <c r="N8" s="73" t="s">
        <v>43</v>
      </c>
      <c r="O8" s="73" t="s">
        <v>386</v>
      </c>
      <c r="P8" s="73" t="s">
        <v>1115</v>
      </c>
      <c r="Q8" s="73" t="s">
        <v>1122</v>
      </c>
      <c r="R8" s="73" t="s">
        <v>91</v>
      </c>
      <c r="S8" s="73" t="s">
        <v>1114</v>
      </c>
      <c r="T8" s="73" t="s">
        <v>1104</v>
      </c>
      <c r="U8" s="73" t="s">
        <v>1059</v>
      </c>
      <c r="V8" s="60" t="str">
        <f t="shared" si="4"/>
        <v>B-AERIL17GWSголубой</v>
      </c>
      <c r="W8" s="60" t="str">
        <f t="shared" si="0"/>
        <v>B-AERIL17GWS</v>
      </c>
      <c r="X8" s="60" t="str">
        <f t="shared" si="5"/>
        <v>New York Yankees MLB</v>
      </c>
      <c r="AC8" s="51">
        <f t="shared" si="6"/>
        <v>36</v>
      </c>
      <c r="AD8" s="44">
        <f t="shared" si="1"/>
        <v>2</v>
      </c>
      <c r="AE8" s="51">
        <f t="shared" si="7"/>
        <v>36002</v>
      </c>
    </row>
    <row r="9" spans="1:38">
      <c r="A9" s="60" t="str">
        <f t="shared" si="2"/>
        <v>B-AERIL17GWSms</v>
      </c>
      <c r="B9" s="60" t="str">
        <f t="shared" si="3"/>
        <v>36-002-03</v>
      </c>
      <c r="C9" s="73" t="s">
        <v>1134</v>
      </c>
      <c r="D9" s="73" t="s">
        <v>1135</v>
      </c>
      <c r="E9" s="73" t="s">
        <v>1110</v>
      </c>
      <c r="F9" s="74">
        <v>0</v>
      </c>
      <c r="G9" s="74" t="s">
        <v>1131</v>
      </c>
      <c r="H9" s="73" t="s">
        <v>195</v>
      </c>
      <c r="I9" s="73" t="s">
        <v>1112</v>
      </c>
      <c r="J9" s="73" t="s">
        <v>327</v>
      </c>
      <c r="K9" s="73" t="s">
        <v>382</v>
      </c>
      <c r="L9" s="73" t="s">
        <v>1113</v>
      </c>
      <c r="M9" s="73" t="s">
        <v>388</v>
      </c>
      <c r="N9" s="73" t="s">
        <v>43</v>
      </c>
      <c r="O9" s="73" t="s">
        <v>386</v>
      </c>
      <c r="P9" s="73" t="s">
        <v>1115</v>
      </c>
      <c r="Q9" s="73" t="s">
        <v>1125</v>
      </c>
      <c r="R9" s="73" t="s">
        <v>195</v>
      </c>
      <c r="S9" s="73" t="s">
        <v>1114</v>
      </c>
      <c r="T9" s="73" t="s">
        <v>1104</v>
      </c>
      <c r="U9" s="73" t="s">
        <v>1059</v>
      </c>
      <c r="V9" s="60" t="str">
        <f t="shared" si="4"/>
        <v>B-AERIL17GWSоливковый</v>
      </c>
      <c r="W9" s="60" t="str">
        <f t="shared" si="0"/>
        <v>B-AERIL17GWS</v>
      </c>
      <c r="X9" s="60" t="str">
        <f t="shared" si="5"/>
        <v>New York Yankees MLB</v>
      </c>
      <c r="AC9" s="51">
        <f t="shared" si="6"/>
        <v>36</v>
      </c>
      <c r="AD9" s="44">
        <f t="shared" si="1"/>
        <v>2</v>
      </c>
      <c r="AE9" s="51">
        <f t="shared" si="7"/>
        <v>36002</v>
      </c>
    </row>
    <row r="10" spans="1:38">
      <c r="A10" s="60" t="str">
        <f t="shared" si="2"/>
        <v>B-ARGTT17FRSgy</v>
      </c>
      <c r="B10" s="60" t="str">
        <f t="shared" si="3"/>
        <v>36-003-08</v>
      </c>
      <c r="C10" s="73" t="s">
        <v>1136</v>
      </c>
      <c r="D10" s="73" t="s">
        <v>1137</v>
      </c>
      <c r="E10" s="73" t="s">
        <v>1110</v>
      </c>
      <c r="F10" s="74">
        <v>0</v>
      </c>
      <c r="G10" s="74" t="s">
        <v>1138</v>
      </c>
      <c r="H10" s="73" t="s">
        <v>83</v>
      </c>
      <c r="I10" s="73" t="s">
        <v>1112</v>
      </c>
      <c r="J10" s="73" t="s">
        <v>327</v>
      </c>
      <c r="K10" s="73" t="s">
        <v>382</v>
      </c>
      <c r="L10" s="73" t="s">
        <v>1113</v>
      </c>
      <c r="M10" s="73" t="s">
        <v>388</v>
      </c>
      <c r="N10" s="73" t="s">
        <v>43</v>
      </c>
      <c r="O10" s="73" t="s">
        <v>386</v>
      </c>
      <c r="P10" s="73" t="s">
        <v>1115</v>
      </c>
      <c r="Q10" s="73" t="s">
        <v>1140</v>
      </c>
      <c r="R10" s="73" t="s">
        <v>83</v>
      </c>
      <c r="S10" s="73" t="s">
        <v>1139</v>
      </c>
      <c r="T10" s="73" t="s">
        <v>1104</v>
      </c>
      <c r="U10" s="73" t="s">
        <v>1059</v>
      </c>
      <c r="V10" s="60" t="str">
        <f t="shared" si="4"/>
        <v>B-ARGTT17FRSсерый</v>
      </c>
      <c r="W10" s="60" t="str">
        <f t="shared" si="0"/>
        <v>B-ARGTT17FRS</v>
      </c>
      <c r="X10" s="60" t="str">
        <f t="shared" si="5"/>
        <v>New York Yankees MLB</v>
      </c>
      <c r="AC10" s="51">
        <f t="shared" si="6"/>
        <v>36</v>
      </c>
      <c r="AD10" s="44">
        <f t="shared" si="1"/>
        <v>3</v>
      </c>
      <c r="AE10" s="51">
        <f t="shared" si="7"/>
        <v>36003</v>
      </c>
    </row>
    <row r="11" spans="1:38">
      <c r="A11" s="60" t="str">
        <f t="shared" si="2"/>
        <v>B-BRMTL12CTPbk</v>
      </c>
      <c r="B11" s="60" t="str">
        <f t="shared" si="3"/>
        <v>36-004-09</v>
      </c>
      <c r="C11" s="73" t="s">
        <v>1141</v>
      </c>
      <c r="D11" s="73" t="s">
        <v>1142</v>
      </c>
      <c r="E11" s="73" t="s">
        <v>1110</v>
      </c>
      <c r="F11" s="74">
        <v>0</v>
      </c>
      <c r="G11" s="74" t="s">
        <v>1143</v>
      </c>
      <c r="H11" s="73" t="s">
        <v>53</v>
      </c>
      <c r="I11" s="73" t="s">
        <v>1112</v>
      </c>
      <c r="J11" s="73" t="s">
        <v>356</v>
      </c>
      <c r="K11" s="73" t="s">
        <v>382</v>
      </c>
      <c r="L11" s="73" t="s">
        <v>1113</v>
      </c>
      <c r="M11" s="73" t="s">
        <v>388</v>
      </c>
      <c r="N11" s="73" t="s">
        <v>43</v>
      </c>
      <c r="O11" s="73" t="s">
        <v>386</v>
      </c>
      <c r="P11" s="73" t="s">
        <v>1115</v>
      </c>
      <c r="Q11" s="73" t="s">
        <v>1144</v>
      </c>
      <c r="R11" s="73" t="s">
        <v>53</v>
      </c>
      <c r="S11" s="73" t="s">
        <v>1114</v>
      </c>
      <c r="T11" s="73" t="s">
        <v>1104</v>
      </c>
      <c r="U11" s="73" t="s">
        <v>1065</v>
      </c>
      <c r="V11" s="60" t="str">
        <f t="shared" si="4"/>
        <v>B-BRMTL12CTPчерный</v>
      </c>
      <c r="W11" s="60" t="str">
        <f t="shared" si="0"/>
        <v>B-BRMTL12CTP</v>
      </c>
      <c r="X11" s="60" t="str">
        <f t="shared" si="5"/>
        <v>Los Angeles Dodgers MLB</v>
      </c>
      <c r="AC11" s="51">
        <f t="shared" si="6"/>
        <v>36</v>
      </c>
      <c r="AD11" s="44">
        <f t="shared" si="1"/>
        <v>4</v>
      </c>
      <c r="AE11" s="51">
        <f t="shared" si="7"/>
        <v>36004</v>
      </c>
    </row>
    <row r="12" spans="1:38">
      <c r="A12" s="60" t="str">
        <f t="shared" si="2"/>
        <v>B-BRMTL17CTPkm</v>
      </c>
      <c r="B12" s="60" t="str">
        <f t="shared" si="3"/>
        <v>36-005-12</v>
      </c>
      <c r="C12" s="73" t="s">
        <v>1145</v>
      </c>
      <c r="D12" s="73" t="s">
        <v>1146</v>
      </c>
      <c r="E12" s="73" t="s">
        <v>1110</v>
      </c>
      <c r="F12" s="74">
        <v>0</v>
      </c>
      <c r="G12" s="74" t="s">
        <v>1147</v>
      </c>
      <c r="H12" s="73" t="s">
        <v>121</v>
      </c>
      <c r="I12" s="73" t="s">
        <v>1112</v>
      </c>
      <c r="J12" s="73" t="s">
        <v>356</v>
      </c>
      <c r="K12" s="73" t="s">
        <v>382</v>
      </c>
      <c r="L12" s="73" t="s">
        <v>1113</v>
      </c>
      <c r="M12" s="73" t="s">
        <v>388</v>
      </c>
      <c r="N12" s="73" t="s">
        <v>43</v>
      </c>
      <c r="O12" s="73" t="s">
        <v>386</v>
      </c>
      <c r="P12" s="73" t="s">
        <v>1115</v>
      </c>
      <c r="Q12" s="73" t="s">
        <v>1119</v>
      </c>
      <c r="R12" s="73" t="s">
        <v>121</v>
      </c>
      <c r="S12" s="73" t="s">
        <v>1114</v>
      </c>
      <c r="T12" s="73" t="s">
        <v>1104</v>
      </c>
      <c r="U12" s="73" t="s">
        <v>1059</v>
      </c>
      <c r="V12" s="60" t="str">
        <f t="shared" si="4"/>
        <v>B-BRMTL17CTPбордовый</v>
      </c>
      <c r="W12" s="60" t="str">
        <f t="shared" si="0"/>
        <v>B-BRMTL17CTP</v>
      </c>
      <c r="X12" s="60" t="str">
        <f t="shared" si="5"/>
        <v>New York Yankees MLB</v>
      </c>
      <c r="AC12" s="51">
        <f t="shared" si="6"/>
        <v>36</v>
      </c>
      <c r="AD12" s="44">
        <f t="shared" si="1"/>
        <v>5</v>
      </c>
      <c r="AE12" s="51">
        <f t="shared" si="7"/>
        <v>36005</v>
      </c>
    </row>
    <row r="13" spans="1:38">
      <c r="A13" s="60" t="str">
        <f t="shared" si="2"/>
        <v>B-CARGW12GWSNLcmd</v>
      </c>
      <c r="B13" s="60" t="str">
        <f t="shared" si="3"/>
        <v>36-006-00</v>
      </c>
      <c r="C13" s="73" t="s">
        <v>1148</v>
      </c>
      <c r="D13" s="73" t="s">
        <v>1149</v>
      </c>
      <c r="E13" s="73" t="s">
        <v>1110</v>
      </c>
      <c r="F13" s="74">
        <v>0</v>
      </c>
      <c r="G13" s="74" t="s">
        <v>1150</v>
      </c>
      <c r="H13" s="73" t="s">
        <v>158</v>
      </c>
      <c r="I13" s="73" t="s">
        <v>1112</v>
      </c>
      <c r="J13" s="73" t="s">
        <v>327</v>
      </c>
      <c r="K13" s="73" t="s">
        <v>382</v>
      </c>
      <c r="L13" s="73" t="s">
        <v>1113</v>
      </c>
      <c r="M13" s="73" t="s">
        <v>388</v>
      </c>
      <c r="N13" s="73" t="s">
        <v>43</v>
      </c>
      <c r="O13" s="73" t="s">
        <v>386</v>
      </c>
      <c r="P13" s="73" t="s">
        <v>1115</v>
      </c>
      <c r="Q13" s="73" t="s">
        <v>1151</v>
      </c>
      <c r="R13" s="73" t="s">
        <v>195</v>
      </c>
      <c r="S13" s="73" t="s">
        <v>1139</v>
      </c>
      <c r="T13" s="73" t="s">
        <v>1104</v>
      </c>
      <c r="U13" s="73" t="s">
        <v>1065</v>
      </c>
      <c r="V13" s="60" t="str">
        <f t="shared" si="4"/>
        <v>B-CARGW12GWSNLкамуфляж</v>
      </c>
      <c r="W13" s="60" t="str">
        <f t="shared" si="0"/>
        <v>B-CARGW12GWSNL</v>
      </c>
      <c r="X13" s="60" t="str">
        <f t="shared" si="5"/>
        <v>Los Angeles Dodgers MLB</v>
      </c>
      <c r="AC13" s="51">
        <f t="shared" si="6"/>
        <v>36</v>
      </c>
      <c r="AD13" s="44">
        <f t="shared" si="1"/>
        <v>6</v>
      </c>
      <c r="AE13" s="51">
        <f t="shared" si="7"/>
        <v>36006</v>
      </c>
    </row>
    <row r="14" spans="1:38">
      <c r="A14" s="60" t="str">
        <f t="shared" si="2"/>
        <v>B-CBRAN17GWPcmf</v>
      </c>
      <c r="B14" s="60" t="str">
        <f t="shared" si="3"/>
        <v>36-007-00</v>
      </c>
      <c r="C14" s="73" t="s">
        <v>1152</v>
      </c>
      <c r="D14" s="73" t="s">
        <v>1153</v>
      </c>
      <c r="E14" s="73" t="s">
        <v>1110</v>
      </c>
      <c r="F14" s="74">
        <v>0</v>
      </c>
      <c r="G14" s="74" t="s">
        <v>1154</v>
      </c>
      <c r="H14" s="73" t="s">
        <v>158</v>
      </c>
      <c r="I14" s="73" t="s">
        <v>1112</v>
      </c>
      <c r="J14" s="73" t="s">
        <v>356</v>
      </c>
      <c r="K14" s="73" t="s">
        <v>382</v>
      </c>
      <c r="L14" s="73" t="s">
        <v>1113</v>
      </c>
      <c r="M14" s="73" t="s">
        <v>388</v>
      </c>
      <c r="N14" s="73" t="s">
        <v>43</v>
      </c>
      <c r="O14" s="73" t="s">
        <v>386</v>
      </c>
      <c r="P14" s="73" t="s">
        <v>1115</v>
      </c>
      <c r="Q14" s="73" t="s">
        <v>1155</v>
      </c>
      <c r="R14" s="73" t="s">
        <v>195</v>
      </c>
      <c r="S14" s="73" t="s">
        <v>1114</v>
      </c>
      <c r="T14" s="73" t="s">
        <v>1104</v>
      </c>
      <c r="U14" s="73" t="s">
        <v>1059</v>
      </c>
      <c r="V14" s="60" t="str">
        <f t="shared" si="4"/>
        <v>B-CBRAN17GWPкамуфляж</v>
      </c>
      <c r="W14" s="60" t="str">
        <f t="shared" si="0"/>
        <v>B-CBRAN17GWP</v>
      </c>
      <c r="X14" s="60" t="str">
        <f t="shared" si="5"/>
        <v>New York Yankees MLB</v>
      </c>
      <c r="AC14" s="51">
        <f t="shared" si="6"/>
        <v>36</v>
      </c>
      <c r="AD14" s="44">
        <f t="shared" si="1"/>
        <v>7</v>
      </c>
      <c r="AE14" s="51">
        <f t="shared" si="7"/>
        <v>36007</v>
      </c>
    </row>
    <row r="15" spans="1:38">
      <c r="A15" s="60" t="str">
        <f t="shared" si="2"/>
        <v>B-CLZOE02WBPbk</v>
      </c>
      <c r="B15" s="60" t="str">
        <f t="shared" si="3"/>
        <v>36-008-09</v>
      </c>
      <c r="C15" s="73" t="s">
        <v>1156</v>
      </c>
      <c r="D15" s="73" t="s">
        <v>1157</v>
      </c>
      <c r="E15" s="73" t="s">
        <v>1110</v>
      </c>
      <c r="F15" s="74">
        <v>0</v>
      </c>
      <c r="G15" s="74" t="s">
        <v>1158</v>
      </c>
      <c r="H15" s="73" t="s">
        <v>53</v>
      </c>
      <c r="I15" s="73" t="s">
        <v>1159</v>
      </c>
      <c r="J15" s="73" t="s">
        <v>327</v>
      </c>
      <c r="K15" s="73" t="s">
        <v>382</v>
      </c>
      <c r="L15" s="73" t="s">
        <v>1113</v>
      </c>
      <c r="M15" s="73" t="s">
        <v>388</v>
      </c>
      <c r="O15" s="73" t="s">
        <v>386</v>
      </c>
      <c r="P15" s="73" t="s">
        <v>1115</v>
      </c>
      <c r="Q15" s="73" t="s">
        <v>1144</v>
      </c>
      <c r="R15" s="73" t="s">
        <v>53</v>
      </c>
      <c r="S15" s="73" t="s">
        <v>1114</v>
      </c>
      <c r="T15" s="73" t="s">
        <v>1104</v>
      </c>
      <c r="U15" s="73" t="s">
        <v>1069</v>
      </c>
      <c r="V15" s="60" t="str">
        <f t="shared" si="4"/>
        <v>B-CLZOE02WBPчерный</v>
      </c>
      <c r="W15" s="60" t="str">
        <f t="shared" si="0"/>
        <v>B-CLZOE02WBP</v>
      </c>
      <c r="X15" s="60" t="str">
        <f t="shared" si="5"/>
        <v>Boston Red Sox MLB</v>
      </c>
      <c r="AC15" s="51">
        <f t="shared" si="6"/>
        <v>36</v>
      </c>
      <c r="AD15" s="44">
        <f t="shared" si="1"/>
        <v>8</v>
      </c>
      <c r="AE15" s="51">
        <f t="shared" si="7"/>
        <v>36008</v>
      </c>
    </row>
    <row r="16" spans="1:38">
      <c r="A16" s="60" t="str">
        <f t="shared" si="2"/>
        <v>B-CLZOE02WBPny</v>
      </c>
      <c r="B16" s="60" t="str">
        <f t="shared" si="3"/>
        <v>36-008-16</v>
      </c>
      <c r="C16" s="73" t="s">
        <v>1160</v>
      </c>
      <c r="D16" s="73" t="s">
        <v>1161</v>
      </c>
      <c r="E16" s="73" t="s">
        <v>1110</v>
      </c>
      <c r="F16" s="74">
        <v>0</v>
      </c>
      <c r="G16" s="74" t="s">
        <v>1158</v>
      </c>
      <c r="H16" s="73" t="s">
        <v>55</v>
      </c>
      <c r="I16" s="73" t="s">
        <v>1159</v>
      </c>
      <c r="J16" s="73" t="s">
        <v>327</v>
      </c>
      <c r="K16" s="73" t="s">
        <v>382</v>
      </c>
      <c r="L16" s="73" t="s">
        <v>1113</v>
      </c>
      <c r="M16" s="73" t="s">
        <v>388</v>
      </c>
      <c r="O16" s="73" t="s">
        <v>386</v>
      </c>
      <c r="P16" s="73" t="s">
        <v>1115</v>
      </c>
      <c r="Q16" s="73" t="s">
        <v>1162</v>
      </c>
      <c r="R16" s="73" t="s">
        <v>71</v>
      </c>
      <c r="S16" s="73" t="s">
        <v>1114</v>
      </c>
      <c r="T16" s="73" t="s">
        <v>1104</v>
      </c>
      <c r="U16" s="73" t="s">
        <v>1069</v>
      </c>
      <c r="V16" s="60" t="str">
        <f t="shared" si="4"/>
        <v>B-CLZOE02WBPтемно-синий</v>
      </c>
      <c r="W16" s="60" t="str">
        <f t="shared" si="0"/>
        <v>B-CLZOE02WBP</v>
      </c>
      <c r="X16" s="60" t="str">
        <f t="shared" si="5"/>
        <v>Boston Red Sox MLB</v>
      </c>
      <c r="AC16" s="51">
        <f t="shared" si="6"/>
        <v>36</v>
      </c>
      <c r="AD16" s="44">
        <f t="shared" si="1"/>
        <v>8</v>
      </c>
      <c r="AE16" s="51">
        <f t="shared" si="7"/>
        <v>36008</v>
      </c>
    </row>
    <row r="17" spans="1:31">
      <c r="A17" s="60" t="str">
        <f t="shared" si="2"/>
        <v>B-CLZOE09WBPbkb</v>
      </c>
      <c r="B17" s="60" t="str">
        <f t="shared" si="3"/>
        <v>36-009-52</v>
      </c>
      <c r="C17" s="73" t="s">
        <v>1163</v>
      </c>
      <c r="D17" s="73" t="s">
        <v>1164</v>
      </c>
      <c r="E17" s="73" t="s">
        <v>1110</v>
      </c>
      <c r="F17" s="74">
        <v>0</v>
      </c>
      <c r="G17" s="74" t="s">
        <v>1165</v>
      </c>
      <c r="H17" s="73" t="s">
        <v>590</v>
      </c>
      <c r="I17" s="73" t="s">
        <v>1159</v>
      </c>
      <c r="J17" s="73" t="s">
        <v>327</v>
      </c>
      <c r="K17" s="73" t="s">
        <v>382</v>
      </c>
      <c r="L17" s="73" t="s">
        <v>1113</v>
      </c>
      <c r="M17" s="73" t="s">
        <v>388</v>
      </c>
      <c r="O17" s="73" t="s">
        <v>386</v>
      </c>
      <c r="P17" s="73" t="s">
        <v>1115</v>
      </c>
      <c r="Q17" s="73" t="s">
        <v>1166</v>
      </c>
      <c r="R17" s="73" t="s">
        <v>53</v>
      </c>
      <c r="S17" s="73" t="s">
        <v>1114</v>
      </c>
      <c r="T17" s="73" t="s">
        <v>1104</v>
      </c>
      <c r="U17" s="73" t="s">
        <v>1072</v>
      </c>
      <c r="V17" s="60" t="str">
        <f t="shared" si="4"/>
        <v>B-CLZOE09WBPчерный / черный</v>
      </c>
      <c r="W17" s="60" t="str">
        <f t="shared" si="0"/>
        <v>B-CLZOE09WBP</v>
      </c>
      <c r="X17" s="60" t="str">
        <f t="shared" si="5"/>
        <v>Detroit Tigers MLB</v>
      </c>
      <c r="AC17" s="51">
        <f t="shared" si="6"/>
        <v>36</v>
      </c>
      <c r="AD17" s="44">
        <f t="shared" si="1"/>
        <v>9</v>
      </c>
      <c r="AE17" s="51">
        <f t="shared" si="7"/>
        <v>36009</v>
      </c>
    </row>
    <row r="18" spans="1:31">
      <c r="A18" s="60" t="str">
        <f t="shared" si="2"/>
        <v>B-CLZOE09WBPny</v>
      </c>
      <c r="B18" s="60" t="str">
        <f t="shared" si="3"/>
        <v>36-009-16</v>
      </c>
      <c r="C18" s="73" t="s">
        <v>1167</v>
      </c>
      <c r="D18" s="73" t="s">
        <v>1168</v>
      </c>
      <c r="E18" s="73" t="s">
        <v>1110</v>
      </c>
      <c r="F18" s="74">
        <v>0</v>
      </c>
      <c r="G18" s="74" t="s">
        <v>1165</v>
      </c>
      <c r="H18" s="73" t="s">
        <v>55</v>
      </c>
      <c r="I18" s="73" t="s">
        <v>1159</v>
      </c>
      <c r="J18" s="73" t="s">
        <v>327</v>
      </c>
      <c r="K18" s="73" t="s">
        <v>382</v>
      </c>
      <c r="L18" s="73" t="s">
        <v>1113</v>
      </c>
      <c r="M18" s="73" t="s">
        <v>388</v>
      </c>
      <c r="O18" s="73" t="s">
        <v>386</v>
      </c>
      <c r="P18" s="73" t="s">
        <v>1115</v>
      </c>
      <c r="Q18" s="73" t="s">
        <v>1162</v>
      </c>
      <c r="R18" s="73" t="s">
        <v>71</v>
      </c>
      <c r="S18" s="73" t="s">
        <v>1114</v>
      </c>
      <c r="T18" s="73" t="s">
        <v>1104</v>
      </c>
      <c r="U18" s="73" t="s">
        <v>1072</v>
      </c>
      <c r="V18" s="60" t="str">
        <f t="shared" si="4"/>
        <v>B-CLZOE09WBPтемно-синий</v>
      </c>
      <c r="W18" s="60" t="str">
        <f t="shared" si="0"/>
        <v>B-CLZOE09WBP</v>
      </c>
      <c r="X18" s="60" t="str">
        <f t="shared" si="5"/>
        <v>Detroit Tigers MLB</v>
      </c>
      <c r="AC18" s="51">
        <f t="shared" si="6"/>
        <v>36</v>
      </c>
      <c r="AD18" s="44">
        <f t="shared" si="1"/>
        <v>9</v>
      </c>
      <c r="AE18" s="51">
        <f t="shared" si="7"/>
        <v>36009</v>
      </c>
    </row>
    <row r="19" spans="1:31">
      <c r="A19" s="60" t="str">
        <f t="shared" si="2"/>
        <v>B-CLZOE12WBPbkb</v>
      </c>
      <c r="B19" s="60" t="str">
        <f t="shared" si="3"/>
        <v>36-010-48</v>
      </c>
      <c r="C19" s="73" t="s">
        <v>1169</v>
      </c>
      <c r="D19" s="73" t="s">
        <v>1170</v>
      </c>
      <c r="E19" s="73" t="s">
        <v>1110</v>
      </c>
      <c r="F19" s="74">
        <v>0</v>
      </c>
      <c r="G19" s="74" t="s">
        <v>1171</v>
      </c>
      <c r="H19" s="73" t="s">
        <v>293</v>
      </c>
      <c r="I19" s="73" t="s">
        <v>1159</v>
      </c>
      <c r="J19" s="73" t="s">
        <v>327</v>
      </c>
      <c r="K19" s="73" t="s">
        <v>382</v>
      </c>
      <c r="L19" s="73" t="s">
        <v>1113</v>
      </c>
      <c r="M19" s="73" t="s">
        <v>388</v>
      </c>
      <c r="O19" s="73" t="s">
        <v>386</v>
      </c>
      <c r="P19" s="73" t="s">
        <v>1115</v>
      </c>
      <c r="Q19" s="73" t="s">
        <v>1166</v>
      </c>
      <c r="R19" s="73" t="s">
        <v>53</v>
      </c>
      <c r="S19" s="73" t="s">
        <v>1114</v>
      </c>
      <c r="T19" s="73" t="s">
        <v>1104</v>
      </c>
      <c r="U19" s="73" t="s">
        <v>1065</v>
      </c>
      <c r="V19" s="60" t="str">
        <f t="shared" si="4"/>
        <v>B-CLZOE12WBPчерный / белый</v>
      </c>
      <c r="W19" s="60" t="str">
        <f t="shared" si="0"/>
        <v>B-CLZOE12WBP</v>
      </c>
      <c r="X19" s="60" t="str">
        <f t="shared" si="5"/>
        <v>Los Angeles Dodgers MLB</v>
      </c>
      <c r="AC19" s="51">
        <f t="shared" si="6"/>
        <v>36</v>
      </c>
      <c r="AD19" s="44">
        <f t="shared" si="1"/>
        <v>10</v>
      </c>
      <c r="AE19" s="51">
        <f t="shared" si="7"/>
        <v>36010</v>
      </c>
    </row>
    <row r="20" spans="1:31">
      <c r="A20" s="60" t="str">
        <f t="shared" si="2"/>
        <v>B-CLZOE12WBPbkd</v>
      </c>
      <c r="B20" s="60" t="str">
        <f t="shared" si="3"/>
        <v>36-010-52</v>
      </c>
      <c r="C20" s="73" t="s">
        <v>1172</v>
      </c>
      <c r="D20" s="73" t="s">
        <v>1173</v>
      </c>
      <c r="E20" s="73" t="s">
        <v>1110</v>
      </c>
      <c r="F20" s="74">
        <v>0</v>
      </c>
      <c r="G20" s="74" t="s">
        <v>1171</v>
      </c>
      <c r="H20" s="73" t="s">
        <v>590</v>
      </c>
      <c r="I20" s="73" t="s">
        <v>1159</v>
      </c>
      <c r="J20" s="73" t="s">
        <v>327</v>
      </c>
      <c r="K20" s="73" t="s">
        <v>382</v>
      </c>
      <c r="L20" s="73" t="s">
        <v>1113</v>
      </c>
      <c r="M20" s="73" t="s">
        <v>388</v>
      </c>
      <c r="O20" s="73" t="s">
        <v>386</v>
      </c>
      <c r="P20" s="73" t="s">
        <v>1115</v>
      </c>
      <c r="Q20" s="73" t="s">
        <v>1174</v>
      </c>
      <c r="R20" s="73" t="s">
        <v>53</v>
      </c>
      <c r="S20" s="73" t="s">
        <v>1114</v>
      </c>
      <c r="T20" s="73" t="s">
        <v>1104</v>
      </c>
      <c r="U20" s="73" t="s">
        <v>1065</v>
      </c>
      <c r="V20" s="60" t="str">
        <f t="shared" si="4"/>
        <v>B-CLZOE12WBPчерный / черный</v>
      </c>
      <c r="W20" s="60" t="str">
        <f t="shared" si="0"/>
        <v>B-CLZOE12WBP</v>
      </c>
      <c r="X20" s="60" t="str">
        <f t="shared" si="5"/>
        <v>Los Angeles Dodgers MLB</v>
      </c>
      <c r="AC20" s="51">
        <f t="shared" si="6"/>
        <v>36</v>
      </c>
      <c r="AD20" s="44">
        <f t="shared" si="1"/>
        <v>10</v>
      </c>
      <c r="AE20" s="51">
        <f t="shared" si="7"/>
        <v>36010</v>
      </c>
    </row>
    <row r="21" spans="1:31">
      <c r="A21" s="60" t="str">
        <f t="shared" si="2"/>
        <v>B-CLZOE17WBPbk</v>
      </c>
      <c r="B21" s="60" t="str">
        <f t="shared" si="3"/>
        <v>36-011-09</v>
      </c>
      <c r="C21" s="73" t="s">
        <v>1175</v>
      </c>
      <c r="D21" s="73" t="s">
        <v>1176</v>
      </c>
      <c r="E21" s="73" t="s">
        <v>1110</v>
      </c>
      <c r="F21" s="74">
        <v>0</v>
      </c>
      <c r="G21" s="74" t="s">
        <v>1177</v>
      </c>
      <c r="H21" s="73" t="s">
        <v>53</v>
      </c>
      <c r="I21" s="73" t="s">
        <v>1159</v>
      </c>
      <c r="J21" s="73" t="s">
        <v>327</v>
      </c>
      <c r="K21" s="73" t="s">
        <v>382</v>
      </c>
      <c r="L21" s="73" t="s">
        <v>1113</v>
      </c>
      <c r="M21" s="73" t="s">
        <v>388</v>
      </c>
      <c r="O21" s="73" t="s">
        <v>386</v>
      </c>
      <c r="P21" s="73" t="s">
        <v>1115</v>
      </c>
      <c r="Q21" s="73" t="s">
        <v>1144</v>
      </c>
      <c r="R21" s="73" t="s">
        <v>53</v>
      </c>
      <c r="S21" s="73" t="s">
        <v>1114</v>
      </c>
      <c r="T21" s="73" t="s">
        <v>1104</v>
      </c>
      <c r="U21" s="73" t="s">
        <v>1059</v>
      </c>
      <c r="V21" s="60" t="str">
        <f t="shared" si="4"/>
        <v>B-CLZOE17WBPчерный</v>
      </c>
      <c r="W21" s="60" t="str">
        <f t="shared" si="0"/>
        <v>B-CLZOE17WBP</v>
      </c>
      <c r="X21" s="60" t="str">
        <f t="shared" si="5"/>
        <v>New York Yankees MLB</v>
      </c>
      <c r="AC21" s="51">
        <f t="shared" si="6"/>
        <v>36</v>
      </c>
      <c r="AD21" s="44">
        <f t="shared" si="1"/>
        <v>11</v>
      </c>
      <c r="AE21" s="51">
        <f t="shared" si="7"/>
        <v>36011</v>
      </c>
    </row>
    <row r="22" spans="1:31">
      <c r="A22" s="60" t="str">
        <f t="shared" si="2"/>
        <v>B-CLZOE17WBPbka</v>
      </c>
      <c r="B22" s="60" t="str">
        <f t="shared" si="3"/>
        <v>36-011-52</v>
      </c>
      <c r="C22" s="73" t="s">
        <v>1178</v>
      </c>
      <c r="D22" s="73" t="s">
        <v>1179</v>
      </c>
      <c r="E22" s="73" t="s">
        <v>1110</v>
      </c>
      <c r="F22" s="74">
        <v>0</v>
      </c>
      <c r="G22" s="74" t="s">
        <v>1177</v>
      </c>
      <c r="H22" s="73" t="s">
        <v>590</v>
      </c>
      <c r="I22" s="73" t="s">
        <v>1159</v>
      </c>
      <c r="J22" s="73" t="s">
        <v>327</v>
      </c>
      <c r="K22" s="73" t="s">
        <v>382</v>
      </c>
      <c r="L22" s="73" t="s">
        <v>1113</v>
      </c>
      <c r="M22" s="73" t="s">
        <v>388</v>
      </c>
      <c r="O22" s="73" t="s">
        <v>386</v>
      </c>
      <c r="P22" s="73" t="s">
        <v>1115</v>
      </c>
      <c r="Q22" s="73" t="s">
        <v>1180</v>
      </c>
      <c r="R22" s="73" t="s">
        <v>53</v>
      </c>
      <c r="S22" s="73" t="s">
        <v>1114</v>
      </c>
      <c r="T22" s="73" t="s">
        <v>1104</v>
      </c>
      <c r="U22" s="73" t="s">
        <v>1059</v>
      </c>
      <c r="V22" s="60" t="str">
        <f t="shared" si="4"/>
        <v>B-CLZOE17WBPчерный / черный</v>
      </c>
      <c r="W22" s="60" t="str">
        <f t="shared" si="0"/>
        <v>B-CLZOE17WBP</v>
      </c>
      <c r="X22" s="60" t="str">
        <f t="shared" si="5"/>
        <v>New York Yankees MLB</v>
      </c>
      <c r="AC22" s="51">
        <f t="shared" si="6"/>
        <v>36</v>
      </c>
      <c r="AD22" s="44">
        <f t="shared" si="1"/>
        <v>11</v>
      </c>
      <c r="AE22" s="51">
        <f t="shared" si="7"/>
        <v>36011</v>
      </c>
    </row>
    <row r="23" spans="1:31">
      <c r="A23" s="60" t="str">
        <f t="shared" si="2"/>
        <v>B-CLZOE17WBPbkb</v>
      </c>
      <c r="B23" s="60" t="str">
        <f t="shared" si="3"/>
        <v>36-011-48</v>
      </c>
      <c r="C23" s="73" t="s">
        <v>1181</v>
      </c>
      <c r="D23" s="73" t="s">
        <v>1182</v>
      </c>
      <c r="E23" s="73" t="s">
        <v>1110</v>
      </c>
      <c r="F23" s="74">
        <v>0</v>
      </c>
      <c r="G23" s="74" t="s">
        <v>1177</v>
      </c>
      <c r="H23" s="73" t="s">
        <v>293</v>
      </c>
      <c r="I23" s="73" t="s">
        <v>1159</v>
      </c>
      <c r="J23" s="73" t="s">
        <v>327</v>
      </c>
      <c r="K23" s="73" t="s">
        <v>382</v>
      </c>
      <c r="L23" s="73" t="s">
        <v>1113</v>
      </c>
      <c r="M23" s="73" t="s">
        <v>388</v>
      </c>
      <c r="O23" s="73" t="s">
        <v>386</v>
      </c>
      <c r="P23" s="73" t="s">
        <v>1115</v>
      </c>
      <c r="Q23" s="73" t="s">
        <v>1166</v>
      </c>
      <c r="R23" s="73" t="s">
        <v>53</v>
      </c>
      <c r="S23" s="73" t="s">
        <v>1114</v>
      </c>
      <c r="T23" s="73" t="s">
        <v>1104</v>
      </c>
      <c r="U23" s="73" t="s">
        <v>1059</v>
      </c>
      <c r="V23" s="60" t="str">
        <f t="shared" si="4"/>
        <v>B-CLZOE17WBPчерный / белый</v>
      </c>
      <c r="W23" s="60" t="str">
        <f t="shared" si="0"/>
        <v>B-CLZOE17WBP</v>
      </c>
      <c r="X23" s="60" t="str">
        <f t="shared" si="5"/>
        <v>New York Yankees MLB</v>
      </c>
      <c r="AC23" s="51">
        <f t="shared" si="6"/>
        <v>36</v>
      </c>
      <c r="AD23" s="44">
        <f t="shared" si="1"/>
        <v>11</v>
      </c>
      <c r="AE23" s="51">
        <f t="shared" si="7"/>
        <v>36011</v>
      </c>
    </row>
    <row r="24" spans="1:31">
      <c r="A24" s="60" t="str">
        <f t="shared" si="2"/>
        <v>B-CLZOE17WBPbkm</v>
      </c>
      <c r="B24" s="60" t="str">
        <f t="shared" si="3"/>
        <v>36-011-53</v>
      </c>
      <c r="C24" s="73" t="s">
        <v>1183</v>
      </c>
      <c r="D24" s="73" t="s">
        <v>1184</v>
      </c>
      <c r="E24" s="73" t="s">
        <v>1110</v>
      </c>
      <c r="F24" s="74">
        <v>0</v>
      </c>
      <c r="G24" s="74" t="s">
        <v>1177</v>
      </c>
      <c r="H24" s="73" t="s">
        <v>591</v>
      </c>
      <c r="I24" s="73" t="s">
        <v>1159</v>
      </c>
      <c r="J24" s="73" t="s">
        <v>327</v>
      </c>
      <c r="K24" s="73" t="s">
        <v>382</v>
      </c>
      <c r="L24" s="73" t="s">
        <v>1113</v>
      </c>
      <c r="M24" s="73" t="s">
        <v>388</v>
      </c>
      <c r="O24" s="73" t="s">
        <v>386</v>
      </c>
      <c r="P24" s="73" t="s">
        <v>1115</v>
      </c>
      <c r="Q24" s="73" t="s">
        <v>1185</v>
      </c>
      <c r="R24" s="73" t="s">
        <v>53</v>
      </c>
      <c r="S24" s="73" t="s">
        <v>1114</v>
      </c>
      <c r="T24" s="73" t="s">
        <v>1104</v>
      </c>
      <c r="U24" s="73" t="s">
        <v>1059</v>
      </c>
      <c r="V24" s="60" t="str">
        <f t="shared" si="4"/>
        <v>B-CLZOE17WBPчерный / рыжий</v>
      </c>
      <c r="W24" s="60" t="str">
        <f t="shared" si="0"/>
        <v>B-CLZOE17WBP</v>
      </c>
      <c r="X24" s="60" t="str">
        <f t="shared" si="5"/>
        <v>New York Yankees MLB</v>
      </c>
      <c r="AC24" s="51">
        <f t="shared" si="6"/>
        <v>36</v>
      </c>
      <c r="AD24" s="44">
        <f t="shared" si="1"/>
        <v>11</v>
      </c>
      <c r="AE24" s="51">
        <f t="shared" si="7"/>
        <v>36011</v>
      </c>
    </row>
    <row r="25" spans="1:31">
      <c r="A25" s="60" t="str">
        <f t="shared" si="2"/>
        <v>B-CLZOE17WBPbkr</v>
      </c>
      <c r="B25" s="60" t="str">
        <f t="shared" si="3"/>
        <v>36-011-10</v>
      </c>
      <c r="C25" s="73" t="s">
        <v>1186</v>
      </c>
      <c r="D25" s="73" t="s">
        <v>1187</v>
      </c>
      <c r="E25" s="73" t="s">
        <v>1110</v>
      </c>
      <c r="F25" s="74">
        <v>0</v>
      </c>
      <c r="G25" s="74" t="s">
        <v>1177</v>
      </c>
      <c r="H25" s="73" t="s">
        <v>308</v>
      </c>
      <c r="I25" s="73" t="s">
        <v>1159</v>
      </c>
      <c r="J25" s="73" t="s">
        <v>327</v>
      </c>
      <c r="K25" s="73" t="s">
        <v>382</v>
      </c>
      <c r="L25" s="73" t="s">
        <v>1113</v>
      </c>
      <c r="M25" s="73" t="s">
        <v>388</v>
      </c>
      <c r="O25" s="73" t="s">
        <v>386</v>
      </c>
      <c r="P25" s="73" t="s">
        <v>1115</v>
      </c>
      <c r="Q25" s="73" t="s">
        <v>1188</v>
      </c>
      <c r="R25" s="73" t="s">
        <v>53</v>
      </c>
      <c r="S25" s="73" t="s">
        <v>1114</v>
      </c>
      <c r="T25" s="73" t="s">
        <v>1104</v>
      </c>
      <c r="U25" s="73" t="s">
        <v>1059</v>
      </c>
      <c r="V25" s="60" t="str">
        <f t="shared" si="4"/>
        <v>B-CLZOE17WBPчерный / серый</v>
      </c>
      <c r="W25" s="60" t="str">
        <f t="shared" si="0"/>
        <v>B-CLZOE17WBP</v>
      </c>
      <c r="X25" s="60" t="str">
        <f t="shared" si="5"/>
        <v>New York Yankees MLB</v>
      </c>
      <c r="AC25" s="51">
        <f t="shared" si="6"/>
        <v>36</v>
      </c>
      <c r="AD25" s="44">
        <f t="shared" si="1"/>
        <v>11</v>
      </c>
      <c r="AE25" s="51">
        <f t="shared" si="7"/>
        <v>36011</v>
      </c>
    </row>
    <row r="26" spans="1:31">
      <c r="A26" s="60" t="str">
        <f t="shared" si="2"/>
        <v>B-CLZOE17WBPcc</v>
      </c>
      <c r="B26" s="60" t="str">
        <f t="shared" si="3"/>
        <v>36-011-08</v>
      </c>
      <c r="C26" s="73" t="s">
        <v>1189</v>
      </c>
      <c r="D26" s="73" t="s">
        <v>1190</v>
      </c>
      <c r="E26" s="73" t="s">
        <v>1110</v>
      </c>
      <c r="F26" s="74">
        <v>0</v>
      </c>
      <c r="G26" s="74" t="s">
        <v>1177</v>
      </c>
      <c r="H26" s="73" t="s">
        <v>83</v>
      </c>
      <c r="I26" s="73" t="s">
        <v>1159</v>
      </c>
      <c r="J26" s="73" t="s">
        <v>327</v>
      </c>
      <c r="K26" s="73" t="s">
        <v>382</v>
      </c>
      <c r="L26" s="73" t="s">
        <v>1113</v>
      </c>
      <c r="M26" s="73" t="s">
        <v>388</v>
      </c>
      <c r="O26" s="73" t="s">
        <v>386</v>
      </c>
      <c r="P26" s="73" t="s">
        <v>1115</v>
      </c>
      <c r="Q26" s="73" t="s">
        <v>1116</v>
      </c>
      <c r="R26" s="73" t="s">
        <v>83</v>
      </c>
      <c r="S26" s="73" t="s">
        <v>1114</v>
      </c>
      <c r="T26" s="73" t="s">
        <v>1104</v>
      </c>
      <c r="U26" s="73" t="s">
        <v>1059</v>
      </c>
      <c r="V26" s="60" t="str">
        <f t="shared" si="4"/>
        <v>B-CLZOE17WBPсерый</v>
      </c>
      <c r="W26" s="60" t="str">
        <f t="shared" si="0"/>
        <v>B-CLZOE17WBP</v>
      </c>
      <c r="X26" s="60" t="str">
        <f t="shared" si="5"/>
        <v>New York Yankees MLB</v>
      </c>
      <c r="AC26" s="51">
        <f t="shared" si="6"/>
        <v>36</v>
      </c>
      <c r="AD26" s="44">
        <f t="shared" si="1"/>
        <v>11</v>
      </c>
      <c r="AE26" s="51">
        <f t="shared" si="7"/>
        <v>36011</v>
      </c>
    </row>
    <row r="27" spans="1:31">
      <c r="A27" s="60" t="str">
        <f t="shared" si="2"/>
        <v>B-CLZOE17WBPkm</v>
      </c>
      <c r="B27" s="60" t="str">
        <f t="shared" si="3"/>
        <v>36-011-12</v>
      </c>
      <c r="C27" s="73" t="s">
        <v>1191</v>
      </c>
      <c r="D27" s="73" t="s">
        <v>1192</v>
      </c>
      <c r="E27" s="73" t="s">
        <v>1110</v>
      </c>
      <c r="F27" s="74">
        <v>0</v>
      </c>
      <c r="G27" s="74" t="s">
        <v>1177</v>
      </c>
      <c r="H27" s="73" t="s">
        <v>121</v>
      </c>
      <c r="I27" s="73" t="s">
        <v>1159</v>
      </c>
      <c r="J27" s="73" t="s">
        <v>327</v>
      </c>
      <c r="K27" s="73" t="s">
        <v>382</v>
      </c>
      <c r="L27" s="73" t="s">
        <v>1113</v>
      </c>
      <c r="M27" s="73" t="s">
        <v>388</v>
      </c>
      <c r="O27" s="73" t="s">
        <v>386</v>
      </c>
      <c r="P27" s="73" t="s">
        <v>1115</v>
      </c>
      <c r="Q27" s="73" t="s">
        <v>1119</v>
      </c>
      <c r="R27" s="73" t="s">
        <v>121</v>
      </c>
      <c r="S27" s="73" t="s">
        <v>1114</v>
      </c>
      <c r="T27" s="73" t="s">
        <v>1104</v>
      </c>
      <c r="U27" s="73" t="s">
        <v>1059</v>
      </c>
      <c r="V27" s="60" t="str">
        <f t="shared" si="4"/>
        <v>B-CLZOE17WBPбордовый</v>
      </c>
      <c r="W27" s="60" t="str">
        <f t="shared" si="0"/>
        <v>B-CLZOE17WBP</v>
      </c>
      <c r="X27" s="60" t="str">
        <f t="shared" si="5"/>
        <v>New York Yankees MLB</v>
      </c>
      <c r="AC27" s="51">
        <f t="shared" si="6"/>
        <v>36</v>
      </c>
      <c r="AD27" s="44">
        <f t="shared" si="1"/>
        <v>11</v>
      </c>
      <c r="AE27" s="51">
        <f t="shared" si="7"/>
        <v>36011</v>
      </c>
    </row>
    <row r="28" spans="1:31">
      <c r="A28" s="60" t="str">
        <f t="shared" si="2"/>
        <v>B-CLZOE17WBPny</v>
      </c>
      <c r="B28" s="60" t="str">
        <f t="shared" si="3"/>
        <v>36-011-16</v>
      </c>
      <c r="C28" s="73" t="s">
        <v>1193</v>
      </c>
      <c r="D28" s="73" t="s">
        <v>1194</v>
      </c>
      <c r="E28" s="73" t="s">
        <v>1110</v>
      </c>
      <c r="F28" s="74">
        <v>0</v>
      </c>
      <c r="G28" s="74" t="s">
        <v>1177</v>
      </c>
      <c r="H28" s="73" t="s">
        <v>55</v>
      </c>
      <c r="I28" s="73" t="s">
        <v>1159</v>
      </c>
      <c r="J28" s="73" t="s">
        <v>327</v>
      </c>
      <c r="K28" s="73" t="s">
        <v>382</v>
      </c>
      <c r="L28" s="73" t="s">
        <v>1113</v>
      </c>
      <c r="M28" s="73" t="s">
        <v>388</v>
      </c>
      <c r="O28" s="73" t="s">
        <v>386</v>
      </c>
      <c r="P28" s="73" t="s">
        <v>1115</v>
      </c>
      <c r="Q28" s="73" t="s">
        <v>1162</v>
      </c>
      <c r="R28" s="73" t="s">
        <v>71</v>
      </c>
      <c r="S28" s="73" t="s">
        <v>1114</v>
      </c>
      <c r="T28" s="73" t="s">
        <v>1104</v>
      </c>
      <c r="U28" s="73" t="s">
        <v>1059</v>
      </c>
      <c r="V28" s="60" t="str">
        <f t="shared" si="4"/>
        <v>B-CLZOE17WBPтемно-синий</v>
      </c>
      <c r="W28" s="60" t="str">
        <f t="shared" si="0"/>
        <v>B-CLZOE17WBP</v>
      </c>
      <c r="X28" s="60" t="str">
        <f t="shared" si="5"/>
        <v>New York Yankees MLB</v>
      </c>
      <c r="AC28" s="51">
        <f t="shared" si="6"/>
        <v>36</v>
      </c>
      <c r="AD28" s="44">
        <f t="shared" si="1"/>
        <v>11</v>
      </c>
      <c r="AE28" s="51">
        <f t="shared" si="7"/>
        <v>36011</v>
      </c>
    </row>
    <row r="29" spans="1:31">
      <c r="A29" s="60" t="str">
        <f t="shared" si="2"/>
        <v>B-CLZOE17WBPswa</v>
      </c>
      <c r="B29" s="60" t="str">
        <f t="shared" si="3"/>
        <v>36-011-03</v>
      </c>
      <c r="C29" s="73" t="s">
        <v>1195</v>
      </c>
      <c r="D29" s="73" t="s">
        <v>1196</v>
      </c>
      <c r="E29" s="73" t="s">
        <v>1110</v>
      </c>
      <c r="F29" s="74">
        <v>0</v>
      </c>
      <c r="G29" s="74" t="s">
        <v>1177</v>
      </c>
      <c r="H29" s="73" t="s">
        <v>195</v>
      </c>
      <c r="I29" s="73" t="s">
        <v>1159</v>
      </c>
      <c r="J29" s="73" t="s">
        <v>327</v>
      </c>
      <c r="K29" s="73" t="s">
        <v>382</v>
      </c>
      <c r="L29" s="73" t="s">
        <v>1113</v>
      </c>
      <c r="M29" s="73" t="s">
        <v>388</v>
      </c>
      <c r="O29" s="73" t="s">
        <v>386</v>
      </c>
      <c r="P29" s="73" t="s">
        <v>1115</v>
      </c>
      <c r="Q29" s="73" t="s">
        <v>1197</v>
      </c>
      <c r="R29" s="73" t="s">
        <v>195</v>
      </c>
      <c r="S29" s="73" t="s">
        <v>1114</v>
      </c>
      <c r="T29" s="73" t="s">
        <v>1104</v>
      </c>
      <c r="U29" s="73" t="s">
        <v>1059</v>
      </c>
      <c r="V29" s="60" t="str">
        <f t="shared" si="4"/>
        <v>B-CLZOE17WBPоливковый</v>
      </c>
      <c r="W29" s="60" t="str">
        <f t="shared" si="0"/>
        <v>B-CLZOE17WBP</v>
      </c>
      <c r="X29" s="60" t="str">
        <f t="shared" si="5"/>
        <v>New York Yankees MLB</v>
      </c>
      <c r="AC29" s="51">
        <f t="shared" si="6"/>
        <v>36</v>
      </c>
      <c r="AD29" s="44">
        <f t="shared" si="1"/>
        <v>11</v>
      </c>
      <c r="AE29" s="51">
        <f t="shared" si="7"/>
        <v>36011</v>
      </c>
    </row>
    <row r="30" spans="1:31">
      <c r="A30" s="60" t="str">
        <f t="shared" si="2"/>
        <v>B-CLZOE18WBPbk</v>
      </c>
      <c r="B30" s="60" t="str">
        <f t="shared" si="3"/>
        <v>36-012-09</v>
      </c>
      <c r="C30" s="73" t="s">
        <v>1198</v>
      </c>
      <c r="D30" s="73" t="s">
        <v>1199</v>
      </c>
      <c r="E30" s="73" t="s">
        <v>1110</v>
      </c>
      <c r="F30" s="74">
        <v>0</v>
      </c>
      <c r="G30" s="74" t="s">
        <v>1200</v>
      </c>
      <c r="H30" s="73" t="s">
        <v>53</v>
      </c>
      <c r="I30" s="73" t="s">
        <v>1159</v>
      </c>
      <c r="J30" s="73" t="s">
        <v>327</v>
      </c>
      <c r="K30" s="73" t="s">
        <v>382</v>
      </c>
      <c r="L30" s="73" t="s">
        <v>1113</v>
      </c>
      <c r="M30" s="73" t="s">
        <v>388</v>
      </c>
      <c r="O30" s="73" t="s">
        <v>386</v>
      </c>
      <c r="P30" s="73" t="s">
        <v>1115</v>
      </c>
      <c r="Q30" s="73" t="s">
        <v>1144</v>
      </c>
      <c r="R30" s="73" t="s">
        <v>53</v>
      </c>
      <c r="S30" s="73" t="s">
        <v>1114</v>
      </c>
      <c r="T30" s="73" t="s">
        <v>1104</v>
      </c>
      <c r="U30" s="73" t="s">
        <v>1082</v>
      </c>
      <c r="V30" s="60" t="str">
        <f t="shared" si="4"/>
        <v>B-CLZOE18WBPчерный</v>
      </c>
      <c r="W30" s="60" t="str">
        <f t="shared" si="0"/>
        <v>B-CLZOE18WBP</v>
      </c>
      <c r="X30" s="60" t="str">
        <f t="shared" si="5"/>
        <v>Oakland Athletics MLB</v>
      </c>
      <c r="AC30" s="51">
        <f t="shared" si="6"/>
        <v>36</v>
      </c>
      <c r="AD30" s="44">
        <f t="shared" si="1"/>
        <v>12</v>
      </c>
      <c r="AE30" s="51">
        <f t="shared" si="7"/>
        <v>36012</v>
      </c>
    </row>
    <row r="31" spans="1:31">
      <c r="A31" s="60" t="str">
        <f t="shared" si="2"/>
        <v>B-CLZOE18WBPdg</v>
      </c>
      <c r="B31" s="60" t="str">
        <f t="shared" si="3"/>
        <v>36-012-07</v>
      </c>
      <c r="C31" s="73" t="s">
        <v>1201</v>
      </c>
      <c r="D31" s="73" t="s">
        <v>1202</v>
      </c>
      <c r="E31" s="73" t="s">
        <v>1110</v>
      </c>
      <c r="F31" s="74">
        <v>0</v>
      </c>
      <c r="G31" s="74" t="s">
        <v>1200</v>
      </c>
      <c r="H31" s="73" t="s">
        <v>269</v>
      </c>
      <c r="I31" s="73" t="s">
        <v>1159</v>
      </c>
      <c r="J31" s="73" t="s">
        <v>327</v>
      </c>
      <c r="K31" s="73" t="s">
        <v>382</v>
      </c>
      <c r="L31" s="73" t="s">
        <v>1113</v>
      </c>
      <c r="M31" s="73" t="s">
        <v>388</v>
      </c>
      <c r="O31" s="73" t="s">
        <v>386</v>
      </c>
      <c r="P31" s="73" t="s">
        <v>1115</v>
      </c>
      <c r="Q31" s="73" t="s">
        <v>1203</v>
      </c>
      <c r="R31" s="73" t="s">
        <v>60</v>
      </c>
      <c r="S31" s="73" t="s">
        <v>1114</v>
      </c>
      <c r="T31" s="73" t="s">
        <v>1104</v>
      </c>
      <c r="U31" s="73" t="s">
        <v>1082</v>
      </c>
      <c r="V31" s="60" t="str">
        <f t="shared" si="4"/>
        <v>B-CLZOE18WBPтемно-зеленый</v>
      </c>
      <c r="W31" s="60" t="str">
        <f t="shared" si="0"/>
        <v>B-CLZOE18WBP</v>
      </c>
      <c r="X31" s="60" t="str">
        <f t="shared" si="5"/>
        <v>Oakland Athletics MLB</v>
      </c>
      <c r="AC31" s="51">
        <f t="shared" si="6"/>
        <v>36</v>
      </c>
      <c r="AD31" s="44">
        <f t="shared" si="1"/>
        <v>12</v>
      </c>
      <c r="AE31" s="51">
        <f t="shared" si="7"/>
        <v>36012</v>
      </c>
    </row>
    <row r="32" spans="1:31">
      <c r="A32" s="60" t="str">
        <f t="shared" si="2"/>
        <v>BCPTN-MVP01WBVny41</v>
      </c>
      <c r="B32" s="60" t="str">
        <f t="shared" si="3"/>
        <v>36-013-16</v>
      </c>
      <c r="C32" s="73" t="s">
        <v>1204</v>
      </c>
      <c r="D32" s="73" t="s">
        <v>1205</v>
      </c>
      <c r="E32" s="73" t="s">
        <v>1110</v>
      </c>
      <c r="F32" s="74">
        <v>0</v>
      </c>
      <c r="G32" s="74" t="s">
        <v>1206</v>
      </c>
      <c r="H32" s="73" t="s">
        <v>55</v>
      </c>
      <c r="I32" s="73" t="s">
        <v>1159</v>
      </c>
      <c r="J32" s="73" t="s">
        <v>327</v>
      </c>
      <c r="K32" s="73" t="s">
        <v>382</v>
      </c>
      <c r="L32" s="73" t="s">
        <v>1113</v>
      </c>
      <c r="M32" s="73" t="s">
        <v>388</v>
      </c>
      <c r="O32" s="73" t="s">
        <v>386</v>
      </c>
      <c r="P32" s="73" t="s">
        <v>1115</v>
      </c>
      <c r="Q32" s="73" t="s">
        <v>1207</v>
      </c>
      <c r="R32" s="73" t="s">
        <v>71</v>
      </c>
      <c r="S32" s="73" t="s">
        <v>1114</v>
      </c>
      <c r="T32" s="73" t="s">
        <v>1104</v>
      </c>
      <c r="U32" s="73" t="s">
        <v>1067</v>
      </c>
      <c r="V32" s="60" t="str">
        <f t="shared" si="4"/>
        <v>BCPTN-MVP01WBVтемно-синий</v>
      </c>
      <c r="W32" s="60" t="str">
        <f t="shared" si="0"/>
        <v>BCPTN-MVP01WBV</v>
      </c>
      <c r="X32" s="60" t="str">
        <f t="shared" si="5"/>
        <v>Atlanta Braves MLB</v>
      </c>
      <c r="AC32" s="51">
        <f t="shared" si="6"/>
        <v>36</v>
      </c>
      <c r="AD32" s="44">
        <f t="shared" si="1"/>
        <v>13</v>
      </c>
      <c r="AE32" s="51">
        <f t="shared" si="7"/>
        <v>36013</v>
      </c>
    </row>
    <row r="33" spans="1:31">
      <c r="A33" s="60" t="str">
        <f t="shared" si="2"/>
        <v>BCPTN-MVP04WBVny93</v>
      </c>
      <c r="B33" s="60" t="str">
        <f t="shared" si="3"/>
        <v>36-014-16</v>
      </c>
      <c r="C33" s="73" t="s">
        <v>1208</v>
      </c>
      <c r="D33" s="73" t="s">
        <v>1209</v>
      </c>
      <c r="E33" s="73" t="s">
        <v>1110</v>
      </c>
      <c r="F33" s="74">
        <v>0</v>
      </c>
      <c r="G33" s="74" t="s">
        <v>1210</v>
      </c>
      <c r="H33" s="73" t="s">
        <v>55</v>
      </c>
      <c r="I33" s="73" t="s">
        <v>1159</v>
      </c>
      <c r="J33" s="73" t="s">
        <v>327</v>
      </c>
      <c r="K33" s="73" t="s">
        <v>382</v>
      </c>
      <c r="L33" s="73" t="s">
        <v>1113</v>
      </c>
      <c r="M33" s="73" t="s">
        <v>388</v>
      </c>
      <c r="O33" s="73" t="s">
        <v>386</v>
      </c>
      <c r="P33" s="73" t="s">
        <v>1115</v>
      </c>
      <c r="Q33" s="73" t="s">
        <v>1211</v>
      </c>
      <c r="R33" s="73" t="s">
        <v>71</v>
      </c>
      <c r="S33" s="73" t="s">
        <v>1114</v>
      </c>
      <c r="T33" s="73" t="s">
        <v>1104</v>
      </c>
      <c r="U33" s="73" t="s">
        <v>1086</v>
      </c>
      <c r="V33" s="60" t="str">
        <f t="shared" si="4"/>
        <v>BCPTN-MVP04WBVтемно-синий</v>
      </c>
      <c r="W33" s="60" t="str">
        <f t="shared" si="0"/>
        <v>BCPTN-MVP04WBV</v>
      </c>
      <c r="X33" s="60" t="str">
        <f t="shared" si="5"/>
        <v>Los Angeles Angels MLB</v>
      </c>
      <c r="AC33" s="51">
        <f t="shared" si="6"/>
        <v>36</v>
      </c>
      <c r="AD33" s="44">
        <f t="shared" si="1"/>
        <v>14</v>
      </c>
      <c r="AE33" s="51">
        <f t="shared" si="7"/>
        <v>36014</v>
      </c>
    </row>
    <row r="34" spans="1:31">
      <c r="A34" s="60" t="str">
        <f t="shared" si="2"/>
        <v>BCPTN-MVP04WBVny97</v>
      </c>
      <c r="B34" s="60" t="str">
        <f t="shared" si="3"/>
        <v>36-014-54</v>
      </c>
      <c r="C34" s="73" t="s">
        <v>1212</v>
      </c>
      <c r="D34" s="73" t="s">
        <v>1213</v>
      </c>
      <c r="E34" s="73" t="s">
        <v>1110</v>
      </c>
      <c r="F34" s="74">
        <v>0</v>
      </c>
      <c r="G34" s="74" t="s">
        <v>1210</v>
      </c>
      <c r="H34" s="73" t="s">
        <v>592</v>
      </c>
      <c r="I34" s="73" t="s">
        <v>1159</v>
      </c>
      <c r="J34" s="73" t="s">
        <v>327</v>
      </c>
      <c r="K34" s="73" t="s">
        <v>382</v>
      </c>
      <c r="L34" s="73" t="s">
        <v>1113</v>
      </c>
      <c r="M34" s="73" t="s">
        <v>388</v>
      </c>
      <c r="O34" s="73" t="s">
        <v>386</v>
      </c>
      <c r="P34" s="73" t="s">
        <v>1115</v>
      </c>
      <c r="Q34" s="73" t="s">
        <v>1214</v>
      </c>
      <c r="R34" s="73" t="s">
        <v>71</v>
      </c>
      <c r="S34" s="73" t="s">
        <v>1114</v>
      </c>
      <c r="T34" s="73" t="s">
        <v>1104</v>
      </c>
      <c r="U34" s="73" t="s">
        <v>1086</v>
      </c>
      <c r="V34" s="60" t="str">
        <f t="shared" si="4"/>
        <v>BCPTN-MVP04WBVтемно-синий / красный</v>
      </c>
      <c r="W34" s="60" t="str">
        <f t="shared" si="0"/>
        <v>BCPTN-MVP04WBV</v>
      </c>
      <c r="X34" s="60" t="str">
        <f t="shared" si="5"/>
        <v>Los Angeles Angels MLB</v>
      </c>
      <c r="AC34" s="51">
        <f t="shared" si="6"/>
        <v>36</v>
      </c>
      <c r="AD34" s="44">
        <f t="shared" si="1"/>
        <v>14</v>
      </c>
      <c r="AE34" s="51">
        <f t="shared" si="7"/>
        <v>36014</v>
      </c>
    </row>
    <row r="35" spans="1:31">
      <c r="A35" s="60" t="str">
        <f t="shared" si="2"/>
        <v>BCPTN-MVP29WBVbk98</v>
      </c>
      <c r="B35" s="60" t="str">
        <f t="shared" si="3"/>
        <v>36-015-09</v>
      </c>
      <c r="C35" s="73" t="s">
        <v>1215</v>
      </c>
      <c r="D35" s="73" t="s">
        <v>1216</v>
      </c>
      <c r="E35" s="73" t="s">
        <v>1110</v>
      </c>
      <c r="F35" s="74">
        <v>0</v>
      </c>
      <c r="G35" s="74" t="s">
        <v>1217</v>
      </c>
      <c r="H35" s="73" t="s">
        <v>53</v>
      </c>
      <c r="I35" s="73" t="s">
        <v>1159</v>
      </c>
      <c r="J35" s="73" t="s">
        <v>327</v>
      </c>
      <c r="K35" s="73" t="s">
        <v>382</v>
      </c>
      <c r="L35" s="73" t="s">
        <v>1113</v>
      </c>
      <c r="M35" s="73" t="s">
        <v>388</v>
      </c>
      <c r="O35" s="73" t="s">
        <v>386</v>
      </c>
      <c r="P35" s="73" t="s">
        <v>1115</v>
      </c>
      <c r="Q35" s="73" t="s">
        <v>1218</v>
      </c>
      <c r="R35" s="73" t="s">
        <v>53</v>
      </c>
      <c r="S35" s="73" t="s">
        <v>1114</v>
      </c>
      <c r="T35" s="73" t="s">
        <v>1104</v>
      </c>
      <c r="U35" s="73" t="s">
        <v>1087</v>
      </c>
      <c r="V35" s="60" t="str">
        <f t="shared" si="4"/>
        <v>BCPTN-MVP29WBVчерный</v>
      </c>
      <c r="W35" s="60" t="str">
        <f t="shared" si="0"/>
        <v>BCPTN-MVP29WBV</v>
      </c>
      <c r="X35" s="60" t="str">
        <f t="shared" si="5"/>
        <v>Arizona Diamondbacks MLB</v>
      </c>
      <c r="AC35" s="51">
        <f t="shared" si="6"/>
        <v>36</v>
      </c>
      <c r="AD35" s="44">
        <f t="shared" si="1"/>
        <v>15</v>
      </c>
      <c r="AE35" s="51">
        <f t="shared" si="7"/>
        <v>36015</v>
      </c>
    </row>
    <row r="36" spans="1:31">
      <c r="A36" s="60" t="str">
        <f t="shared" si="2"/>
        <v>BCWS-SUMTT18WBPdg88</v>
      </c>
      <c r="B36" s="60" t="str">
        <f t="shared" si="3"/>
        <v>36-016-07</v>
      </c>
      <c r="C36" s="73" t="s">
        <v>1219</v>
      </c>
      <c r="D36" s="73" t="s">
        <v>1220</v>
      </c>
      <c r="E36" s="73" t="s">
        <v>1110</v>
      </c>
      <c r="F36" s="74">
        <v>0</v>
      </c>
      <c r="G36" s="74" t="s">
        <v>1221</v>
      </c>
      <c r="H36" s="73" t="s">
        <v>269</v>
      </c>
      <c r="I36" s="73" t="s">
        <v>1159</v>
      </c>
      <c r="J36" s="73" t="s">
        <v>327</v>
      </c>
      <c r="K36" s="73" t="s">
        <v>382</v>
      </c>
      <c r="L36" s="73" t="s">
        <v>1113</v>
      </c>
      <c r="M36" s="73" t="s">
        <v>388</v>
      </c>
      <c r="O36" s="73" t="s">
        <v>386</v>
      </c>
      <c r="P36" s="73" t="s">
        <v>1115</v>
      </c>
      <c r="Q36" s="73" t="s">
        <v>1222</v>
      </c>
      <c r="R36" s="73" t="s">
        <v>60</v>
      </c>
      <c r="S36" s="73" t="s">
        <v>1114</v>
      </c>
      <c r="T36" s="73" t="s">
        <v>1104</v>
      </c>
      <c r="U36" s="73" t="s">
        <v>1082</v>
      </c>
      <c r="V36" s="60" t="str">
        <f t="shared" si="4"/>
        <v>BCWS-SUMTT18WBPтемно-зеленый</v>
      </c>
      <c r="W36" s="60" t="str">
        <f t="shared" si="0"/>
        <v>BCWS-SUMTT18WBP</v>
      </c>
      <c r="X36" s="60" t="str">
        <f t="shared" si="5"/>
        <v>Oakland Athletics MLB</v>
      </c>
      <c r="AC36" s="51">
        <f t="shared" si="6"/>
        <v>36</v>
      </c>
      <c r="AD36" s="44">
        <f t="shared" si="1"/>
        <v>16</v>
      </c>
      <c r="AE36" s="51">
        <f t="shared" si="7"/>
        <v>36016</v>
      </c>
    </row>
    <row r="37" spans="1:31">
      <c r="A37" s="60" t="str">
        <f t="shared" si="2"/>
        <v>BCWS-SUMVP02WBPny03</v>
      </c>
      <c r="B37" s="60" t="str">
        <f t="shared" si="3"/>
        <v>36-017-16</v>
      </c>
      <c r="C37" s="73" t="s">
        <v>1223</v>
      </c>
      <c r="D37" s="73" t="s">
        <v>1224</v>
      </c>
      <c r="E37" s="73" t="s">
        <v>1110</v>
      </c>
      <c r="F37" s="74">
        <v>0</v>
      </c>
      <c r="G37" s="74" t="s">
        <v>1225</v>
      </c>
      <c r="H37" s="73" t="s">
        <v>55</v>
      </c>
      <c r="I37" s="73" t="s">
        <v>1159</v>
      </c>
      <c r="J37" s="73" t="s">
        <v>327</v>
      </c>
      <c r="K37" s="73" t="s">
        <v>382</v>
      </c>
      <c r="L37" s="73" t="s">
        <v>1113</v>
      </c>
      <c r="M37" s="73" t="s">
        <v>388</v>
      </c>
      <c r="O37" s="73" t="s">
        <v>386</v>
      </c>
      <c r="P37" s="73" t="s">
        <v>1115</v>
      </c>
      <c r="Q37" s="73" t="s">
        <v>1226</v>
      </c>
      <c r="R37" s="73" t="s">
        <v>71</v>
      </c>
      <c r="S37" s="73" t="s">
        <v>1114</v>
      </c>
      <c r="T37" s="73" t="s">
        <v>1104</v>
      </c>
      <c r="U37" s="73" t="s">
        <v>1069</v>
      </c>
      <c r="V37" s="60" t="str">
        <f t="shared" si="4"/>
        <v>BCWS-SUMVP02WBPтемно-синий</v>
      </c>
      <c r="W37" s="60" t="str">
        <f t="shared" si="0"/>
        <v>BCWS-SUMVP02WBP</v>
      </c>
      <c r="X37" s="60" t="str">
        <f t="shared" si="5"/>
        <v>Boston Red Sox MLB</v>
      </c>
      <c r="AC37" s="51">
        <f t="shared" si="6"/>
        <v>36</v>
      </c>
      <c r="AD37" s="44">
        <f t="shared" si="1"/>
        <v>17</v>
      </c>
      <c r="AE37" s="51">
        <f t="shared" si="7"/>
        <v>36017</v>
      </c>
    </row>
    <row r="38" spans="1:31">
      <c r="A38" s="60" t="str">
        <f t="shared" si="2"/>
        <v>BCWS-SUMVP06WBPbk06</v>
      </c>
      <c r="B38" s="60" t="str">
        <f t="shared" si="3"/>
        <v>36-018-09</v>
      </c>
      <c r="C38" s="73" t="s">
        <v>1227</v>
      </c>
      <c r="D38" s="73" t="s">
        <v>1228</v>
      </c>
      <c r="E38" s="73" t="s">
        <v>1110</v>
      </c>
      <c r="F38" s="74">
        <v>0</v>
      </c>
      <c r="G38" s="74" t="s">
        <v>1229</v>
      </c>
      <c r="H38" s="73" t="s">
        <v>53</v>
      </c>
      <c r="I38" s="73" t="s">
        <v>1159</v>
      </c>
      <c r="J38" s="73" t="s">
        <v>327</v>
      </c>
      <c r="K38" s="73" t="s">
        <v>382</v>
      </c>
      <c r="L38" s="73" t="s">
        <v>1113</v>
      </c>
      <c r="M38" s="73" t="s">
        <v>388</v>
      </c>
      <c r="O38" s="73" t="s">
        <v>386</v>
      </c>
      <c r="P38" s="73" t="s">
        <v>1115</v>
      </c>
      <c r="Q38" s="73" t="s">
        <v>1230</v>
      </c>
      <c r="R38" s="73" t="s">
        <v>53</v>
      </c>
      <c r="S38" s="73" t="s">
        <v>1114</v>
      </c>
      <c r="T38" s="73" t="s">
        <v>1104</v>
      </c>
      <c r="U38" s="73" t="s">
        <v>1070</v>
      </c>
      <c r="V38" s="60" t="str">
        <f t="shared" si="4"/>
        <v>BCWS-SUMVP06WBPчерный</v>
      </c>
      <c r="W38" s="60" t="str">
        <f t="shared" si="0"/>
        <v>BCWS-SUMVP06WBP</v>
      </c>
      <c r="X38" s="60" t="str">
        <f t="shared" si="5"/>
        <v>Chicago White Sox MLB</v>
      </c>
      <c r="AC38" s="51">
        <f t="shared" si="6"/>
        <v>36</v>
      </c>
      <c r="AD38" s="44">
        <f t="shared" si="1"/>
        <v>18</v>
      </c>
      <c r="AE38" s="51">
        <f t="shared" si="7"/>
        <v>36018</v>
      </c>
    </row>
    <row r="39" spans="1:31">
      <c r="A39" s="60" t="str">
        <f t="shared" si="2"/>
        <v>BCWS-SUMVP09WBPny80</v>
      </c>
      <c r="B39" s="60" t="str">
        <f t="shared" si="3"/>
        <v>36-019-16</v>
      </c>
      <c r="C39" s="73" t="s">
        <v>1231</v>
      </c>
      <c r="D39" s="73" t="s">
        <v>1232</v>
      </c>
      <c r="E39" s="73" t="s">
        <v>1110</v>
      </c>
      <c r="F39" s="74">
        <v>0</v>
      </c>
      <c r="G39" s="74" t="s">
        <v>1233</v>
      </c>
      <c r="H39" s="73" t="s">
        <v>55</v>
      </c>
      <c r="I39" s="73" t="s">
        <v>1159</v>
      </c>
      <c r="J39" s="73" t="s">
        <v>327</v>
      </c>
      <c r="K39" s="73" t="s">
        <v>382</v>
      </c>
      <c r="L39" s="73" t="s">
        <v>1113</v>
      </c>
      <c r="M39" s="73" t="s">
        <v>388</v>
      </c>
      <c r="O39" s="73" t="s">
        <v>386</v>
      </c>
      <c r="P39" s="73" t="s">
        <v>1115</v>
      </c>
      <c r="Q39" s="73" t="s">
        <v>1234</v>
      </c>
      <c r="R39" s="73" t="s">
        <v>71</v>
      </c>
      <c r="S39" s="73" t="s">
        <v>1114</v>
      </c>
      <c r="T39" s="73" t="s">
        <v>1104</v>
      </c>
      <c r="U39" s="73" t="s">
        <v>1072</v>
      </c>
      <c r="V39" s="60" t="str">
        <f t="shared" si="4"/>
        <v>BCWS-SUMVP09WBPтемно-синий</v>
      </c>
      <c r="W39" s="60" t="str">
        <f t="shared" si="0"/>
        <v>BCWS-SUMVP09WBP</v>
      </c>
      <c r="X39" s="60" t="str">
        <f t="shared" si="5"/>
        <v>Detroit Tigers MLB</v>
      </c>
      <c r="AC39" s="51">
        <f t="shared" si="6"/>
        <v>36</v>
      </c>
      <c r="AD39" s="44">
        <f t="shared" si="1"/>
        <v>19</v>
      </c>
      <c r="AE39" s="51">
        <f t="shared" si="7"/>
        <v>36019</v>
      </c>
    </row>
    <row r="40" spans="1:31">
      <c r="A40" s="60" t="str">
        <f t="shared" si="2"/>
        <v>BCWS-SUMVP17WBPny01</v>
      </c>
      <c r="B40" s="60" t="str">
        <f t="shared" si="3"/>
        <v>36-020-16</v>
      </c>
      <c r="C40" s="73" t="s">
        <v>1235</v>
      </c>
      <c r="D40" s="73" t="s">
        <v>1236</v>
      </c>
      <c r="E40" s="73" t="s">
        <v>1110</v>
      </c>
      <c r="F40" s="74">
        <v>0</v>
      </c>
      <c r="G40" s="74" t="s">
        <v>1237</v>
      </c>
      <c r="H40" s="73" t="s">
        <v>55</v>
      </c>
      <c r="I40" s="73" t="s">
        <v>1159</v>
      </c>
      <c r="J40" s="73" t="s">
        <v>327</v>
      </c>
      <c r="K40" s="73" t="s">
        <v>382</v>
      </c>
      <c r="L40" s="73" t="s">
        <v>1113</v>
      </c>
      <c r="M40" s="73" t="s">
        <v>388</v>
      </c>
      <c r="O40" s="73" t="s">
        <v>386</v>
      </c>
      <c r="P40" s="73" t="s">
        <v>1115</v>
      </c>
      <c r="Q40" s="73" t="s">
        <v>1238</v>
      </c>
      <c r="R40" s="73" t="s">
        <v>71</v>
      </c>
      <c r="S40" s="73" t="s">
        <v>1114</v>
      </c>
      <c r="T40" s="73" t="s">
        <v>1104</v>
      </c>
      <c r="U40" s="73" t="s">
        <v>1059</v>
      </c>
      <c r="V40" s="60" t="str">
        <f t="shared" si="4"/>
        <v>BCWS-SUMVP17WBPтемно-синий</v>
      </c>
      <c r="W40" s="60" t="str">
        <f t="shared" si="0"/>
        <v>BCWS-SUMVP17WBP</v>
      </c>
      <c r="X40" s="60" t="str">
        <f t="shared" si="5"/>
        <v>New York Yankees MLB</v>
      </c>
      <c r="AC40" s="51">
        <f t="shared" si="6"/>
        <v>36</v>
      </c>
      <c r="AD40" s="44">
        <f t="shared" si="1"/>
        <v>20</v>
      </c>
      <c r="AE40" s="51">
        <f t="shared" si="7"/>
        <v>36020</v>
      </c>
    </row>
    <row r="41" spans="1:31">
      <c r="A41" s="60" t="str">
        <f t="shared" si="2"/>
        <v>BCWS-SUMVP19WBPca79</v>
      </c>
      <c r="B41" s="60" t="str">
        <f t="shared" si="3"/>
        <v>36-021-12</v>
      </c>
      <c r="C41" s="73" t="s">
        <v>1239</v>
      </c>
      <c r="D41" s="73" t="s">
        <v>1240</v>
      </c>
      <c r="E41" s="73" t="s">
        <v>1110</v>
      </c>
      <c r="F41" s="74">
        <v>0</v>
      </c>
      <c r="G41" s="74" t="s">
        <v>1241</v>
      </c>
      <c r="H41" s="73" t="s">
        <v>121</v>
      </c>
      <c r="I41" s="73" t="s">
        <v>1159</v>
      </c>
      <c r="J41" s="73" t="s">
        <v>327</v>
      </c>
      <c r="K41" s="73" t="s">
        <v>382</v>
      </c>
      <c r="L41" s="73" t="s">
        <v>1113</v>
      </c>
      <c r="M41" s="73" t="s">
        <v>388</v>
      </c>
      <c r="O41" s="73" t="s">
        <v>386</v>
      </c>
      <c r="P41" s="73" t="s">
        <v>1115</v>
      </c>
      <c r="Q41" s="73" t="s">
        <v>1242</v>
      </c>
      <c r="R41" s="73" t="s">
        <v>121</v>
      </c>
      <c r="S41" s="73" t="s">
        <v>1114</v>
      </c>
      <c r="T41" s="73" t="s">
        <v>1104</v>
      </c>
      <c r="U41" s="73" t="s">
        <v>1103</v>
      </c>
      <c r="V41" s="60" t="str">
        <f t="shared" si="4"/>
        <v>BCWS-SUMVP19WBPбордовый</v>
      </c>
      <c r="W41" s="60" t="str">
        <f t="shared" si="0"/>
        <v>BCWS-SUMVP19WBP</v>
      </c>
      <c r="X41" s="60" t="str">
        <f t="shared" si="5"/>
        <v>Philadelphia Phillies MLB</v>
      </c>
      <c r="AC41" s="51">
        <f t="shared" si="6"/>
        <v>36</v>
      </c>
      <c r="AD41" s="44">
        <f t="shared" si="1"/>
        <v>21</v>
      </c>
      <c r="AE41" s="51">
        <f t="shared" si="7"/>
        <v>36021</v>
      </c>
    </row>
    <row r="42" spans="1:31">
      <c r="A42" s="60" t="str">
        <f t="shared" si="2"/>
        <v>B-DEFRO12WBVbkb</v>
      </c>
      <c r="B42" s="60" t="str">
        <f t="shared" si="3"/>
        <v>36-022-09</v>
      </c>
      <c r="C42" s="73" t="s">
        <v>1243</v>
      </c>
      <c r="D42" s="73" t="s">
        <v>1244</v>
      </c>
      <c r="E42" s="73" t="s">
        <v>1110</v>
      </c>
      <c r="F42" s="74">
        <v>0</v>
      </c>
      <c r="G42" s="74" t="s">
        <v>1245</v>
      </c>
      <c r="H42" s="73" t="s">
        <v>53</v>
      </c>
      <c r="I42" s="73" t="s">
        <v>1159</v>
      </c>
      <c r="J42" s="73" t="s">
        <v>327</v>
      </c>
      <c r="K42" s="73" t="s">
        <v>382</v>
      </c>
      <c r="L42" s="73" t="s">
        <v>1113</v>
      </c>
      <c r="M42" s="73" t="s">
        <v>388</v>
      </c>
      <c r="O42" s="73" t="s">
        <v>386</v>
      </c>
      <c r="P42" s="73" t="s">
        <v>1115</v>
      </c>
      <c r="Q42" s="73" t="s">
        <v>1166</v>
      </c>
      <c r="R42" s="73" t="s">
        <v>53</v>
      </c>
      <c r="S42" s="73" t="s">
        <v>1114</v>
      </c>
      <c r="T42" s="73" t="s">
        <v>1104</v>
      </c>
      <c r="U42" s="73" t="s">
        <v>1065</v>
      </c>
      <c r="V42" s="60" t="str">
        <f t="shared" si="4"/>
        <v>B-DEFRO12WBVчерный</v>
      </c>
      <c r="W42" s="60" t="str">
        <f t="shared" si="0"/>
        <v>B-DEFRO12WBV</v>
      </c>
      <c r="X42" s="60" t="str">
        <f t="shared" si="5"/>
        <v>Los Angeles Dodgers MLB</v>
      </c>
      <c r="AC42" s="51">
        <f t="shared" si="6"/>
        <v>36</v>
      </c>
      <c r="AD42" s="44">
        <f t="shared" si="1"/>
        <v>22</v>
      </c>
      <c r="AE42" s="51">
        <f t="shared" si="7"/>
        <v>36022</v>
      </c>
    </row>
    <row r="43" spans="1:31">
      <c r="A43" s="60" t="str">
        <f t="shared" si="2"/>
        <v>B-DRZMV12PTPe1</v>
      </c>
      <c r="B43" s="60" t="str">
        <f t="shared" si="3"/>
        <v>36-023-00</v>
      </c>
      <c r="C43" s="73" t="s">
        <v>1246</v>
      </c>
      <c r="D43" s="73" t="s">
        <v>1247</v>
      </c>
      <c r="E43" s="73" t="s">
        <v>1110</v>
      </c>
      <c r="F43" s="74">
        <v>0</v>
      </c>
      <c r="G43" s="74" t="s">
        <v>1248</v>
      </c>
      <c r="H43" s="73" t="s">
        <v>158</v>
      </c>
      <c r="I43" s="73" t="s">
        <v>1249</v>
      </c>
      <c r="J43" s="73" t="s">
        <v>327</v>
      </c>
      <c r="K43" s="73" t="s">
        <v>382</v>
      </c>
      <c r="L43" s="73" t="s">
        <v>1113</v>
      </c>
      <c r="M43" s="73" t="s">
        <v>388</v>
      </c>
      <c r="O43" s="73" t="s">
        <v>386</v>
      </c>
      <c r="P43" s="73" t="s">
        <v>1115</v>
      </c>
      <c r="Q43" s="73" t="s">
        <v>1250</v>
      </c>
      <c r="R43" s="73" t="s">
        <v>195</v>
      </c>
      <c r="S43" s="73" t="s">
        <v>1114</v>
      </c>
      <c r="T43" s="73" t="s">
        <v>1104</v>
      </c>
      <c r="U43" s="73" t="s">
        <v>1065</v>
      </c>
      <c r="V43" s="60" t="str">
        <f t="shared" si="4"/>
        <v>B-DRZMV12PTPкамуфляж</v>
      </c>
      <c r="W43" s="60" t="str">
        <f t="shared" si="0"/>
        <v>B-DRZMV12PTP</v>
      </c>
      <c r="X43" s="60" t="str">
        <f t="shared" si="5"/>
        <v>Los Angeles Dodgers MLB</v>
      </c>
      <c r="AC43" s="51">
        <f t="shared" si="6"/>
        <v>36</v>
      </c>
      <c r="AD43" s="44">
        <f t="shared" si="1"/>
        <v>23</v>
      </c>
      <c r="AE43" s="51">
        <f t="shared" si="7"/>
        <v>36023</v>
      </c>
    </row>
    <row r="44" spans="1:31">
      <c r="A44" s="60" t="str">
        <f t="shared" si="2"/>
        <v>B-DRZMV17PTPe1</v>
      </c>
      <c r="B44" s="60" t="str">
        <f t="shared" si="3"/>
        <v>36-024-00</v>
      </c>
      <c r="C44" s="73" t="s">
        <v>1251</v>
      </c>
      <c r="D44" s="73" t="s">
        <v>1252</v>
      </c>
      <c r="E44" s="73" t="s">
        <v>1110</v>
      </c>
      <c r="F44" s="74">
        <v>0</v>
      </c>
      <c r="G44" s="74" t="s">
        <v>1253</v>
      </c>
      <c r="H44" s="73" t="s">
        <v>158</v>
      </c>
      <c r="I44" s="73" t="s">
        <v>1249</v>
      </c>
      <c r="J44" s="73" t="s">
        <v>327</v>
      </c>
      <c r="K44" s="73" t="s">
        <v>382</v>
      </c>
      <c r="L44" s="73" t="s">
        <v>1113</v>
      </c>
      <c r="M44" s="73" t="s">
        <v>388</v>
      </c>
      <c r="O44" s="73" t="s">
        <v>386</v>
      </c>
      <c r="P44" s="73" t="s">
        <v>1115</v>
      </c>
      <c r="Q44" s="73" t="s">
        <v>1250</v>
      </c>
      <c r="R44" s="73" t="s">
        <v>195</v>
      </c>
      <c r="S44" s="73" t="s">
        <v>1114</v>
      </c>
      <c r="T44" s="73" t="s">
        <v>1104</v>
      </c>
      <c r="U44" s="73" t="s">
        <v>1059</v>
      </c>
      <c r="V44" s="60" t="str">
        <f t="shared" si="4"/>
        <v>B-DRZMV17PTPкамуфляж</v>
      </c>
      <c r="W44" s="60" t="str">
        <f t="shared" si="0"/>
        <v>B-DRZMV17PTP</v>
      </c>
      <c r="X44" s="60" t="str">
        <f t="shared" si="5"/>
        <v>New York Yankees MLB</v>
      </c>
      <c r="AC44" s="51">
        <f t="shared" si="6"/>
        <v>36</v>
      </c>
      <c r="AD44" s="44">
        <f t="shared" si="1"/>
        <v>24</v>
      </c>
      <c r="AE44" s="51">
        <f t="shared" si="7"/>
        <v>36024</v>
      </c>
    </row>
    <row r="45" spans="1:31">
      <c r="A45" s="60" t="str">
        <f t="shared" si="2"/>
        <v>B-DWODM17CTPbk</v>
      </c>
      <c r="B45" s="60" t="str">
        <f t="shared" si="3"/>
        <v>36-025-09</v>
      </c>
      <c r="C45" s="73" t="s">
        <v>1254</v>
      </c>
      <c r="D45" s="73" t="s">
        <v>1255</v>
      </c>
      <c r="E45" s="73" t="s">
        <v>1110</v>
      </c>
      <c r="F45" s="74">
        <v>0</v>
      </c>
      <c r="G45" s="74" t="s">
        <v>1256</v>
      </c>
      <c r="H45" s="73" t="s">
        <v>305</v>
      </c>
      <c r="I45" s="73" t="s">
        <v>1159</v>
      </c>
      <c r="J45" s="73" t="s">
        <v>356</v>
      </c>
      <c r="K45" s="73" t="s">
        <v>382</v>
      </c>
      <c r="L45" s="73" t="s">
        <v>1113</v>
      </c>
      <c r="M45" s="73" t="s">
        <v>388</v>
      </c>
      <c r="O45" s="73" t="s">
        <v>386</v>
      </c>
      <c r="P45" s="73" t="s">
        <v>1115</v>
      </c>
      <c r="Q45" s="73" t="s">
        <v>1144</v>
      </c>
      <c r="R45" s="73" t="s">
        <v>53</v>
      </c>
      <c r="S45" s="73" t="s">
        <v>1114</v>
      </c>
      <c r="T45" s="73" t="s">
        <v>1104</v>
      </c>
      <c r="U45" s="73" t="s">
        <v>1059</v>
      </c>
      <c r="V45" s="60" t="str">
        <f t="shared" si="4"/>
        <v>B-DWODM17CTPчерный / оливковый</v>
      </c>
      <c r="W45" s="60" t="str">
        <f t="shared" si="0"/>
        <v>B-DWODM17CTP</v>
      </c>
      <c r="X45" s="60" t="str">
        <f t="shared" si="5"/>
        <v>New York Yankees MLB</v>
      </c>
      <c r="AC45" s="51">
        <f t="shared" si="6"/>
        <v>36</v>
      </c>
      <c r="AD45" s="44">
        <f t="shared" si="1"/>
        <v>25</v>
      </c>
      <c r="AE45" s="51">
        <f t="shared" si="7"/>
        <v>36025</v>
      </c>
    </row>
    <row r="46" spans="1:31">
      <c r="A46" s="60" t="str">
        <f t="shared" si="2"/>
        <v>B-DWODM17CTPbka</v>
      </c>
      <c r="B46" s="60" t="str">
        <f t="shared" si="3"/>
        <v>36-025-00</v>
      </c>
      <c r="C46" s="73" t="s">
        <v>1257</v>
      </c>
      <c r="D46" s="73" t="s">
        <v>1258</v>
      </c>
      <c r="E46" s="73" t="s">
        <v>1110</v>
      </c>
      <c r="F46" s="74">
        <v>0</v>
      </c>
      <c r="G46" s="74" t="s">
        <v>1256</v>
      </c>
      <c r="H46" s="73" t="s">
        <v>294</v>
      </c>
      <c r="I46" s="73" t="s">
        <v>1259</v>
      </c>
      <c r="J46" s="73" t="s">
        <v>356</v>
      </c>
      <c r="K46" s="73" t="s">
        <v>382</v>
      </c>
      <c r="L46" s="73" t="s">
        <v>1113</v>
      </c>
      <c r="M46" s="73" t="s">
        <v>388</v>
      </c>
      <c r="O46" s="73" t="s">
        <v>386</v>
      </c>
      <c r="P46" s="73" t="s">
        <v>1115</v>
      </c>
      <c r="Q46" s="73" t="s">
        <v>1180</v>
      </c>
      <c r="R46" s="73" t="s">
        <v>53</v>
      </c>
      <c r="S46" s="73" t="s">
        <v>1114</v>
      </c>
      <c r="T46" s="73" t="s">
        <v>1104</v>
      </c>
      <c r="U46" s="73" t="s">
        <v>1059</v>
      </c>
      <c r="V46" s="60" t="str">
        <f t="shared" si="4"/>
        <v>B-DWODM17CTPчерный / бордовый</v>
      </c>
      <c r="W46" s="60" t="str">
        <f t="shared" si="0"/>
        <v>B-DWODM17CTP</v>
      </c>
      <c r="X46" s="60" t="str">
        <f t="shared" si="5"/>
        <v>New York Yankees MLB</v>
      </c>
      <c r="AC46" s="51">
        <f t="shared" si="6"/>
        <v>36</v>
      </c>
      <c r="AD46" s="44">
        <f t="shared" si="1"/>
        <v>25</v>
      </c>
      <c r="AE46" s="51">
        <f t="shared" si="7"/>
        <v>36025</v>
      </c>
    </row>
    <row r="47" spans="1:31">
      <c r="A47" s="60" t="str">
        <f t="shared" si="2"/>
        <v>B-GRIMM02HYPdy</v>
      </c>
      <c r="B47" s="60" t="str">
        <f t="shared" si="3"/>
        <v>36-026-08</v>
      </c>
      <c r="C47" s="73" t="s">
        <v>1260</v>
      </c>
      <c r="D47" s="73" t="s">
        <v>1261</v>
      </c>
      <c r="E47" s="73" t="s">
        <v>1110</v>
      </c>
      <c r="F47" s="74">
        <v>0</v>
      </c>
      <c r="G47" s="74" t="s">
        <v>1262</v>
      </c>
      <c r="H47" s="73" t="s">
        <v>83</v>
      </c>
      <c r="I47" s="73" t="s">
        <v>1249</v>
      </c>
      <c r="J47" s="73" t="s">
        <v>356</v>
      </c>
      <c r="K47" s="73" t="s">
        <v>382</v>
      </c>
      <c r="L47" s="73" t="s">
        <v>1113</v>
      </c>
      <c r="M47" s="73" t="s">
        <v>388</v>
      </c>
      <c r="O47" s="73" t="s">
        <v>386</v>
      </c>
      <c r="P47" s="73" t="s">
        <v>1115</v>
      </c>
      <c r="Q47" s="73" t="s">
        <v>1263</v>
      </c>
      <c r="R47" s="73" t="s">
        <v>83</v>
      </c>
      <c r="S47" s="73" t="s">
        <v>1114</v>
      </c>
      <c r="T47" s="73" t="s">
        <v>1104</v>
      </c>
      <c r="U47" s="73" t="s">
        <v>1069</v>
      </c>
      <c r="V47" s="60" t="str">
        <f t="shared" si="4"/>
        <v>B-GRIMM02HYPсерый</v>
      </c>
      <c r="W47" s="60" t="str">
        <f t="shared" si="0"/>
        <v>B-GRIMM02HYP</v>
      </c>
      <c r="X47" s="60" t="str">
        <f t="shared" si="5"/>
        <v>Boston Red Sox MLB</v>
      </c>
      <c r="AC47" s="51">
        <f t="shared" si="6"/>
        <v>36</v>
      </c>
      <c r="AD47" s="44">
        <f t="shared" si="1"/>
        <v>26</v>
      </c>
      <c r="AE47" s="51">
        <f t="shared" si="7"/>
        <v>36026</v>
      </c>
    </row>
    <row r="48" spans="1:31">
      <c r="A48" s="60" t="str">
        <f t="shared" si="2"/>
        <v>B-GRIMM12HYPdya</v>
      </c>
      <c r="B48" s="60" t="str">
        <f t="shared" si="3"/>
        <v>36-027-08</v>
      </c>
      <c r="C48" s="73" t="s">
        <v>1264</v>
      </c>
      <c r="D48" s="73" t="s">
        <v>1265</v>
      </c>
      <c r="E48" s="73" t="s">
        <v>1110</v>
      </c>
      <c r="F48" s="74">
        <v>0</v>
      </c>
      <c r="G48" s="74" t="s">
        <v>1266</v>
      </c>
      <c r="H48" s="73" t="s">
        <v>83</v>
      </c>
      <c r="I48" s="73" t="s">
        <v>1249</v>
      </c>
      <c r="J48" s="73" t="s">
        <v>356</v>
      </c>
      <c r="K48" s="73" t="s">
        <v>382</v>
      </c>
      <c r="L48" s="73" t="s">
        <v>1113</v>
      </c>
      <c r="M48" s="73" t="s">
        <v>388</v>
      </c>
      <c r="O48" s="73" t="s">
        <v>386</v>
      </c>
      <c r="P48" s="73" t="s">
        <v>1115</v>
      </c>
      <c r="Q48" s="73" t="s">
        <v>1267</v>
      </c>
      <c r="R48" s="73" t="s">
        <v>83</v>
      </c>
      <c r="S48" s="73" t="s">
        <v>1114</v>
      </c>
      <c r="T48" s="73" t="s">
        <v>1104</v>
      </c>
      <c r="U48" s="73" t="s">
        <v>1065</v>
      </c>
      <c r="V48" s="60" t="str">
        <f t="shared" si="4"/>
        <v>B-GRIMM12HYPсерый</v>
      </c>
      <c r="W48" s="60" t="str">
        <f t="shared" si="0"/>
        <v>B-GRIMM12HYP</v>
      </c>
      <c r="X48" s="60" t="str">
        <f t="shared" si="5"/>
        <v>Los Angeles Dodgers MLB</v>
      </c>
      <c r="AC48" s="51">
        <f t="shared" si="6"/>
        <v>36</v>
      </c>
      <c r="AD48" s="44">
        <f t="shared" si="1"/>
        <v>27</v>
      </c>
      <c r="AE48" s="51">
        <f t="shared" si="7"/>
        <v>36027</v>
      </c>
    </row>
    <row r="49" spans="1:31">
      <c r="A49" s="60" t="str">
        <f t="shared" si="2"/>
        <v>B-GRIMM17HYPdy</v>
      </c>
      <c r="B49" s="60" t="str">
        <f t="shared" si="3"/>
        <v>36-028-08</v>
      </c>
      <c r="C49" s="73" t="s">
        <v>1268</v>
      </c>
      <c r="D49" s="73" t="s">
        <v>1269</v>
      </c>
      <c r="E49" s="73" t="s">
        <v>1110</v>
      </c>
      <c r="F49" s="74">
        <v>0</v>
      </c>
      <c r="G49" s="74" t="s">
        <v>1270</v>
      </c>
      <c r="H49" s="73" t="s">
        <v>83</v>
      </c>
      <c r="I49" s="73" t="s">
        <v>1249</v>
      </c>
      <c r="J49" s="73" t="s">
        <v>356</v>
      </c>
      <c r="K49" s="73" t="s">
        <v>382</v>
      </c>
      <c r="L49" s="73" t="s">
        <v>1113</v>
      </c>
      <c r="M49" s="73" t="s">
        <v>388</v>
      </c>
      <c r="O49" s="73" t="s">
        <v>386</v>
      </c>
      <c r="P49" s="73" t="s">
        <v>1115</v>
      </c>
      <c r="Q49" s="73" t="s">
        <v>1263</v>
      </c>
      <c r="R49" s="73" t="s">
        <v>83</v>
      </c>
      <c r="S49" s="73" t="s">
        <v>1114</v>
      </c>
      <c r="T49" s="73" t="s">
        <v>1104</v>
      </c>
      <c r="U49" s="73" t="s">
        <v>1059</v>
      </c>
      <c r="V49" s="60" t="str">
        <f t="shared" si="4"/>
        <v>B-GRIMM17HYPсерый</v>
      </c>
      <c r="W49" s="60" t="str">
        <f t="shared" si="0"/>
        <v>B-GRIMM17HYP</v>
      </c>
      <c r="X49" s="60" t="str">
        <f t="shared" si="5"/>
        <v>New York Yankees MLB</v>
      </c>
      <c r="AC49" s="51">
        <f t="shared" si="6"/>
        <v>36</v>
      </c>
      <c r="AD49" s="44">
        <f t="shared" si="1"/>
        <v>28</v>
      </c>
      <c r="AE49" s="51">
        <f t="shared" si="7"/>
        <v>36028</v>
      </c>
    </row>
    <row r="50" spans="1:31">
      <c r="A50" s="60" t="str">
        <f t="shared" si="2"/>
        <v>B-MLTSP02WMPbk</v>
      </c>
      <c r="B50" s="60" t="str">
        <f t="shared" si="3"/>
        <v>36-029-52</v>
      </c>
      <c r="C50" s="73" t="s">
        <v>1271</v>
      </c>
      <c r="D50" s="73" t="s">
        <v>1272</v>
      </c>
      <c r="E50" s="73" t="s">
        <v>1110</v>
      </c>
      <c r="F50" s="74">
        <v>0</v>
      </c>
      <c r="G50" s="74" t="s">
        <v>1273</v>
      </c>
      <c r="H50" s="73" t="s">
        <v>590</v>
      </c>
      <c r="I50" s="73" t="s">
        <v>1159</v>
      </c>
      <c r="J50" s="73" t="s">
        <v>327</v>
      </c>
      <c r="K50" s="73" t="s">
        <v>382</v>
      </c>
      <c r="L50" s="73" t="s">
        <v>1113</v>
      </c>
      <c r="M50" s="73" t="s">
        <v>388</v>
      </c>
      <c r="O50" s="73" t="s">
        <v>386</v>
      </c>
      <c r="P50" s="73" t="s">
        <v>1115</v>
      </c>
      <c r="Q50" s="73" t="s">
        <v>1144</v>
      </c>
      <c r="R50" s="73" t="s">
        <v>53</v>
      </c>
      <c r="S50" s="73" t="s">
        <v>1114</v>
      </c>
      <c r="T50" s="73" t="s">
        <v>1104</v>
      </c>
      <c r="U50" s="73" t="s">
        <v>1069</v>
      </c>
      <c r="V50" s="60" t="str">
        <f t="shared" si="4"/>
        <v>B-MLTSP02WMPчерный / черный</v>
      </c>
      <c r="W50" s="60" t="str">
        <f t="shared" si="0"/>
        <v>B-MLTSP02WMP</v>
      </c>
      <c r="X50" s="60" t="str">
        <f t="shared" si="5"/>
        <v>Boston Red Sox MLB</v>
      </c>
      <c r="AC50" s="51">
        <f t="shared" si="6"/>
        <v>36</v>
      </c>
      <c r="AD50" s="44">
        <f t="shared" si="1"/>
        <v>29</v>
      </c>
      <c r="AE50" s="51">
        <f t="shared" si="7"/>
        <v>36029</v>
      </c>
    </row>
    <row r="51" spans="1:31">
      <c r="A51" s="60" t="str">
        <f t="shared" si="2"/>
        <v>B-MLTSP12WMPbk</v>
      </c>
      <c r="B51" s="60" t="str">
        <f t="shared" si="3"/>
        <v>36-030-52</v>
      </c>
      <c r="C51" s="73" t="s">
        <v>1274</v>
      </c>
      <c r="D51" s="73" t="s">
        <v>1275</v>
      </c>
      <c r="E51" s="73" t="s">
        <v>1110</v>
      </c>
      <c r="F51" s="74">
        <v>0</v>
      </c>
      <c r="G51" s="74" t="s">
        <v>1276</v>
      </c>
      <c r="H51" s="73" t="s">
        <v>590</v>
      </c>
      <c r="I51" s="73" t="s">
        <v>1159</v>
      </c>
      <c r="J51" s="73" t="s">
        <v>327</v>
      </c>
      <c r="K51" s="73" t="s">
        <v>382</v>
      </c>
      <c r="L51" s="73" t="s">
        <v>1113</v>
      </c>
      <c r="M51" s="73" t="s">
        <v>388</v>
      </c>
      <c r="O51" s="73" t="s">
        <v>386</v>
      </c>
      <c r="P51" s="73" t="s">
        <v>1115</v>
      </c>
      <c r="Q51" s="73" t="s">
        <v>1144</v>
      </c>
      <c r="R51" s="73" t="s">
        <v>53</v>
      </c>
      <c r="S51" s="73" t="s">
        <v>1114</v>
      </c>
      <c r="T51" s="73" t="s">
        <v>1104</v>
      </c>
      <c r="U51" s="73" t="s">
        <v>1065</v>
      </c>
      <c r="V51" s="60" t="str">
        <f t="shared" si="4"/>
        <v>B-MLTSP12WMPчерный / черный</v>
      </c>
      <c r="W51" s="60" t="str">
        <f t="shared" si="0"/>
        <v>B-MLTSP12WMP</v>
      </c>
      <c r="X51" s="60" t="str">
        <f t="shared" si="5"/>
        <v>Los Angeles Dodgers MLB</v>
      </c>
      <c r="AC51" s="51">
        <f t="shared" si="6"/>
        <v>36</v>
      </c>
      <c r="AD51" s="44">
        <f t="shared" si="1"/>
        <v>30</v>
      </c>
      <c r="AE51" s="51">
        <f t="shared" si="7"/>
        <v>36030</v>
      </c>
    </row>
    <row r="52" spans="1:31">
      <c r="A52" s="60" t="str">
        <f t="shared" si="2"/>
        <v>B-MLTSP20WMPbk</v>
      </c>
      <c r="B52" s="60" t="str">
        <f t="shared" si="3"/>
        <v>36-031-52</v>
      </c>
      <c r="C52" s="73" t="s">
        <v>1277</v>
      </c>
      <c r="D52" s="73" t="s">
        <v>1278</v>
      </c>
      <c r="E52" s="73" t="s">
        <v>1110</v>
      </c>
      <c r="F52" s="74">
        <v>0</v>
      </c>
      <c r="G52" s="74" t="s">
        <v>1279</v>
      </c>
      <c r="H52" s="73" t="s">
        <v>590</v>
      </c>
      <c r="I52" s="73" t="s">
        <v>1159</v>
      </c>
      <c r="J52" s="73" t="s">
        <v>327</v>
      </c>
      <c r="K52" s="73" t="s">
        <v>382</v>
      </c>
      <c r="L52" s="73" t="s">
        <v>1113</v>
      </c>
      <c r="M52" s="73" t="s">
        <v>388</v>
      </c>
      <c r="O52" s="73" t="s">
        <v>386</v>
      </c>
      <c r="P52" s="73" t="s">
        <v>1115</v>
      </c>
      <c r="Q52" s="73" t="s">
        <v>1144</v>
      </c>
      <c r="R52" s="73" t="s">
        <v>53</v>
      </c>
      <c r="S52" s="73" t="s">
        <v>1114</v>
      </c>
      <c r="T52" s="73" t="s">
        <v>1104</v>
      </c>
      <c r="U52" s="73" t="s">
        <v>1084</v>
      </c>
      <c r="V52" s="60" t="str">
        <f t="shared" si="4"/>
        <v>B-MLTSP20WMPчерный / черный</v>
      </c>
      <c r="W52" s="60" t="str">
        <f t="shared" si="0"/>
        <v>B-MLTSP20WMP</v>
      </c>
      <c r="X52" s="60" t="str">
        <f t="shared" si="5"/>
        <v>Pittsburgh Pirates MLB</v>
      </c>
      <c r="AC52" s="51">
        <f t="shared" si="6"/>
        <v>36</v>
      </c>
      <c r="AD52" s="44">
        <f t="shared" si="1"/>
        <v>31</v>
      </c>
      <c r="AE52" s="51">
        <f t="shared" si="7"/>
        <v>36031</v>
      </c>
    </row>
    <row r="53" spans="1:31">
      <c r="A53" s="60" t="str">
        <f t="shared" si="2"/>
        <v>B-MPDTP12WBPswc</v>
      </c>
      <c r="B53" s="60" t="str">
        <f t="shared" si="3"/>
        <v>36-032-55</v>
      </c>
      <c r="C53" s="73" t="s">
        <v>1280</v>
      </c>
      <c r="D53" s="73" t="s">
        <v>1281</v>
      </c>
      <c r="E53" s="73" t="s">
        <v>1110</v>
      </c>
      <c r="F53" s="74">
        <v>0</v>
      </c>
      <c r="G53" s="74" t="s">
        <v>1282</v>
      </c>
      <c r="H53" s="73" t="s">
        <v>593</v>
      </c>
      <c r="I53" s="73" t="s">
        <v>1159</v>
      </c>
      <c r="J53" s="73" t="s">
        <v>327</v>
      </c>
      <c r="K53" s="73" t="s">
        <v>382</v>
      </c>
      <c r="L53" s="73" t="s">
        <v>1113</v>
      </c>
      <c r="M53" s="73" t="s">
        <v>388</v>
      </c>
      <c r="O53" s="73" t="s">
        <v>386</v>
      </c>
      <c r="P53" s="73" t="s">
        <v>1115</v>
      </c>
      <c r="Q53" s="73" t="s">
        <v>1283</v>
      </c>
      <c r="R53" s="73" t="s">
        <v>195</v>
      </c>
      <c r="S53" s="73" t="s">
        <v>1114</v>
      </c>
      <c r="T53" s="73" t="s">
        <v>1104</v>
      </c>
      <c r="U53" s="73" t="s">
        <v>1065</v>
      </c>
      <c r="V53" s="60" t="str">
        <f t="shared" si="4"/>
        <v>B-MPDTP12WBPоливковый / черный</v>
      </c>
      <c r="W53" s="60" t="str">
        <f t="shared" si="0"/>
        <v>B-MPDTP12WBP</v>
      </c>
      <c r="X53" s="60" t="str">
        <f t="shared" si="5"/>
        <v>Los Angeles Dodgers MLB</v>
      </c>
      <c r="AC53" s="51">
        <f t="shared" si="6"/>
        <v>36</v>
      </c>
      <c r="AD53" s="44">
        <f t="shared" si="1"/>
        <v>32</v>
      </c>
      <c r="AE53" s="51">
        <f t="shared" si="7"/>
        <v>36032</v>
      </c>
    </row>
    <row r="54" spans="1:31">
      <c r="A54" s="60" t="str">
        <f t="shared" si="2"/>
        <v>B-MTLCS17WBPcca</v>
      </c>
      <c r="B54" s="60" t="str">
        <f t="shared" si="3"/>
        <v>36-033-56</v>
      </c>
      <c r="C54" s="73" t="s">
        <v>1284</v>
      </c>
      <c r="D54" s="73" t="s">
        <v>1285</v>
      </c>
      <c r="E54" s="73" t="s">
        <v>1110</v>
      </c>
      <c r="F54" s="74">
        <v>0</v>
      </c>
      <c r="G54" s="74" t="s">
        <v>1286</v>
      </c>
      <c r="H54" s="73" t="s">
        <v>1287</v>
      </c>
      <c r="I54" s="73" t="s">
        <v>1159</v>
      </c>
      <c r="J54" s="73" t="s">
        <v>327</v>
      </c>
      <c r="K54" s="73" t="s">
        <v>382</v>
      </c>
      <c r="L54" s="73" t="s">
        <v>1113</v>
      </c>
      <c r="M54" s="73" t="s">
        <v>388</v>
      </c>
      <c r="O54" s="73" t="s">
        <v>386</v>
      </c>
      <c r="P54" s="73" t="s">
        <v>1115</v>
      </c>
      <c r="Q54" s="73" t="s">
        <v>1288</v>
      </c>
      <c r="R54" s="73" t="s">
        <v>83</v>
      </c>
      <c r="S54" s="73" t="s">
        <v>1114</v>
      </c>
      <c r="T54" s="73" t="s">
        <v>1104</v>
      </c>
      <c r="U54" s="73" t="s">
        <v>1059</v>
      </c>
      <c r="V54" s="60" t="str">
        <f t="shared" si="4"/>
        <v>B-MTLCS17WBPсерый / золотой</v>
      </c>
      <c r="W54" s="60" t="str">
        <f t="shared" si="0"/>
        <v>B-MTLCS17WBP</v>
      </c>
      <c r="X54" s="60" t="str">
        <f t="shared" si="5"/>
        <v>New York Yankees MLB</v>
      </c>
      <c r="AC54" s="51">
        <f t="shared" si="6"/>
        <v>36</v>
      </c>
      <c r="AD54" s="44">
        <f t="shared" si="1"/>
        <v>33</v>
      </c>
      <c r="AE54" s="51">
        <f t="shared" si="7"/>
        <v>36033</v>
      </c>
    </row>
    <row r="55" spans="1:31">
      <c r="A55" s="60" t="str">
        <f t="shared" si="2"/>
        <v>B-MTLCS17WBPkma</v>
      </c>
      <c r="B55" s="60" t="str">
        <f t="shared" si="3"/>
        <v>36-033-57</v>
      </c>
      <c r="C55" s="73" t="s">
        <v>1289</v>
      </c>
      <c r="D55" s="73" t="s">
        <v>1290</v>
      </c>
      <c r="E55" s="73" t="s">
        <v>1110</v>
      </c>
      <c r="F55" s="74">
        <v>0</v>
      </c>
      <c r="G55" s="74" t="s">
        <v>1286</v>
      </c>
      <c r="H55" s="73" t="s">
        <v>1291</v>
      </c>
      <c r="I55" s="73" t="s">
        <v>1159</v>
      </c>
      <c r="J55" s="73" t="s">
        <v>327</v>
      </c>
      <c r="K55" s="73" t="s">
        <v>382</v>
      </c>
      <c r="L55" s="73" t="s">
        <v>1113</v>
      </c>
      <c r="M55" s="73" t="s">
        <v>388</v>
      </c>
      <c r="O55" s="73" t="s">
        <v>386</v>
      </c>
      <c r="P55" s="73" t="s">
        <v>1115</v>
      </c>
      <c r="Q55" s="73" t="s">
        <v>1292</v>
      </c>
      <c r="R55" s="73" t="s">
        <v>121</v>
      </c>
      <c r="S55" s="73" t="s">
        <v>1114</v>
      </c>
      <c r="T55" s="73" t="s">
        <v>1104</v>
      </c>
      <c r="U55" s="73" t="s">
        <v>1059</v>
      </c>
      <c r="V55" s="60" t="str">
        <f t="shared" si="4"/>
        <v>B-MTLCS17WBPбордовый / рыжий</v>
      </c>
      <c r="W55" s="60" t="str">
        <f t="shared" si="0"/>
        <v>B-MTLCS17WBP</v>
      </c>
      <c r="X55" s="60" t="str">
        <f t="shared" si="5"/>
        <v>New York Yankees MLB</v>
      </c>
      <c r="AC55" s="51">
        <f t="shared" si="6"/>
        <v>36</v>
      </c>
      <c r="AD55" s="44">
        <f t="shared" si="1"/>
        <v>33</v>
      </c>
      <c r="AE55" s="51">
        <f t="shared" si="7"/>
        <v>36033</v>
      </c>
    </row>
    <row r="56" spans="1:31">
      <c r="A56" s="60" t="str">
        <f t="shared" si="2"/>
        <v>B-MTLCS17WBPnt</v>
      </c>
      <c r="B56" s="60" t="str">
        <f t="shared" si="3"/>
        <v>36-033-58</v>
      </c>
      <c r="C56" s="73" t="s">
        <v>1293</v>
      </c>
      <c r="D56" s="73" t="s">
        <v>1294</v>
      </c>
      <c r="E56" s="73" t="s">
        <v>1110</v>
      </c>
      <c r="F56" s="74">
        <v>0</v>
      </c>
      <c r="G56" s="74" t="s">
        <v>1286</v>
      </c>
      <c r="H56" s="73" t="s">
        <v>1295</v>
      </c>
      <c r="I56" s="73" t="s">
        <v>1159</v>
      </c>
      <c r="J56" s="73" t="s">
        <v>327</v>
      </c>
      <c r="K56" s="73" t="s">
        <v>382</v>
      </c>
      <c r="L56" s="73" t="s">
        <v>1113</v>
      </c>
      <c r="M56" s="73" t="s">
        <v>388</v>
      </c>
      <c r="O56" s="73" t="s">
        <v>386</v>
      </c>
      <c r="P56" s="73" t="s">
        <v>1115</v>
      </c>
      <c r="Q56" s="73" t="s">
        <v>1128</v>
      </c>
      <c r="R56" s="73" t="s">
        <v>63</v>
      </c>
      <c r="S56" s="73" t="s">
        <v>1114</v>
      </c>
      <c r="T56" s="73" t="s">
        <v>1104</v>
      </c>
      <c r="U56" s="73" t="s">
        <v>1059</v>
      </c>
      <c r="V56" s="60" t="str">
        <f t="shared" si="4"/>
        <v>B-MTLCS17WBPкремовый / золотой</v>
      </c>
      <c r="W56" s="60" t="str">
        <f t="shared" si="0"/>
        <v>B-MTLCS17WBP</v>
      </c>
      <c r="X56" s="60" t="str">
        <f t="shared" si="5"/>
        <v>New York Yankees MLB</v>
      </c>
      <c r="AC56" s="51">
        <f t="shared" si="6"/>
        <v>36</v>
      </c>
      <c r="AD56" s="44">
        <f t="shared" si="1"/>
        <v>33</v>
      </c>
      <c r="AE56" s="51">
        <f t="shared" si="7"/>
        <v>36033</v>
      </c>
    </row>
    <row r="57" spans="1:31">
      <c r="A57" s="60" t="str">
        <f t="shared" si="2"/>
        <v>B-MTLCS17WBPny</v>
      </c>
      <c r="B57" s="60" t="str">
        <f t="shared" si="3"/>
        <v>36-033-59</v>
      </c>
      <c r="C57" s="73" t="s">
        <v>1296</v>
      </c>
      <c r="D57" s="73" t="s">
        <v>1297</v>
      </c>
      <c r="E57" s="73" t="s">
        <v>1110</v>
      </c>
      <c r="F57" s="74">
        <v>0</v>
      </c>
      <c r="G57" s="74" t="s">
        <v>1286</v>
      </c>
      <c r="H57" s="73" t="s">
        <v>594</v>
      </c>
      <c r="I57" s="73" t="s">
        <v>1159</v>
      </c>
      <c r="J57" s="73" t="s">
        <v>327</v>
      </c>
      <c r="K57" s="73" t="s">
        <v>382</v>
      </c>
      <c r="L57" s="73" t="s">
        <v>1113</v>
      </c>
      <c r="M57" s="73" t="s">
        <v>388</v>
      </c>
      <c r="O57" s="73" t="s">
        <v>386</v>
      </c>
      <c r="P57" s="73" t="s">
        <v>1115</v>
      </c>
      <c r="Q57" s="73" t="s">
        <v>1162</v>
      </c>
      <c r="R57" s="73" t="s">
        <v>71</v>
      </c>
      <c r="S57" s="73" t="s">
        <v>1114</v>
      </c>
      <c r="T57" s="73" t="s">
        <v>1104</v>
      </c>
      <c r="U57" s="73" t="s">
        <v>1059</v>
      </c>
      <c r="V57" s="60" t="str">
        <f t="shared" si="4"/>
        <v>B-MTLCS17WBPтемно-синий / рыжий</v>
      </c>
      <c r="W57" s="60" t="str">
        <f t="shared" si="0"/>
        <v>B-MTLCS17WBP</v>
      </c>
      <c r="X57" s="60" t="str">
        <f t="shared" si="5"/>
        <v>New York Yankees MLB</v>
      </c>
      <c r="AC57" s="51">
        <f t="shared" si="6"/>
        <v>36</v>
      </c>
      <c r="AD57" s="44">
        <f t="shared" si="1"/>
        <v>33</v>
      </c>
      <c r="AE57" s="51">
        <f t="shared" si="7"/>
        <v>36033</v>
      </c>
    </row>
    <row r="58" spans="1:31">
      <c r="A58" s="60" t="str">
        <f t="shared" si="2"/>
        <v>B-MVP01WBVra</v>
      </c>
      <c r="B58" s="60" t="str">
        <f t="shared" si="3"/>
        <v>36-034-16</v>
      </c>
      <c r="C58" s="73" t="s">
        <v>1298</v>
      </c>
      <c r="D58" s="73" t="s">
        <v>1299</v>
      </c>
      <c r="E58" s="73" t="s">
        <v>1110</v>
      </c>
      <c r="F58" s="74">
        <v>0</v>
      </c>
      <c r="G58" s="74" t="s">
        <v>1300</v>
      </c>
      <c r="H58" s="73" t="s">
        <v>55</v>
      </c>
      <c r="I58" s="73" t="s">
        <v>1159</v>
      </c>
      <c r="J58" s="73" t="s">
        <v>327</v>
      </c>
      <c r="K58" s="73" t="s">
        <v>382</v>
      </c>
      <c r="L58" s="73" t="s">
        <v>1113</v>
      </c>
      <c r="M58" s="73" t="s">
        <v>388</v>
      </c>
      <c r="O58" s="73" t="s">
        <v>386</v>
      </c>
      <c r="P58" s="73" t="s">
        <v>1115</v>
      </c>
      <c r="Q58" s="73" t="s">
        <v>1301</v>
      </c>
      <c r="R58" s="73" t="s">
        <v>71</v>
      </c>
      <c r="S58" s="73" t="s">
        <v>1114</v>
      </c>
      <c r="T58" s="73" t="s">
        <v>1104</v>
      </c>
      <c r="U58" s="73" t="s">
        <v>1067</v>
      </c>
      <c r="V58" s="60" t="str">
        <f t="shared" si="4"/>
        <v>B-MVP01WBVтемно-синий</v>
      </c>
      <c r="W58" s="60" t="str">
        <f t="shared" si="0"/>
        <v>B-MVP01WBV</v>
      </c>
      <c r="X58" s="60" t="str">
        <f t="shared" si="5"/>
        <v>Atlanta Braves MLB</v>
      </c>
      <c r="AC58" s="51">
        <f t="shared" si="6"/>
        <v>36</v>
      </c>
      <c r="AD58" s="44">
        <f t="shared" si="1"/>
        <v>34</v>
      </c>
      <c r="AE58" s="51">
        <f t="shared" si="7"/>
        <v>36034</v>
      </c>
    </row>
    <row r="59" spans="1:31">
      <c r="A59" s="60" t="str">
        <f t="shared" si="2"/>
        <v>B-MVP02WBVhm</v>
      </c>
      <c r="B59" s="60" t="str">
        <f t="shared" si="3"/>
        <v>36-035-16</v>
      </c>
      <c r="C59" s="73" t="s">
        <v>1302</v>
      </c>
      <c r="D59" s="73" t="s">
        <v>1303</v>
      </c>
      <c r="E59" s="73" t="s">
        <v>1110</v>
      </c>
      <c r="F59" s="74">
        <v>0</v>
      </c>
      <c r="G59" s="74" t="s">
        <v>1304</v>
      </c>
      <c r="H59" s="73" t="s">
        <v>55</v>
      </c>
      <c r="I59" s="73" t="s">
        <v>1159</v>
      </c>
      <c r="J59" s="73" t="s">
        <v>327</v>
      </c>
      <c r="K59" s="73" t="s">
        <v>382</v>
      </c>
      <c r="L59" s="73" t="s">
        <v>1113</v>
      </c>
      <c r="M59" s="73" t="s">
        <v>388</v>
      </c>
      <c r="O59" s="73" t="s">
        <v>386</v>
      </c>
      <c r="P59" s="73" t="s">
        <v>1115</v>
      </c>
      <c r="Q59" s="73" t="s">
        <v>1305</v>
      </c>
      <c r="R59" s="73" t="s">
        <v>71</v>
      </c>
      <c r="S59" s="73" t="s">
        <v>1114</v>
      </c>
      <c r="T59" s="73" t="s">
        <v>1104</v>
      </c>
      <c r="U59" s="73" t="s">
        <v>1069</v>
      </c>
      <c r="V59" s="60" t="str">
        <f t="shared" si="4"/>
        <v>B-MVP02WBVтемно-синий</v>
      </c>
      <c r="W59" s="60" t="str">
        <f t="shared" si="0"/>
        <v>B-MVP02WBV</v>
      </c>
      <c r="X59" s="60" t="str">
        <f t="shared" si="5"/>
        <v>Boston Red Sox MLB</v>
      </c>
      <c r="AC59" s="51">
        <f t="shared" si="6"/>
        <v>36</v>
      </c>
      <c r="AD59" s="44">
        <f t="shared" si="1"/>
        <v>35</v>
      </c>
      <c r="AE59" s="51">
        <f t="shared" si="7"/>
        <v>36035</v>
      </c>
    </row>
    <row r="60" spans="1:31">
      <c r="A60" s="60" t="str">
        <f t="shared" si="2"/>
        <v>B-MVP03WBVcc</v>
      </c>
      <c r="B60" s="60" t="str">
        <f t="shared" si="3"/>
        <v>36-036-05</v>
      </c>
      <c r="C60" s="73" t="s">
        <v>1306</v>
      </c>
      <c r="D60" s="73" t="s">
        <v>1307</v>
      </c>
      <c r="E60" s="73" t="s">
        <v>1110</v>
      </c>
      <c r="F60" s="74">
        <v>0</v>
      </c>
      <c r="G60" s="74" t="s">
        <v>1308</v>
      </c>
      <c r="H60" s="73" t="s">
        <v>277</v>
      </c>
      <c r="I60" s="73" t="s">
        <v>1159</v>
      </c>
      <c r="J60" s="73" t="s">
        <v>327</v>
      </c>
      <c r="K60" s="73" t="s">
        <v>382</v>
      </c>
      <c r="L60" s="73" t="s">
        <v>1113</v>
      </c>
      <c r="M60" s="73" t="s">
        <v>388</v>
      </c>
      <c r="O60" s="73" t="s">
        <v>386</v>
      </c>
      <c r="P60" s="73" t="s">
        <v>1115</v>
      </c>
      <c r="Q60" s="73" t="s">
        <v>1116</v>
      </c>
      <c r="R60" s="73" t="s">
        <v>83</v>
      </c>
      <c r="S60" s="73" t="s">
        <v>1114</v>
      </c>
      <c r="T60" s="73" t="s">
        <v>1104</v>
      </c>
      <c r="U60" s="73" t="s">
        <v>1309</v>
      </c>
      <c r="V60" s="60" t="str">
        <f t="shared" si="4"/>
        <v>B-MVP03WBVтемно-серый</v>
      </c>
      <c r="W60" s="60" t="str">
        <f t="shared" si="0"/>
        <v>B-MVP03WBV</v>
      </c>
      <c r="X60" s="60" t="str">
        <f t="shared" si="5"/>
        <v>Baltimore Orioles MLB</v>
      </c>
      <c r="AC60" s="51">
        <f t="shared" si="6"/>
        <v>36</v>
      </c>
      <c r="AD60" s="44">
        <f t="shared" si="1"/>
        <v>36</v>
      </c>
      <c r="AE60" s="51">
        <f t="shared" si="7"/>
        <v>36036</v>
      </c>
    </row>
    <row r="61" spans="1:31">
      <c r="A61" s="60" t="str">
        <f t="shared" si="2"/>
        <v>B-MVP07WBVbka</v>
      </c>
      <c r="B61" s="60" t="str">
        <f t="shared" si="3"/>
        <v>36-037-09</v>
      </c>
      <c r="C61" s="73" t="s">
        <v>1310</v>
      </c>
      <c r="D61" s="73" t="s">
        <v>1311</v>
      </c>
      <c r="E61" s="73" t="s">
        <v>1110</v>
      </c>
      <c r="F61" s="74">
        <v>0</v>
      </c>
      <c r="G61" s="74" t="s">
        <v>1312</v>
      </c>
      <c r="H61" s="73" t="s">
        <v>53</v>
      </c>
      <c r="I61" s="73" t="s">
        <v>1159</v>
      </c>
      <c r="J61" s="73" t="s">
        <v>327</v>
      </c>
      <c r="K61" s="73" t="s">
        <v>382</v>
      </c>
      <c r="L61" s="73" t="s">
        <v>1113</v>
      </c>
      <c r="M61" s="73" t="s">
        <v>388</v>
      </c>
      <c r="O61" s="73" t="s">
        <v>386</v>
      </c>
      <c r="P61" s="73" t="s">
        <v>1115</v>
      </c>
      <c r="Q61" s="73" t="s">
        <v>1180</v>
      </c>
      <c r="R61" s="73" t="s">
        <v>53</v>
      </c>
      <c r="S61" s="73" t="s">
        <v>1114</v>
      </c>
      <c r="T61" s="73" t="s">
        <v>1104</v>
      </c>
      <c r="U61" s="73" t="s">
        <v>1313</v>
      </c>
      <c r="V61" s="60" t="str">
        <f t="shared" si="4"/>
        <v>B-MVP07WBVчерный</v>
      </c>
      <c r="W61" s="60" t="str">
        <f t="shared" si="0"/>
        <v>B-MVP07WBV</v>
      </c>
      <c r="X61" s="60" t="str">
        <f t="shared" si="5"/>
        <v>Cincinnati Reds MLB</v>
      </c>
      <c r="AC61" s="51">
        <f t="shared" si="6"/>
        <v>36</v>
      </c>
      <c r="AD61" s="44">
        <f t="shared" si="1"/>
        <v>37</v>
      </c>
      <c r="AE61" s="51">
        <f t="shared" si="7"/>
        <v>36037</v>
      </c>
    </row>
    <row r="62" spans="1:31">
      <c r="A62" s="60" t="str">
        <f t="shared" si="2"/>
        <v>B-MVP09WBVbn</v>
      </c>
      <c r="B62" s="60" t="str">
        <f t="shared" si="3"/>
        <v>36-038-36</v>
      </c>
      <c r="C62" s="73" t="s">
        <v>1314</v>
      </c>
      <c r="D62" s="73" t="s">
        <v>1315</v>
      </c>
      <c r="E62" s="73" t="s">
        <v>1110</v>
      </c>
      <c r="F62" s="74">
        <v>0</v>
      </c>
      <c r="G62" s="74" t="s">
        <v>1316</v>
      </c>
      <c r="H62" s="73" t="s">
        <v>187</v>
      </c>
      <c r="I62" s="73" t="s">
        <v>1159</v>
      </c>
      <c r="J62" s="73" t="s">
        <v>327</v>
      </c>
      <c r="K62" s="73" t="s">
        <v>382</v>
      </c>
      <c r="L62" s="73" t="s">
        <v>1113</v>
      </c>
      <c r="M62" s="73" t="s">
        <v>388</v>
      </c>
      <c r="O62" s="73" t="s">
        <v>386</v>
      </c>
      <c r="P62" s="73" t="s">
        <v>1115</v>
      </c>
      <c r="Q62" s="73" t="s">
        <v>1317</v>
      </c>
      <c r="R62" s="73" t="s">
        <v>63</v>
      </c>
      <c r="S62" s="73" t="s">
        <v>1114</v>
      </c>
      <c r="T62" s="73" t="s">
        <v>1104</v>
      </c>
      <c r="U62" s="73" t="s">
        <v>1072</v>
      </c>
      <c r="V62" s="60" t="str">
        <f t="shared" si="4"/>
        <v>B-MVP09WBVкремовый</v>
      </c>
      <c r="W62" s="60" t="str">
        <f t="shared" si="0"/>
        <v>B-MVP09WBV</v>
      </c>
      <c r="X62" s="60" t="str">
        <f t="shared" si="5"/>
        <v>Detroit Tigers MLB</v>
      </c>
      <c r="AC62" s="51">
        <f t="shared" si="6"/>
        <v>36</v>
      </c>
      <c r="AD62" s="44">
        <f t="shared" si="1"/>
        <v>38</v>
      </c>
      <c r="AE62" s="51">
        <f t="shared" si="7"/>
        <v>36038</v>
      </c>
    </row>
    <row r="63" spans="1:31">
      <c r="A63" s="60" t="str">
        <f t="shared" si="2"/>
        <v>B-MVP09WBVhm</v>
      </c>
      <c r="B63" s="60" t="str">
        <f t="shared" si="3"/>
        <v>36-038-16</v>
      </c>
      <c r="C63" s="73" t="s">
        <v>1318</v>
      </c>
      <c r="D63" s="73" t="s">
        <v>1319</v>
      </c>
      <c r="E63" s="73" t="s">
        <v>1110</v>
      </c>
      <c r="F63" s="74">
        <v>0</v>
      </c>
      <c r="G63" s="74" t="s">
        <v>1316</v>
      </c>
      <c r="H63" s="73" t="s">
        <v>55</v>
      </c>
      <c r="I63" s="73" t="s">
        <v>1159</v>
      </c>
      <c r="J63" s="73" t="s">
        <v>327</v>
      </c>
      <c r="K63" s="73" t="s">
        <v>382</v>
      </c>
      <c r="L63" s="73" t="s">
        <v>1113</v>
      </c>
      <c r="M63" s="73" t="s">
        <v>388</v>
      </c>
      <c r="O63" s="73" t="s">
        <v>386</v>
      </c>
      <c r="P63" s="73" t="s">
        <v>1115</v>
      </c>
      <c r="Q63" s="73" t="s">
        <v>1305</v>
      </c>
      <c r="R63" s="73" t="s">
        <v>71</v>
      </c>
      <c r="S63" s="73" t="s">
        <v>1114</v>
      </c>
      <c r="T63" s="73" t="s">
        <v>1104</v>
      </c>
      <c r="U63" s="73" t="s">
        <v>1072</v>
      </c>
      <c r="V63" s="60" t="str">
        <f t="shared" si="4"/>
        <v>B-MVP09WBVтемно-синий</v>
      </c>
      <c r="W63" s="60" t="str">
        <f t="shared" si="0"/>
        <v>B-MVP09WBV</v>
      </c>
      <c r="X63" s="60" t="str">
        <f t="shared" si="5"/>
        <v>Detroit Tigers MLB</v>
      </c>
      <c r="AC63" s="51">
        <f t="shared" si="6"/>
        <v>36</v>
      </c>
      <c r="AD63" s="44">
        <f t="shared" si="1"/>
        <v>38</v>
      </c>
      <c r="AE63" s="51">
        <f t="shared" si="7"/>
        <v>36038</v>
      </c>
    </row>
    <row r="64" spans="1:31">
      <c r="A64" s="60" t="str">
        <f t="shared" si="2"/>
        <v>B-MVP10WBVhm13</v>
      </c>
      <c r="B64" s="60" t="str">
        <f t="shared" si="3"/>
        <v>36-039-16</v>
      </c>
      <c r="C64" s="73" t="s">
        <v>1320</v>
      </c>
      <c r="D64" s="73" t="s">
        <v>1321</v>
      </c>
      <c r="E64" s="73" t="s">
        <v>1110</v>
      </c>
      <c r="F64" s="74">
        <v>0</v>
      </c>
      <c r="G64" s="74" t="s">
        <v>1322</v>
      </c>
      <c r="H64" s="73" t="s">
        <v>55</v>
      </c>
      <c r="I64" s="73" t="s">
        <v>1159</v>
      </c>
      <c r="J64" s="73" t="s">
        <v>327</v>
      </c>
      <c r="K64" s="73" t="s">
        <v>382</v>
      </c>
      <c r="L64" s="73" t="s">
        <v>1113</v>
      </c>
      <c r="M64" s="73" t="s">
        <v>388</v>
      </c>
      <c r="O64" s="73" t="s">
        <v>386</v>
      </c>
      <c r="P64" s="73" t="s">
        <v>1115</v>
      </c>
      <c r="Q64" s="73" t="s">
        <v>1324</v>
      </c>
      <c r="R64" s="73" t="s">
        <v>71</v>
      </c>
      <c r="S64" s="73" t="s">
        <v>1114</v>
      </c>
      <c r="T64" s="73" t="s">
        <v>1104</v>
      </c>
      <c r="U64" s="73" t="s">
        <v>1323</v>
      </c>
      <c r="V64" s="60" t="str">
        <f t="shared" si="4"/>
        <v>B-MVP10WBVтемно-синий</v>
      </c>
      <c r="W64" s="60" t="str">
        <f t="shared" si="0"/>
        <v>B-MVP10WBV</v>
      </c>
      <c r="X64" s="60" t="str">
        <f t="shared" si="5"/>
        <v>Houston Astros MLB</v>
      </c>
      <c r="AC64" s="51">
        <f t="shared" si="6"/>
        <v>36</v>
      </c>
      <c r="AD64" s="44">
        <f t="shared" si="1"/>
        <v>39</v>
      </c>
      <c r="AE64" s="51">
        <f t="shared" si="7"/>
        <v>36039</v>
      </c>
    </row>
    <row r="65" spans="1:31">
      <c r="A65" s="60" t="str">
        <f t="shared" si="2"/>
        <v>B-MVP12WBVbkj</v>
      </c>
      <c r="B65" s="60" t="str">
        <f t="shared" si="3"/>
        <v>36-040-09</v>
      </c>
      <c r="C65" s="73" t="s">
        <v>1325</v>
      </c>
      <c r="D65" s="73" t="s">
        <v>1326</v>
      </c>
      <c r="E65" s="73" t="s">
        <v>1110</v>
      </c>
      <c r="F65" s="74">
        <v>0</v>
      </c>
      <c r="G65" s="74" t="s">
        <v>1327</v>
      </c>
      <c r="H65" s="73" t="s">
        <v>53</v>
      </c>
      <c r="I65" s="73" t="s">
        <v>1159</v>
      </c>
      <c r="J65" s="73" t="s">
        <v>327</v>
      </c>
      <c r="K65" s="73" t="s">
        <v>382</v>
      </c>
      <c r="L65" s="73" t="s">
        <v>1113</v>
      </c>
      <c r="M65" s="73" t="s">
        <v>388</v>
      </c>
      <c r="O65" s="73" t="s">
        <v>386</v>
      </c>
      <c r="P65" s="73" t="s">
        <v>1115</v>
      </c>
      <c r="Q65" s="73" t="s">
        <v>1328</v>
      </c>
      <c r="R65" s="73" t="s">
        <v>53</v>
      </c>
      <c r="S65" s="73" t="s">
        <v>1114</v>
      </c>
      <c r="T65" s="73" t="s">
        <v>1104</v>
      </c>
      <c r="U65" s="73" t="s">
        <v>1065</v>
      </c>
      <c r="V65" s="60" t="str">
        <f t="shared" si="4"/>
        <v>B-MVP12WBVчерный</v>
      </c>
      <c r="W65" s="60" t="str">
        <f t="shared" si="0"/>
        <v>B-MVP12WBV</v>
      </c>
      <c r="X65" s="60" t="str">
        <f t="shared" si="5"/>
        <v>Los Angeles Dodgers MLB</v>
      </c>
      <c r="AC65" s="51">
        <f t="shared" si="6"/>
        <v>36</v>
      </c>
      <c r="AD65" s="44">
        <f t="shared" si="1"/>
        <v>40</v>
      </c>
      <c r="AE65" s="51">
        <f t="shared" si="7"/>
        <v>36040</v>
      </c>
    </row>
    <row r="66" spans="1:31">
      <c r="A66" s="60" t="str">
        <f t="shared" si="2"/>
        <v>B-MVP12WBVkma</v>
      </c>
      <c r="B66" s="60" t="str">
        <f t="shared" si="3"/>
        <v>36-040-12</v>
      </c>
      <c r="C66" s="73" t="s">
        <v>1329</v>
      </c>
      <c r="D66" s="73" t="s">
        <v>1330</v>
      </c>
      <c r="E66" s="73" t="s">
        <v>1110</v>
      </c>
      <c r="F66" s="74">
        <v>0</v>
      </c>
      <c r="G66" s="74" t="s">
        <v>1327</v>
      </c>
      <c r="H66" s="73" t="s">
        <v>121</v>
      </c>
      <c r="I66" s="73" t="s">
        <v>1159</v>
      </c>
      <c r="J66" s="73" t="s">
        <v>327</v>
      </c>
      <c r="K66" s="73" t="s">
        <v>382</v>
      </c>
      <c r="L66" s="73" t="s">
        <v>1113</v>
      </c>
      <c r="M66" s="73" t="s">
        <v>388</v>
      </c>
      <c r="O66" s="73" t="s">
        <v>386</v>
      </c>
      <c r="P66" s="73" t="s">
        <v>1115</v>
      </c>
      <c r="Q66" s="73" t="s">
        <v>1292</v>
      </c>
      <c r="R66" s="73" t="s">
        <v>121</v>
      </c>
      <c r="S66" s="73" t="s">
        <v>1114</v>
      </c>
      <c r="T66" s="73" t="s">
        <v>1104</v>
      </c>
      <c r="U66" s="73" t="s">
        <v>1065</v>
      </c>
      <c r="V66" s="60" t="str">
        <f t="shared" si="4"/>
        <v>B-MVP12WBVбордовый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B-MVP12WBV</v>
      </c>
      <c r="X66" s="60" t="str">
        <f t="shared" si="5"/>
        <v>Los Angeles Dodgers MLB</v>
      </c>
      <c r="AC66" s="51">
        <f t="shared" si="6"/>
        <v>36</v>
      </c>
      <c r="AD66" s="44">
        <f t="shared" si="1"/>
        <v>40</v>
      </c>
      <c r="AE66" s="51">
        <f t="shared" si="7"/>
        <v>36040</v>
      </c>
    </row>
    <row r="67" spans="1:31">
      <c r="A67" s="60" t="str">
        <f t="shared" ref="A67:A130" si="9">IF(G67&amp;Q67&lt;&gt;"",W67&amp;Q67,"")</f>
        <v>B-MVP12WBVryg</v>
      </c>
      <c r="B67" s="60" t="str">
        <f t="shared" ref="B67:B130" si="10">IF(C67&lt;&gt;"",LEFT(C67,9),"")</f>
        <v>36-040-06</v>
      </c>
      <c r="C67" s="73" t="s">
        <v>1331</v>
      </c>
      <c r="D67" s="73" t="s">
        <v>1332</v>
      </c>
      <c r="E67" s="73" t="s">
        <v>1110</v>
      </c>
      <c r="F67" s="74">
        <v>0</v>
      </c>
      <c r="G67" s="74" t="s">
        <v>1327</v>
      </c>
      <c r="H67" s="73" t="s">
        <v>71</v>
      </c>
      <c r="I67" s="73" t="s">
        <v>1159</v>
      </c>
      <c r="J67" s="73" t="s">
        <v>327</v>
      </c>
      <c r="K67" s="73" t="s">
        <v>382</v>
      </c>
      <c r="L67" s="73" t="s">
        <v>1113</v>
      </c>
      <c r="M67" s="73" t="s">
        <v>388</v>
      </c>
      <c r="O67" s="73" t="s">
        <v>386</v>
      </c>
      <c r="P67" s="73" t="s">
        <v>1115</v>
      </c>
      <c r="Q67" s="73" t="s">
        <v>1333</v>
      </c>
      <c r="R67" s="73" t="s">
        <v>71</v>
      </c>
      <c r="S67" s="73" t="s">
        <v>1114</v>
      </c>
      <c r="T67" s="73" t="s">
        <v>1104</v>
      </c>
      <c r="U67" s="73" t="s">
        <v>1065</v>
      </c>
      <c r="V67" s="60" t="str">
        <f t="shared" ref="V67:V130" si="11">W67&amp;H67</f>
        <v>B-MVP12WBVсиний</v>
      </c>
      <c r="W67" s="60" t="str">
        <f t="shared" si="8"/>
        <v>B-MVP12WBV</v>
      </c>
      <c r="X67" s="60" t="str">
        <f t="shared" ref="X67:X130" si="12">IF(A67&lt;&gt;"",IFERROR(IF(FIND(" ",G67)&gt;=1,MID(G67,FIND(" ",G67)+1,LEN(G67)),""),""),"")</f>
        <v>Los Angeles Dodgers MLB</v>
      </c>
      <c r="AC67" s="51">
        <f t="shared" ref="AC67:AC130" si="13">IFERROR(VALUE(MID($C67,1,2)),0)</f>
        <v>36</v>
      </c>
      <c r="AD67" s="44">
        <f t="shared" ref="AD67:AD130" si="14">IFERROR(VALUE(MID($C67,4,3)),0)</f>
        <v>40</v>
      </c>
      <c r="AE67" s="51">
        <f t="shared" ref="AE67:AE130" si="15">VALUE(RIGHT("00"&amp;AC67,2)&amp;RIGHT("000"&amp;AD67,3))</f>
        <v>36040</v>
      </c>
    </row>
    <row r="68" spans="1:31">
      <c r="A68" s="60" t="str">
        <f t="shared" si="9"/>
        <v>B-MVP15WBVbke</v>
      </c>
      <c r="B68" s="60" t="str">
        <f t="shared" si="10"/>
        <v>36-041-09</v>
      </c>
      <c r="C68" s="73" t="s">
        <v>1334</v>
      </c>
      <c r="D68" s="73" t="s">
        <v>1335</v>
      </c>
      <c r="E68" s="73" t="s">
        <v>1110</v>
      </c>
      <c r="F68" s="74">
        <v>0</v>
      </c>
      <c r="G68" s="74" t="s">
        <v>1336</v>
      </c>
      <c r="H68" s="73" t="s">
        <v>53</v>
      </c>
      <c r="I68" s="73" t="s">
        <v>1159</v>
      </c>
      <c r="J68" s="73" t="s">
        <v>327</v>
      </c>
      <c r="K68" s="73" t="s">
        <v>382</v>
      </c>
      <c r="L68" s="73" t="s">
        <v>1113</v>
      </c>
      <c r="M68" s="73" t="s">
        <v>388</v>
      </c>
      <c r="O68" s="73" t="s">
        <v>386</v>
      </c>
      <c r="P68" s="73" t="s">
        <v>1115</v>
      </c>
      <c r="Q68" s="73" t="s">
        <v>1337</v>
      </c>
      <c r="R68" s="73" t="s">
        <v>53</v>
      </c>
      <c r="S68" s="73" t="s">
        <v>1114</v>
      </c>
      <c r="T68" s="73" t="s">
        <v>1104</v>
      </c>
      <c r="U68" s="73" t="s">
        <v>1099</v>
      </c>
      <c r="V68" s="60" t="str">
        <f t="shared" si="11"/>
        <v>B-MVP15WBVчерный</v>
      </c>
      <c r="W68" s="60" t="str">
        <f t="shared" si="8"/>
        <v>B-MVP15WBV</v>
      </c>
      <c r="X68" s="60" t="str">
        <f t="shared" si="12"/>
        <v>Washington Nationals MLB</v>
      </c>
      <c r="AC68" s="51">
        <f t="shared" si="13"/>
        <v>36</v>
      </c>
      <c r="AD68" s="44">
        <f t="shared" si="14"/>
        <v>41</v>
      </c>
      <c r="AE68" s="51">
        <f t="shared" si="15"/>
        <v>36041</v>
      </c>
    </row>
    <row r="69" spans="1:31">
      <c r="A69" s="60" t="str">
        <f t="shared" si="9"/>
        <v>B-MVP16WBVbkb</v>
      </c>
      <c r="B69" s="60" t="str">
        <f t="shared" si="10"/>
        <v>36-042-72</v>
      </c>
      <c r="C69" s="73" t="s">
        <v>1338</v>
      </c>
      <c r="D69" s="73" t="s">
        <v>1339</v>
      </c>
      <c r="E69" s="73" t="s">
        <v>1110</v>
      </c>
      <c r="F69" s="74">
        <v>0</v>
      </c>
      <c r="G69" s="74" t="s">
        <v>1340</v>
      </c>
      <c r="H69" s="73" t="s">
        <v>306</v>
      </c>
      <c r="I69" s="73" t="s">
        <v>1159</v>
      </c>
      <c r="J69" s="73" t="s">
        <v>327</v>
      </c>
      <c r="K69" s="73" t="s">
        <v>382</v>
      </c>
      <c r="L69" s="73" t="s">
        <v>1113</v>
      </c>
      <c r="M69" s="73" t="s">
        <v>388</v>
      </c>
      <c r="O69" s="73" t="s">
        <v>386</v>
      </c>
      <c r="P69" s="73" t="s">
        <v>1115</v>
      </c>
      <c r="Q69" s="73" t="s">
        <v>1166</v>
      </c>
      <c r="R69" s="73" t="s">
        <v>53</v>
      </c>
      <c r="S69" s="73" t="s">
        <v>1114</v>
      </c>
      <c r="T69" s="73" t="s">
        <v>1104</v>
      </c>
      <c r="U69" s="73" t="s">
        <v>1093</v>
      </c>
      <c r="V69" s="60" t="str">
        <f t="shared" si="11"/>
        <v>B-MVP16WBVчерный / оранжевый</v>
      </c>
      <c r="W69" s="60" t="str">
        <f t="shared" si="8"/>
        <v>B-MVP16WBV</v>
      </c>
      <c r="X69" s="60" t="str">
        <f t="shared" si="12"/>
        <v>New York Mets MLB</v>
      </c>
      <c r="AC69" s="51">
        <f t="shared" si="13"/>
        <v>36</v>
      </c>
      <c r="AD69" s="44">
        <f t="shared" si="14"/>
        <v>42</v>
      </c>
      <c r="AE69" s="51">
        <f t="shared" si="15"/>
        <v>36042</v>
      </c>
    </row>
    <row r="70" spans="1:31">
      <c r="A70" s="60" t="str">
        <f t="shared" si="9"/>
        <v>B-MVP16WBVcca</v>
      </c>
      <c r="B70" s="60" t="str">
        <f t="shared" si="10"/>
        <v>36-042-60</v>
      </c>
      <c r="C70" s="73" t="s">
        <v>1341</v>
      </c>
      <c r="D70" s="73" t="s">
        <v>1342</v>
      </c>
      <c r="E70" s="73" t="s">
        <v>1110</v>
      </c>
      <c r="F70" s="74">
        <v>0</v>
      </c>
      <c r="G70" s="74" t="s">
        <v>1340</v>
      </c>
      <c r="H70" s="73" t="s">
        <v>878</v>
      </c>
      <c r="I70" s="73" t="s">
        <v>1159</v>
      </c>
      <c r="J70" s="73" t="s">
        <v>327</v>
      </c>
      <c r="K70" s="73" t="s">
        <v>382</v>
      </c>
      <c r="L70" s="73" t="s">
        <v>1113</v>
      </c>
      <c r="M70" s="73" t="s">
        <v>388</v>
      </c>
      <c r="O70" s="73" t="s">
        <v>386</v>
      </c>
      <c r="P70" s="73" t="s">
        <v>1115</v>
      </c>
      <c r="Q70" s="73" t="s">
        <v>1288</v>
      </c>
      <c r="R70" s="73" t="s">
        <v>83</v>
      </c>
      <c r="S70" s="73" t="s">
        <v>1114</v>
      </c>
      <c r="T70" s="73" t="s">
        <v>1104</v>
      </c>
      <c r="U70" s="73" t="s">
        <v>1093</v>
      </c>
      <c r="V70" s="60" t="str">
        <f t="shared" si="11"/>
        <v>B-MVP16WBVтемно-серый / белый</v>
      </c>
      <c r="W70" s="60" t="str">
        <f t="shared" si="8"/>
        <v>B-MVP16WBV</v>
      </c>
      <c r="X70" s="60" t="str">
        <f t="shared" si="12"/>
        <v>New York Mets MLB</v>
      </c>
      <c r="AC70" s="51">
        <f t="shared" si="13"/>
        <v>36</v>
      </c>
      <c r="AD70" s="44">
        <f t="shared" si="14"/>
        <v>42</v>
      </c>
      <c r="AE70" s="51">
        <f t="shared" si="15"/>
        <v>36042</v>
      </c>
    </row>
    <row r="71" spans="1:31">
      <c r="A71" s="60" t="str">
        <f t="shared" si="9"/>
        <v>B-MVP16WBVccc</v>
      </c>
      <c r="B71" s="60" t="str">
        <f t="shared" si="10"/>
        <v>36-042-26</v>
      </c>
      <c r="C71" s="73" t="s">
        <v>1343</v>
      </c>
      <c r="D71" s="73" t="s">
        <v>1344</v>
      </c>
      <c r="E71" s="73" t="s">
        <v>1110</v>
      </c>
      <c r="F71" s="74">
        <v>0</v>
      </c>
      <c r="G71" s="74" t="s">
        <v>1340</v>
      </c>
      <c r="H71" s="73" t="s">
        <v>278</v>
      </c>
      <c r="I71" s="73" t="s">
        <v>1159</v>
      </c>
      <c r="J71" s="73" t="s">
        <v>327</v>
      </c>
      <c r="K71" s="73" t="s">
        <v>382</v>
      </c>
      <c r="L71" s="73" t="s">
        <v>1113</v>
      </c>
      <c r="M71" s="73" t="s">
        <v>388</v>
      </c>
      <c r="O71" s="73" t="s">
        <v>386</v>
      </c>
      <c r="P71" s="73" t="s">
        <v>1115</v>
      </c>
      <c r="Q71" s="73" t="s">
        <v>1345</v>
      </c>
      <c r="R71" s="73" t="s">
        <v>83</v>
      </c>
      <c r="S71" s="73" t="s">
        <v>1114</v>
      </c>
      <c r="T71" s="73" t="s">
        <v>1104</v>
      </c>
      <c r="U71" s="73" t="s">
        <v>1093</v>
      </c>
      <c r="V71" s="60" t="str">
        <f t="shared" si="11"/>
        <v>B-MVP16WBVтемно-серый / синий</v>
      </c>
      <c r="W71" s="60" t="str">
        <f t="shared" si="8"/>
        <v>B-MVP16WBV</v>
      </c>
      <c r="X71" s="60" t="str">
        <f t="shared" si="12"/>
        <v>New York Mets MLB</v>
      </c>
      <c r="AC71" s="51">
        <f t="shared" si="13"/>
        <v>36</v>
      </c>
      <c r="AD71" s="44">
        <f t="shared" si="14"/>
        <v>42</v>
      </c>
      <c r="AE71" s="51">
        <f t="shared" si="15"/>
        <v>36042</v>
      </c>
    </row>
    <row r="72" spans="1:31">
      <c r="A72" s="60" t="str">
        <f t="shared" si="9"/>
        <v>B-MVP16WBVryc</v>
      </c>
      <c r="B72" s="60" t="str">
        <f t="shared" si="10"/>
        <v>36-042-00</v>
      </c>
      <c r="C72" s="73" t="s">
        <v>1346</v>
      </c>
      <c r="D72" s="73" t="s">
        <v>1347</v>
      </c>
      <c r="E72" s="73" t="s">
        <v>1110</v>
      </c>
      <c r="F72" s="74">
        <v>0</v>
      </c>
      <c r="G72" s="74" t="s">
        <v>1340</v>
      </c>
      <c r="H72" s="73" t="s">
        <v>254</v>
      </c>
      <c r="I72" s="73" t="s">
        <v>1159</v>
      </c>
      <c r="J72" s="73" t="s">
        <v>327</v>
      </c>
      <c r="K72" s="73" t="s">
        <v>382</v>
      </c>
      <c r="L72" s="73" t="s">
        <v>1113</v>
      </c>
      <c r="M72" s="73" t="s">
        <v>388</v>
      </c>
      <c r="O72" s="73" t="s">
        <v>386</v>
      </c>
      <c r="P72" s="73" t="s">
        <v>1115</v>
      </c>
      <c r="Q72" s="73" t="s">
        <v>1348</v>
      </c>
      <c r="R72" s="73" t="s">
        <v>71</v>
      </c>
      <c r="S72" s="73" t="s">
        <v>1114</v>
      </c>
      <c r="T72" s="73" t="s">
        <v>1104</v>
      </c>
      <c r="U72" s="73" t="s">
        <v>1093</v>
      </c>
      <c r="V72" s="60" t="str">
        <f t="shared" si="11"/>
        <v>B-MVP16WBVсиний / оранжевый</v>
      </c>
      <c r="W72" s="60" t="str">
        <f t="shared" si="8"/>
        <v>B-MVP16WBV</v>
      </c>
      <c r="X72" s="60" t="str">
        <f t="shared" si="12"/>
        <v>New York Mets MLB</v>
      </c>
      <c r="AC72" s="51">
        <f t="shared" si="13"/>
        <v>36</v>
      </c>
      <c r="AD72" s="44">
        <f t="shared" si="14"/>
        <v>42</v>
      </c>
      <c r="AE72" s="51">
        <f t="shared" si="15"/>
        <v>36042</v>
      </c>
    </row>
    <row r="73" spans="1:31">
      <c r="A73" s="60" t="str">
        <f t="shared" si="9"/>
        <v>B-MVP17WBVbk</v>
      </c>
      <c r="B73" s="60" t="str">
        <f t="shared" si="10"/>
        <v>36-043-09</v>
      </c>
      <c r="C73" s="73" t="s">
        <v>1349</v>
      </c>
      <c r="D73" s="73" t="s">
        <v>1350</v>
      </c>
      <c r="E73" s="73" t="s">
        <v>1110</v>
      </c>
      <c r="F73" s="74">
        <v>0</v>
      </c>
      <c r="G73" s="74" t="s">
        <v>1351</v>
      </c>
      <c r="H73" s="73" t="s">
        <v>53</v>
      </c>
      <c r="I73" s="73" t="s">
        <v>1159</v>
      </c>
      <c r="J73" s="73" t="s">
        <v>327</v>
      </c>
      <c r="K73" s="73" t="s">
        <v>382</v>
      </c>
      <c r="L73" s="73" t="s">
        <v>1113</v>
      </c>
      <c r="M73" s="73" t="s">
        <v>388</v>
      </c>
      <c r="O73" s="73" t="s">
        <v>386</v>
      </c>
      <c r="P73" s="73" t="s">
        <v>1115</v>
      </c>
      <c r="Q73" s="73" t="s">
        <v>1144</v>
      </c>
      <c r="R73" s="73" t="s">
        <v>53</v>
      </c>
      <c r="S73" s="73" t="s">
        <v>1114</v>
      </c>
      <c r="T73" s="73" t="s">
        <v>1104</v>
      </c>
      <c r="U73" s="73" t="s">
        <v>1059</v>
      </c>
      <c r="V73" s="60" t="str">
        <f t="shared" si="11"/>
        <v>B-MVP17WBVчерный</v>
      </c>
      <c r="W73" s="60" t="str">
        <f t="shared" si="8"/>
        <v>B-MVP17WBV</v>
      </c>
      <c r="X73" s="60" t="str">
        <f t="shared" si="12"/>
        <v>New York Yankees MLB</v>
      </c>
      <c r="AC73" s="51">
        <f t="shared" si="13"/>
        <v>36</v>
      </c>
      <c r="AD73" s="44">
        <f t="shared" si="14"/>
        <v>43</v>
      </c>
      <c r="AE73" s="51">
        <f t="shared" si="15"/>
        <v>36043</v>
      </c>
    </row>
    <row r="74" spans="1:31">
      <c r="A74" s="60" t="str">
        <f t="shared" si="9"/>
        <v>B-MVP17WBVgyc</v>
      </c>
      <c r="B74" s="60" t="str">
        <f t="shared" si="10"/>
        <v>36-043-08</v>
      </c>
      <c r="C74" s="73" t="s">
        <v>1352</v>
      </c>
      <c r="D74" s="73" t="s">
        <v>1353</v>
      </c>
      <c r="E74" s="73" t="s">
        <v>1110</v>
      </c>
      <c r="F74" s="74">
        <v>0</v>
      </c>
      <c r="G74" s="74" t="s">
        <v>1351</v>
      </c>
      <c r="H74" s="73" t="s">
        <v>83</v>
      </c>
      <c r="I74" s="73" t="s">
        <v>1159</v>
      </c>
      <c r="J74" s="73" t="s">
        <v>327</v>
      </c>
      <c r="K74" s="73" t="s">
        <v>382</v>
      </c>
      <c r="L74" s="73" t="s">
        <v>1113</v>
      </c>
      <c r="M74" s="73" t="s">
        <v>388</v>
      </c>
      <c r="O74" s="73" t="s">
        <v>386</v>
      </c>
      <c r="P74" s="73" t="s">
        <v>1115</v>
      </c>
      <c r="Q74" s="73" t="s">
        <v>1354</v>
      </c>
      <c r="R74" s="73" t="s">
        <v>83</v>
      </c>
      <c r="S74" s="73" t="s">
        <v>1114</v>
      </c>
      <c r="T74" s="73" t="s">
        <v>1104</v>
      </c>
      <c r="U74" s="73" t="s">
        <v>1059</v>
      </c>
      <c r="V74" s="60" t="str">
        <f t="shared" si="11"/>
        <v>B-MVP17WBVсерый</v>
      </c>
      <c r="W74" s="60" t="str">
        <f t="shared" si="8"/>
        <v>B-MVP17WBV</v>
      </c>
      <c r="X74" s="60" t="str">
        <f t="shared" si="12"/>
        <v>New York Yankees MLB</v>
      </c>
      <c r="AC74" s="51">
        <f t="shared" si="13"/>
        <v>36</v>
      </c>
      <c r="AD74" s="44">
        <f t="shared" si="14"/>
        <v>43</v>
      </c>
      <c r="AE74" s="51">
        <f t="shared" si="15"/>
        <v>36043</v>
      </c>
    </row>
    <row r="75" spans="1:31">
      <c r="A75" s="60" t="str">
        <f t="shared" si="9"/>
        <v>B-MVP17WBVhm</v>
      </c>
      <c r="B75" s="60" t="str">
        <f t="shared" si="10"/>
        <v>36-043-16</v>
      </c>
      <c r="C75" s="73" t="s">
        <v>1355</v>
      </c>
      <c r="D75" s="73" t="s">
        <v>1356</v>
      </c>
      <c r="E75" s="73" t="s">
        <v>1110</v>
      </c>
      <c r="F75" s="74">
        <v>0</v>
      </c>
      <c r="G75" s="74" t="s">
        <v>1351</v>
      </c>
      <c r="H75" s="73" t="s">
        <v>55</v>
      </c>
      <c r="I75" s="73" t="s">
        <v>1159</v>
      </c>
      <c r="J75" s="73" t="s">
        <v>327</v>
      </c>
      <c r="K75" s="73" t="s">
        <v>382</v>
      </c>
      <c r="L75" s="73" t="s">
        <v>1113</v>
      </c>
      <c r="M75" s="73" t="s">
        <v>388</v>
      </c>
      <c r="O75" s="73" t="s">
        <v>386</v>
      </c>
      <c r="P75" s="73" t="s">
        <v>1115</v>
      </c>
      <c r="Q75" s="73" t="s">
        <v>1305</v>
      </c>
      <c r="R75" s="73" t="s">
        <v>71</v>
      </c>
      <c r="S75" s="73" t="s">
        <v>1114</v>
      </c>
      <c r="T75" s="73" t="s">
        <v>1104</v>
      </c>
      <c r="U75" s="73" t="s">
        <v>1059</v>
      </c>
      <c r="V75" s="60" t="str">
        <f t="shared" si="11"/>
        <v>B-MVP17WBVтемно-синий</v>
      </c>
      <c r="W75" s="60" t="str">
        <f t="shared" si="8"/>
        <v>B-MVP17WBV</v>
      </c>
      <c r="X75" s="60" t="str">
        <f t="shared" si="12"/>
        <v>New York Yankees MLB</v>
      </c>
      <c r="AC75" s="51">
        <f t="shared" si="13"/>
        <v>36</v>
      </c>
      <c r="AD75" s="44">
        <f t="shared" si="14"/>
        <v>43</v>
      </c>
      <c r="AE75" s="51">
        <f t="shared" si="15"/>
        <v>36043</v>
      </c>
    </row>
    <row r="76" spans="1:31">
      <c r="A76" s="60" t="str">
        <f t="shared" si="9"/>
        <v>B-MVP17WBVkma</v>
      </c>
      <c r="B76" s="60" t="str">
        <f t="shared" si="10"/>
        <v>36-043-12</v>
      </c>
      <c r="C76" s="73" t="s">
        <v>1357</v>
      </c>
      <c r="D76" s="73" t="s">
        <v>1358</v>
      </c>
      <c r="E76" s="73" t="s">
        <v>1110</v>
      </c>
      <c r="F76" s="74">
        <v>0</v>
      </c>
      <c r="G76" s="74" t="s">
        <v>1351</v>
      </c>
      <c r="H76" s="73" t="s">
        <v>121</v>
      </c>
      <c r="I76" s="73" t="s">
        <v>1159</v>
      </c>
      <c r="J76" s="73" t="s">
        <v>327</v>
      </c>
      <c r="K76" s="73" t="s">
        <v>382</v>
      </c>
      <c r="L76" s="73" t="s">
        <v>1113</v>
      </c>
      <c r="M76" s="73" t="s">
        <v>388</v>
      </c>
      <c r="O76" s="73" t="s">
        <v>386</v>
      </c>
      <c r="P76" s="73" t="s">
        <v>1115</v>
      </c>
      <c r="Q76" s="73" t="s">
        <v>1292</v>
      </c>
      <c r="R76" s="73" t="s">
        <v>121</v>
      </c>
      <c r="S76" s="73" t="s">
        <v>1114</v>
      </c>
      <c r="T76" s="73" t="s">
        <v>1104</v>
      </c>
      <c r="U76" s="73" t="s">
        <v>1059</v>
      </c>
      <c r="V76" s="60" t="str">
        <f t="shared" si="11"/>
        <v>B-MVP17WBVбордовый</v>
      </c>
      <c r="W76" s="60" t="str">
        <f t="shared" si="8"/>
        <v>B-MVP17WBV</v>
      </c>
      <c r="X76" s="60" t="str">
        <f t="shared" si="12"/>
        <v>New York Yankees MLB</v>
      </c>
      <c r="AC76" s="51">
        <f t="shared" si="13"/>
        <v>36</v>
      </c>
      <c r="AD76" s="44">
        <f t="shared" si="14"/>
        <v>43</v>
      </c>
      <c r="AE76" s="51">
        <f t="shared" si="15"/>
        <v>36043</v>
      </c>
    </row>
    <row r="77" spans="1:31">
      <c r="A77" s="60" t="str">
        <f t="shared" si="9"/>
        <v>B-MVP17WBVrd</v>
      </c>
      <c r="B77" s="60" t="str">
        <f t="shared" si="10"/>
        <v>36-043-18</v>
      </c>
      <c r="C77" s="73" t="s">
        <v>1359</v>
      </c>
      <c r="D77" s="73" t="s">
        <v>1360</v>
      </c>
      <c r="E77" s="73" t="s">
        <v>1110</v>
      </c>
      <c r="F77" s="74">
        <v>0</v>
      </c>
      <c r="G77" s="74" t="s">
        <v>1351</v>
      </c>
      <c r="H77" s="73" t="s">
        <v>78</v>
      </c>
      <c r="I77" s="73" t="s">
        <v>1159</v>
      </c>
      <c r="J77" s="73" t="s">
        <v>327</v>
      </c>
      <c r="K77" s="73" t="s">
        <v>382</v>
      </c>
      <c r="L77" s="73" t="s">
        <v>1113</v>
      </c>
      <c r="M77" s="73" t="s">
        <v>388</v>
      </c>
      <c r="O77" s="73" t="s">
        <v>386</v>
      </c>
      <c r="P77" s="73" t="s">
        <v>1115</v>
      </c>
      <c r="Q77" s="73" t="s">
        <v>1361</v>
      </c>
      <c r="R77" s="73" t="s">
        <v>78</v>
      </c>
      <c r="S77" s="73" t="s">
        <v>1114</v>
      </c>
      <c r="T77" s="73" t="s">
        <v>1104</v>
      </c>
      <c r="U77" s="73" t="s">
        <v>1059</v>
      </c>
      <c r="V77" s="60" t="str">
        <f t="shared" si="11"/>
        <v>B-MVP17WBVкрасный</v>
      </c>
      <c r="W77" s="60" t="str">
        <f t="shared" si="8"/>
        <v>B-MVP17WBV</v>
      </c>
      <c r="X77" s="60" t="str">
        <f t="shared" si="12"/>
        <v>New York Yankees MLB</v>
      </c>
      <c r="AC77" s="51">
        <f t="shared" si="13"/>
        <v>36</v>
      </c>
      <c r="AD77" s="44">
        <f t="shared" si="14"/>
        <v>43</v>
      </c>
      <c r="AE77" s="51">
        <f t="shared" si="15"/>
        <v>36043</v>
      </c>
    </row>
    <row r="78" spans="1:31">
      <c r="A78" s="60" t="str">
        <f t="shared" si="9"/>
        <v>B-MVP18WBVbkf</v>
      </c>
      <c r="B78" s="60" t="str">
        <f t="shared" si="10"/>
        <v>36-044-09</v>
      </c>
      <c r="C78" s="73" t="s">
        <v>1362</v>
      </c>
      <c r="D78" s="73" t="s">
        <v>1363</v>
      </c>
      <c r="E78" s="73" t="s">
        <v>1110</v>
      </c>
      <c r="F78" s="74">
        <v>0</v>
      </c>
      <c r="G78" s="74" t="s">
        <v>1364</v>
      </c>
      <c r="H78" s="73" t="s">
        <v>53</v>
      </c>
      <c r="I78" s="73" t="s">
        <v>1159</v>
      </c>
      <c r="J78" s="73" t="s">
        <v>327</v>
      </c>
      <c r="K78" s="73" t="s">
        <v>382</v>
      </c>
      <c r="L78" s="73" t="s">
        <v>1113</v>
      </c>
      <c r="M78" s="73" t="s">
        <v>388</v>
      </c>
      <c r="O78" s="73" t="s">
        <v>386</v>
      </c>
      <c r="P78" s="73" t="s">
        <v>1115</v>
      </c>
      <c r="Q78" s="73" t="s">
        <v>1365</v>
      </c>
      <c r="R78" s="73" t="s">
        <v>53</v>
      </c>
      <c r="S78" s="73" t="s">
        <v>1114</v>
      </c>
      <c r="T78" s="73" t="s">
        <v>1104</v>
      </c>
      <c r="U78" s="73" t="s">
        <v>1082</v>
      </c>
      <c r="V78" s="60" t="str">
        <f t="shared" si="11"/>
        <v>B-MVP18WBVчерный</v>
      </c>
      <c r="W78" s="60" t="str">
        <f t="shared" si="8"/>
        <v>B-MVP18WBV</v>
      </c>
      <c r="X78" s="60" t="str">
        <f t="shared" si="12"/>
        <v>Oakland Athletics MLB</v>
      </c>
      <c r="AC78" s="51">
        <f t="shared" si="13"/>
        <v>36</v>
      </c>
      <c r="AD78" s="44">
        <f t="shared" si="14"/>
        <v>44</v>
      </c>
      <c r="AE78" s="51">
        <f t="shared" si="15"/>
        <v>36044</v>
      </c>
    </row>
    <row r="79" spans="1:31">
      <c r="A79" s="60" t="str">
        <f t="shared" si="9"/>
        <v>B-MVP18WBVdgc</v>
      </c>
      <c r="B79" s="60" t="str">
        <f t="shared" si="10"/>
        <v>36-044-07</v>
      </c>
      <c r="C79" s="73" t="s">
        <v>1366</v>
      </c>
      <c r="D79" s="73" t="s">
        <v>1367</v>
      </c>
      <c r="E79" s="73" t="s">
        <v>1110</v>
      </c>
      <c r="F79" s="74">
        <v>0</v>
      </c>
      <c r="G79" s="74" t="s">
        <v>1364</v>
      </c>
      <c r="H79" s="73" t="s">
        <v>269</v>
      </c>
      <c r="I79" s="73" t="s">
        <v>1159</v>
      </c>
      <c r="J79" s="73" t="s">
        <v>327</v>
      </c>
      <c r="K79" s="73" t="s">
        <v>382</v>
      </c>
      <c r="L79" s="73" t="s">
        <v>1113</v>
      </c>
      <c r="M79" s="73" t="s">
        <v>388</v>
      </c>
      <c r="O79" s="73" t="s">
        <v>386</v>
      </c>
      <c r="P79" s="73" t="s">
        <v>1115</v>
      </c>
      <c r="Q79" s="73" t="s">
        <v>1368</v>
      </c>
      <c r="R79" s="73" t="s">
        <v>60</v>
      </c>
      <c r="S79" s="73" t="s">
        <v>1114</v>
      </c>
      <c r="T79" s="73" t="s">
        <v>1104</v>
      </c>
      <c r="U79" s="73" t="s">
        <v>1082</v>
      </c>
      <c r="V79" s="60" t="str">
        <f t="shared" si="11"/>
        <v>B-MVP18WBVтемно-зеленый</v>
      </c>
      <c r="W79" s="60" t="str">
        <f t="shared" si="8"/>
        <v>B-MVP18WBV</v>
      </c>
      <c r="X79" s="60" t="str">
        <f t="shared" si="12"/>
        <v>Oakland Athletics MLB</v>
      </c>
      <c r="AC79" s="51">
        <f t="shared" si="13"/>
        <v>36</v>
      </c>
      <c r="AD79" s="44">
        <f t="shared" si="14"/>
        <v>44</v>
      </c>
      <c r="AE79" s="51">
        <f t="shared" si="15"/>
        <v>36044</v>
      </c>
    </row>
    <row r="80" spans="1:31">
      <c r="A80" s="60" t="str">
        <f t="shared" si="9"/>
        <v>B-MVP19WBVbkj</v>
      </c>
      <c r="B80" s="60" t="str">
        <f t="shared" si="10"/>
        <v>36-045-09</v>
      </c>
      <c r="C80" s="73" t="s">
        <v>1369</v>
      </c>
      <c r="D80" s="73" t="s">
        <v>1370</v>
      </c>
      <c r="E80" s="73" t="s">
        <v>1110</v>
      </c>
      <c r="F80" s="74">
        <v>0</v>
      </c>
      <c r="G80" s="74" t="s">
        <v>1371</v>
      </c>
      <c r="H80" s="73" t="s">
        <v>53</v>
      </c>
      <c r="I80" s="73" t="s">
        <v>1159</v>
      </c>
      <c r="J80" s="73" t="s">
        <v>327</v>
      </c>
      <c r="K80" s="73" t="s">
        <v>382</v>
      </c>
      <c r="L80" s="73" t="s">
        <v>1113</v>
      </c>
      <c r="M80" s="73" t="s">
        <v>388</v>
      </c>
      <c r="O80" s="73" t="s">
        <v>386</v>
      </c>
      <c r="P80" s="73" t="s">
        <v>1115</v>
      </c>
      <c r="Q80" s="73" t="s">
        <v>1328</v>
      </c>
      <c r="R80" s="73" t="s">
        <v>53</v>
      </c>
      <c r="S80" s="73" t="s">
        <v>1114</v>
      </c>
      <c r="T80" s="73" t="s">
        <v>1104</v>
      </c>
      <c r="U80" s="73" t="s">
        <v>1103</v>
      </c>
      <c r="V80" s="60" t="str">
        <f t="shared" si="11"/>
        <v>B-MVP19WBVчерный</v>
      </c>
      <c r="W80" s="60" t="str">
        <f t="shared" si="8"/>
        <v>B-MVP19WBV</v>
      </c>
      <c r="X80" s="60" t="str">
        <f t="shared" si="12"/>
        <v>Philadelphia Phillies MLB</v>
      </c>
      <c r="AC80" s="51">
        <f t="shared" si="13"/>
        <v>36</v>
      </c>
      <c r="AD80" s="44">
        <f t="shared" si="14"/>
        <v>45</v>
      </c>
      <c r="AE80" s="51">
        <f t="shared" si="15"/>
        <v>36045</v>
      </c>
    </row>
    <row r="81" spans="1:31">
      <c r="A81" s="60" t="str">
        <f t="shared" si="9"/>
        <v>B-MVP19WBVcaa</v>
      </c>
      <c r="B81" s="60" t="str">
        <f t="shared" si="10"/>
        <v>36-045-18</v>
      </c>
      <c r="C81" s="73" t="s">
        <v>1372</v>
      </c>
      <c r="D81" s="73" t="s">
        <v>1373</v>
      </c>
      <c r="E81" s="73" t="s">
        <v>1110</v>
      </c>
      <c r="F81" s="74">
        <v>0</v>
      </c>
      <c r="G81" s="74" t="s">
        <v>1371</v>
      </c>
      <c r="H81" s="73" t="s">
        <v>78</v>
      </c>
      <c r="I81" s="73" t="s">
        <v>1159</v>
      </c>
      <c r="J81" s="73" t="s">
        <v>327</v>
      </c>
      <c r="K81" s="73" t="s">
        <v>382</v>
      </c>
      <c r="L81" s="73" t="s">
        <v>1113</v>
      </c>
      <c r="M81" s="73" t="s">
        <v>388</v>
      </c>
      <c r="O81" s="73" t="s">
        <v>386</v>
      </c>
      <c r="P81" s="73" t="s">
        <v>1115</v>
      </c>
      <c r="Q81" s="73" t="s">
        <v>1374</v>
      </c>
      <c r="R81" s="73" t="s">
        <v>78</v>
      </c>
      <c r="S81" s="73" t="s">
        <v>1114</v>
      </c>
      <c r="T81" s="73" t="s">
        <v>1104</v>
      </c>
      <c r="U81" s="73" t="s">
        <v>1103</v>
      </c>
      <c r="V81" s="60" t="str">
        <f t="shared" si="11"/>
        <v>B-MVP19WBVкрасный</v>
      </c>
      <c r="W81" s="60" t="str">
        <f t="shared" si="8"/>
        <v>B-MVP19WBV</v>
      </c>
      <c r="X81" s="60" t="str">
        <f t="shared" si="12"/>
        <v>Philadelphia Phillies MLB</v>
      </c>
      <c r="AC81" s="51">
        <f t="shared" si="13"/>
        <v>36</v>
      </c>
      <c r="AD81" s="44">
        <f t="shared" si="14"/>
        <v>45</v>
      </c>
      <c r="AE81" s="51">
        <f t="shared" si="15"/>
        <v>36045</v>
      </c>
    </row>
    <row r="82" spans="1:31">
      <c r="A82" s="60" t="str">
        <f t="shared" si="9"/>
        <v>B-MVP20WBVbkj</v>
      </c>
      <c r="B82" s="60" t="str">
        <f t="shared" si="10"/>
        <v>36-046-09</v>
      </c>
      <c r="C82" s="73" t="s">
        <v>1375</v>
      </c>
      <c r="D82" s="73" t="s">
        <v>1376</v>
      </c>
      <c r="E82" s="73" t="s">
        <v>1110</v>
      </c>
      <c r="F82" s="74">
        <v>0</v>
      </c>
      <c r="G82" s="74" t="s">
        <v>1377</v>
      </c>
      <c r="H82" s="73" t="s">
        <v>53</v>
      </c>
      <c r="I82" s="73" t="s">
        <v>1159</v>
      </c>
      <c r="J82" s="73" t="s">
        <v>327</v>
      </c>
      <c r="K82" s="73" t="s">
        <v>382</v>
      </c>
      <c r="L82" s="73" t="s">
        <v>1113</v>
      </c>
      <c r="M82" s="73" t="s">
        <v>388</v>
      </c>
      <c r="O82" s="73" t="s">
        <v>386</v>
      </c>
      <c r="P82" s="73" t="s">
        <v>1115</v>
      </c>
      <c r="Q82" s="73" t="s">
        <v>1328</v>
      </c>
      <c r="R82" s="73" t="s">
        <v>53</v>
      </c>
      <c r="S82" s="73" t="s">
        <v>1114</v>
      </c>
      <c r="T82" s="73" t="s">
        <v>1104</v>
      </c>
      <c r="U82" s="73" t="s">
        <v>1084</v>
      </c>
      <c r="V82" s="60" t="str">
        <f t="shared" si="11"/>
        <v>B-MVP20WBVчерный</v>
      </c>
      <c r="W82" s="60" t="str">
        <f t="shared" si="8"/>
        <v>B-MVP20WBV</v>
      </c>
      <c r="X82" s="60" t="str">
        <f t="shared" si="12"/>
        <v>Pittsburgh Pirates MLB</v>
      </c>
      <c r="AC82" s="51">
        <f t="shared" si="13"/>
        <v>36</v>
      </c>
      <c r="AD82" s="44">
        <f t="shared" si="14"/>
        <v>46</v>
      </c>
      <c r="AE82" s="51">
        <f t="shared" si="15"/>
        <v>36046</v>
      </c>
    </row>
    <row r="83" spans="1:31">
      <c r="A83" s="60" t="str">
        <f t="shared" si="9"/>
        <v>B-MVP20WBVbko</v>
      </c>
      <c r="B83" s="60" t="str">
        <f t="shared" si="10"/>
        <v>36-046-48</v>
      </c>
      <c r="C83" s="73" t="s">
        <v>1378</v>
      </c>
      <c r="D83" s="73" t="s">
        <v>1379</v>
      </c>
      <c r="E83" s="73" t="s">
        <v>1110</v>
      </c>
      <c r="F83" s="74">
        <v>0</v>
      </c>
      <c r="G83" s="74" t="s">
        <v>1377</v>
      </c>
      <c r="H83" s="73" t="s">
        <v>293</v>
      </c>
      <c r="I83" s="73" t="s">
        <v>1159</v>
      </c>
      <c r="J83" s="73" t="s">
        <v>327</v>
      </c>
      <c r="K83" s="73" t="s">
        <v>382</v>
      </c>
      <c r="L83" s="73" t="s">
        <v>1113</v>
      </c>
      <c r="M83" s="73" t="s">
        <v>388</v>
      </c>
      <c r="O83" s="73" t="s">
        <v>386</v>
      </c>
      <c r="P83" s="73" t="s">
        <v>1115</v>
      </c>
      <c r="Q83" s="73" t="s">
        <v>1380</v>
      </c>
      <c r="R83" s="73" t="s">
        <v>53</v>
      </c>
      <c r="S83" s="73" t="s">
        <v>1114</v>
      </c>
      <c r="T83" s="73" t="s">
        <v>1104</v>
      </c>
      <c r="U83" s="73" t="s">
        <v>1084</v>
      </c>
      <c r="V83" s="60" t="str">
        <f t="shared" si="11"/>
        <v>B-MVP20WBVчерный / белый</v>
      </c>
      <c r="W83" s="60" t="str">
        <f t="shared" si="8"/>
        <v>B-MVP20WBV</v>
      </c>
      <c r="X83" s="60" t="str">
        <f t="shared" si="12"/>
        <v>Pittsburgh Pirates MLB</v>
      </c>
      <c r="AC83" s="51">
        <f t="shared" si="13"/>
        <v>36</v>
      </c>
      <c r="AD83" s="44">
        <f t="shared" si="14"/>
        <v>46</v>
      </c>
      <c r="AE83" s="51">
        <f t="shared" si="15"/>
        <v>36046</v>
      </c>
    </row>
    <row r="84" spans="1:31">
      <c r="A84" s="60" t="str">
        <f t="shared" si="9"/>
        <v>B-MVP22WBVbkd</v>
      </c>
      <c r="B84" s="60" t="str">
        <f t="shared" si="10"/>
        <v>36-047-09</v>
      </c>
      <c r="C84" s="73" t="s">
        <v>1381</v>
      </c>
      <c r="D84" s="73" t="s">
        <v>1382</v>
      </c>
      <c r="E84" s="73" t="s">
        <v>1110</v>
      </c>
      <c r="F84" s="74">
        <v>0</v>
      </c>
      <c r="G84" s="74" t="s">
        <v>1383</v>
      </c>
      <c r="H84" s="73" t="s">
        <v>53</v>
      </c>
      <c r="I84" s="73" t="s">
        <v>1159</v>
      </c>
      <c r="J84" s="73" t="s">
        <v>327</v>
      </c>
      <c r="K84" s="73" t="s">
        <v>382</v>
      </c>
      <c r="L84" s="73" t="s">
        <v>1113</v>
      </c>
      <c r="M84" s="73" t="s">
        <v>388</v>
      </c>
      <c r="O84" s="73" t="s">
        <v>386</v>
      </c>
      <c r="P84" s="73" t="s">
        <v>1115</v>
      </c>
      <c r="Q84" s="73" t="s">
        <v>1174</v>
      </c>
      <c r="R84" s="73" t="s">
        <v>53</v>
      </c>
      <c r="S84" s="73" t="s">
        <v>1114</v>
      </c>
      <c r="T84" s="73" t="s">
        <v>1104</v>
      </c>
      <c r="U84" s="73" t="s">
        <v>1062</v>
      </c>
      <c r="V84" s="60" t="str">
        <f t="shared" si="11"/>
        <v>B-MVP22WBVчерный</v>
      </c>
      <c r="W84" s="60" t="str">
        <f t="shared" si="8"/>
        <v>B-MVP22WBV</v>
      </c>
      <c r="X84" s="60" t="str">
        <f t="shared" si="12"/>
        <v>San Francisco Giants MLB</v>
      </c>
      <c r="AC84" s="51">
        <f t="shared" si="13"/>
        <v>36</v>
      </c>
      <c r="AD84" s="44">
        <f t="shared" si="14"/>
        <v>47</v>
      </c>
      <c r="AE84" s="51">
        <f t="shared" si="15"/>
        <v>36047</v>
      </c>
    </row>
    <row r="85" spans="1:31">
      <c r="A85" s="60" t="str">
        <f t="shared" si="9"/>
        <v>B-MVP26WBVbkh</v>
      </c>
      <c r="B85" s="60" t="str">
        <f t="shared" si="10"/>
        <v>36-048-09</v>
      </c>
      <c r="C85" s="73" t="s">
        <v>1384</v>
      </c>
      <c r="D85" s="73" t="s">
        <v>1385</v>
      </c>
      <c r="E85" s="73" t="s">
        <v>1110</v>
      </c>
      <c r="F85" s="74">
        <v>0</v>
      </c>
      <c r="G85" s="74" t="s">
        <v>1386</v>
      </c>
      <c r="H85" s="73" t="s">
        <v>53</v>
      </c>
      <c r="I85" s="73" t="s">
        <v>1159</v>
      </c>
      <c r="J85" s="73" t="s">
        <v>327</v>
      </c>
      <c r="K85" s="73" t="s">
        <v>382</v>
      </c>
      <c r="L85" s="73" t="s">
        <v>1113</v>
      </c>
      <c r="M85" s="73" t="s">
        <v>388</v>
      </c>
      <c r="O85" s="73" t="s">
        <v>386</v>
      </c>
      <c r="P85" s="73" t="s">
        <v>1115</v>
      </c>
      <c r="Q85" s="73" t="s">
        <v>1387</v>
      </c>
      <c r="R85" s="73" t="s">
        <v>53</v>
      </c>
      <c r="S85" s="73" t="s">
        <v>1114</v>
      </c>
      <c r="T85" s="73" t="s">
        <v>1104</v>
      </c>
      <c r="U85" s="73" t="s">
        <v>1097</v>
      </c>
      <c r="V85" s="60" t="str">
        <f t="shared" si="11"/>
        <v>B-MVP26WBVчерный</v>
      </c>
      <c r="W85" s="60" t="str">
        <f t="shared" si="8"/>
        <v>B-MVP26WBV</v>
      </c>
      <c r="X85" s="60" t="str">
        <f t="shared" si="12"/>
        <v>Toronto Blue Jays MLB</v>
      </c>
      <c r="AC85" s="51">
        <f t="shared" si="13"/>
        <v>36</v>
      </c>
      <c r="AD85" s="44">
        <f t="shared" si="14"/>
        <v>48</v>
      </c>
      <c r="AE85" s="51">
        <f t="shared" si="15"/>
        <v>36048</v>
      </c>
    </row>
    <row r="86" spans="1:31">
      <c r="A86" s="60" t="str">
        <f t="shared" si="9"/>
        <v>B-MVP26WBVnya</v>
      </c>
      <c r="B86" s="60" t="str">
        <f t="shared" si="10"/>
        <v>36-048-16</v>
      </c>
      <c r="C86" s="73" t="s">
        <v>1388</v>
      </c>
      <c r="D86" s="73" t="s">
        <v>1389</v>
      </c>
      <c r="E86" s="73" t="s">
        <v>1110</v>
      </c>
      <c r="F86" s="74">
        <v>0</v>
      </c>
      <c r="G86" s="74" t="s">
        <v>1386</v>
      </c>
      <c r="H86" s="73" t="s">
        <v>55</v>
      </c>
      <c r="I86" s="73" t="s">
        <v>1159</v>
      </c>
      <c r="J86" s="73" t="s">
        <v>327</v>
      </c>
      <c r="K86" s="73" t="s">
        <v>382</v>
      </c>
      <c r="L86" s="73" t="s">
        <v>1113</v>
      </c>
      <c r="M86" s="73" t="s">
        <v>388</v>
      </c>
      <c r="O86" s="73" t="s">
        <v>386</v>
      </c>
      <c r="P86" s="73" t="s">
        <v>1115</v>
      </c>
      <c r="Q86" s="73" t="s">
        <v>1390</v>
      </c>
      <c r="R86" s="73" t="s">
        <v>71</v>
      </c>
      <c r="S86" s="73" t="s">
        <v>1114</v>
      </c>
      <c r="T86" s="73" t="s">
        <v>1104</v>
      </c>
      <c r="U86" s="73" t="s">
        <v>1097</v>
      </c>
      <c r="V86" s="60" t="str">
        <f t="shared" si="11"/>
        <v>B-MVP26WBVтемно-синий</v>
      </c>
      <c r="W86" s="60" t="str">
        <f t="shared" si="8"/>
        <v>B-MVP26WBV</v>
      </c>
      <c r="X86" s="60" t="str">
        <f t="shared" si="12"/>
        <v>Toronto Blue Jays MLB</v>
      </c>
      <c r="AC86" s="51">
        <f t="shared" si="13"/>
        <v>36</v>
      </c>
      <c r="AD86" s="44">
        <f t="shared" si="14"/>
        <v>48</v>
      </c>
      <c r="AE86" s="51">
        <f t="shared" si="15"/>
        <v>36048</v>
      </c>
    </row>
    <row r="87" spans="1:31">
      <c r="A87" s="60" t="str">
        <f t="shared" si="9"/>
        <v>B-MVPSP01WBPbk</v>
      </c>
      <c r="B87" s="60" t="str">
        <f t="shared" si="10"/>
        <v>36-049-09</v>
      </c>
      <c r="C87" s="73" t="s">
        <v>1391</v>
      </c>
      <c r="D87" s="73" t="s">
        <v>1392</v>
      </c>
      <c r="E87" s="73" t="s">
        <v>1110</v>
      </c>
      <c r="F87" s="74">
        <v>0</v>
      </c>
      <c r="G87" s="74" t="s">
        <v>1393</v>
      </c>
      <c r="H87" s="73" t="s">
        <v>53</v>
      </c>
      <c r="I87" s="73" t="s">
        <v>1159</v>
      </c>
      <c r="J87" s="73" t="s">
        <v>327</v>
      </c>
      <c r="K87" s="73" t="s">
        <v>382</v>
      </c>
      <c r="L87" s="73" t="s">
        <v>1113</v>
      </c>
      <c r="M87" s="73" t="s">
        <v>388</v>
      </c>
      <c r="O87" s="73" t="s">
        <v>386</v>
      </c>
      <c r="P87" s="73" t="s">
        <v>1115</v>
      </c>
      <c r="Q87" s="73" t="s">
        <v>1144</v>
      </c>
      <c r="R87" s="73" t="s">
        <v>53</v>
      </c>
      <c r="S87" s="73" t="s">
        <v>1114</v>
      </c>
      <c r="T87" s="73" t="s">
        <v>1104</v>
      </c>
      <c r="U87" s="73" t="s">
        <v>1067</v>
      </c>
      <c r="V87" s="60" t="str">
        <f t="shared" si="11"/>
        <v>B-MVPSP01WBPчерный</v>
      </c>
      <c r="W87" s="60" t="str">
        <f t="shared" si="8"/>
        <v>B-MVPSP01WBP</v>
      </c>
      <c r="X87" s="60" t="str">
        <f t="shared" si="12"/>
        <v>Atlanta Braves MLB</v>
      </c>
      <c r="AC87" s="51">
        <f t="shared" si="13"/>
        <v>36</v>
      </c>
      <c r="AD87" s="44">
        <f t="shared" si="14"/>
        <v>49</v>
      </c>
      <c r="AE87" s="51">
        <f t="shared" si="15"/>
        <v>36049</v>
      </c>
    </row>
    <row r="88" spans="1:31">
      <c r="A88" s="60" t="str">
        <f t="shared" si="9"/>
        <v>B-MVPSP02WBPbka</v>
      </c>
      <c r="B88" s="60" t="str">
        <f t="shared" si="10"/>
        <v>36-050-48</v>
      </c>
      <c r="C88" s="73" t="s">
        <v>1394</v>
      </c>
      <c r="D88" s="73" t="s">
        <v>1395</v>
      </c>
      <c r="E88" s="73" t="s">
        <v>1110</v>
      </c>
      <c r="F88" s="74">
        <v>0</v>
      </c>
      <c r="G88" s="74" t="s">
        <v>1396</v>
      </c>
      <c r="H88" s="73" t="s">
        <v>293</v>
      </c>
      <c r="I88" s="73" t="s">
        <v>1159</v>
      </c>
      <c r="J88" s="73" t="s">
        <v>327</v>
      </c>
      <c r="K88" s="73" t="s">
        <v>382</v>
      </c>
      <c r="L88" s="73" t="s">
        <v>1113</v>
      </c>
      <c r="M88" s="73" t="s">
        <v>388</v>
      </c>
      <c r="O88" s="73" t="s">
        <v>386</v>
      </c>
      <c r="P88" s="73" t="s">
        <v>1115</v>
      </c>
      <c r="Q88" s="73" t="s">
        <v>1180</v>
      </c>
      <c r="R88" s="73" t="s">
        <v>53</v>
      </c>
      <c r="S88" s="73" t="s">
        <v>1114</v>
      </c>
      <c r="T88" s="73" t="s">
        <v>1104</v>
      </c>
      <c r="U88" s="73" t="s">
        <v>1069</v>
      </c>
      <c r="V88" s="60" t="str">
        <f t="shared" si="11"/>
        <v>B-MVPSP02WBPчерный / белый</v>
      </c>
      <c r="W88" s="60" t="str">
        <f t="shared" si="8"/>
        <v>B-MVPSP02WBP</v>
      </c>
      <c r="X88" s="60" t="str">
        <f t="shared" si="12"/>
        <v>Boston Red Sox MLB</v>
      </c>
      <c r="AC88" s="51">
        <f t="shared" si="13"/>
        <v>36</v>
      </c>
      <c r="AD88" s="44">
        <f t="shared" si="14"/>
        <v>50</v>
      </c>
      <c r="AE88" s="51">
        <f t="shared" si="15"/>
        <v>36050</v>
      </c>
    </row>
    <row r="89" spans="1:31">
      <c r="A89" s="60" t="str">
        <f t="shared" si="9"/>
        <v>B-MVPSP02WBPbkb</v>
      </c>
      <c r="B89" s="60" t="str">
        <f t="shared" si="10"/>
        <v>36-050-52</v>
      </c>
      <c r="C89" s="73" t="s">
        <v>1397</v>
      </c>
      <c r="D89" s="73" t="s">
        <v>1398</v>
      </c>
      <c r="E89" s="73" t="s">
        <v>1110</v>
      </c>
      <c r="F89" s="74">
        <v>0</v>
      </c>
      <c r="G89" s="74" t="s">
        <v>1396</v>
      </c>
      <c r="H89" s="73" t="s">
        <v>590</v>
      </c>
      <c r="I89" s="73" t="s">
        <v>1159</v>
      </c>
      <c r="J89" s="73" t="s">
        <v>327</v>
      </c>
      <c r="K89" s="73" t="s">
        <v>382</v>
      </c>
      <c r="L89" s="73" t="s">
        <v>1113</v>
      </c>
      <c r="M89" s="73" t="s">
        <v>388</v>
      </c>
      <c r="O89" s="73" t="s">
        <v>386</v>
      </c>
      <c r="P89" s="73" t="s">
        <v>1115</v>
      </c>
      <c r="Q89" s="73" t="s">
        <v>1166</v>
      </c>
      <c r="R89" s="73" t="s">
        <v>53</v>
      </c>
      <c r="S89" s="73" t="s">
        <v>1114</v>
      </c>
      <c r="T89" s="73" t="s">
        <v>1104</v>
      </c>
      <c r="U89" s="73" t="s">
        <v>1069</v>
      </c>
      <c r="V89" s="60" t="str">
        <f t="shared" si="11"/>
        <v>B-MVPSP02WBPчерный / черный</v>
      </c>
      <c r="W89" s="60" t="str">
        <f t="shared" si="8"/>
        <v>B-MVPSP02WBP</v>
      </c>
      <c r="X89" s="60" t="str">
        <f t="shared" si="12"/>
        <v>Boston Red Sox MLB</v>
      </c>
      <c r="AC89" s="51">
        <f t="shared" si="13"/>
        <v>36</v>
      </c>
      <c r="AD89" s="44">
        <f t="shared" si="14"/>
        <v>50</v>
      </c>
      <c r="AE89" s="51">
        <f t="shared" si="15"/>
        <v>36050</v>
      </c>
    </row>
    <row r="90" spans="1:31">
      <c r="A90" s="60" t="str">
        <f t="shared" si="9"/>
        <v>B-MVPSP12WBPbkd</v>
      </c>
      <c r="B90" s="60" t="str">
        <f t="shared" si="10"/>
        <v>36-051-48</v>
      </c>
      <c r="C90" s="73" t="s">
        <v>1399</v>
      </c>
      <c r="D90" s="73" t="s">
        <v>1400</v>
      </c>
      <c r="E90" s="73" t="s">
        <v>1110</v>
      </c>
      <c r="F90" s="74">
        <v>0</v>
      </c>
      <c r="G90" s="74" t="s">
        <v>1401</v>
      </c>
      <c r="H90" s="73" t="s">
        <v>293</v>
      </c>
      <c r="I90" s="73" t="s">
        <v>1159</v>
      </c>
      <c r="J90" s="73" t="s">
        <v>327</v>
      </c>
      <c r="K90" s="73" t="s">
        <v>382</v>
      </c>
      <c r="L90" s="73" t="s">
        <v>1113</v>
      </c>
      <c r="M90" s="73" t="s">
        <v>388</v>
      </c>
      <c r="O90" s="73" t="s">
        <v>386</v>
      </c>
      <c r="P90" s="73" t="s">
        <v>1115</v>
      </c>
      <c r="Q90" s="73" t="s">
        <v>1174</v>
      </c>
      <c r="R90" s="73" t="s">
        <v>53</v>
      </c>
      <c r="S90" s="73" t="s">
        <v>1114</v>
      </c>
      <c r="T90" s="73" t="s">
        <v>1104</v>
      </c>
      <c r="U90" s="73" t="s">
        <v>1065</v>
      </c>
      <c r="V90" s="60" t="str">
        <f t="shared" si="11"/>
        <v>B-MVPSP12WBPчерный / белый</v>
      </c>
      <c r="W90" s="60" t="str">
        <f t="shared" si="8"/>
        <v>B-MVPSP12WBP</v>
      </c>
      <c r="X90" s="60" t="str">
        <f t="shared" si="12"/>
        <v>Los Angeles Dodgers MLB</v>
      </c>
      <c r="AC90" s="51">
        <f t="shared" si="13"/>
        <v>36</v>
      </c>
      <c r="AD90" s="44">
        <f t="shared" si="14"/>
        <v>51</v>
      </c>
      <c r="AE90" s="51">
        <f t="shared" si="15"/>
        <v>36051</v>
      </c>
    </row>
    <row r="91" spans="1:31">
      <c r="A91" s="60" t="str">
        <f t="shared" si="9"/>
        <v>B-MVPSP12WBPbke</v>
      </c>
      <c r="B91" s="60" t="str">
        <f t="shared" si="10"/>
        <v>36-051-52</v>
      </c>
      <c r="C91" s="73" t="s">
        <v>1402</v>
      </c>
      <c r="D91" s="73" t="s">
        <v>1403</v>
      </c>
      <c r="E91" s="73" t="s">
        <v>1110</v>
      </c>
      <c r="F91" s="74">
        <v>0</v>
      </c>
      <c r="G91" s="74" t="s">
        <v>1401</v>
      </c>
      <c r="H91" s="73" t="s">
        <v>590</v>
      </c>
      <c r="I91" s="73" t="s">
        <v>1159</v>
      </c>
      <c r="J91" s="73" t="s">
        <v>327</v>
      </c>
      <c r="K91" s="73" t="s">
        <v>382</v>
      </c>
      <c r="L91" s="73" t="s">
        <v>1113</v>
      </c>
      <c r="M91" s="73" t="s">
        <v>388</v>
      </c>
      <c r="O91" s="73" t="s">
        <v>386</v>
      </c>
      <c r="P91" s="73" t="s">
        <v>1115</v>
      </c>
      <c r="Q91" s="73" t="s">
        <v>1337</v>
      </c>
      <c r="R91" s="73" t="s">
        <v>53</v>
      </c>
      <c r="S91" s="73" t="s">
        <v>1114</v>
      </c>
      <c r="T91" s="73" t="s">
        <v>1104</v>
      </c>
      <c r="U91" s="73" t="s">
        <v>1065</v>
      </c>
      <c r="V91" s="60" t="str">
        <f t="shared" si="11"/>
        <v>B-MVPSP12WBPчерный / черный</v>
      </c>
      <c r="W91" s="60" t="str">
        <f t="shared" si="8"/>
        <v>B-MVPSP12WBP</v>
      </c>
      <c r="X91" s="60" t="str">
        <f t="shared" si="12"/>
        <v>Los Angeles Dodgers MLB</v>
      </c>
      <c r="AC91" s="51">
        <f t="shared" si="13"/>
        <v>36</v>
      </c>
      <c r="AD91" s="44">
        <f t="shared" si="14"/>
        <v>51</v>
      </c>
      <c r="AE91" s="51">
        <f t="shared" si="15"/>
        <v>36051</v>
      </c>
    </row>
    <row r="92" spans="1:31">
      <c r="A92" s="60" t="str">
        <f t="shared" si="9"/>
        <v>B-MVPSP17WBPbkb</v>
      </c>
      <c r="B92" s="60" t="str">
        <f t="shared" si="10"/>
        <v>36-052-52</v>
      </c>
      <c r="C92" s="73" t="s">
        <v>1404</v>
      </c>
      <c r="D92" s="73" t="s">
        <v>1405</v>
      </c>
      <c r="E92" s="73" t="s">
        <v>1110</v>
      </c>
      <c r="F92" s="74">
        <v>0</v>
      </c>
      <c r="G92" s="73" t="s">
        <v>1406</v>
      </c>
      <c r="H92" s="73" t="s">
        <v>590</v>
      </c>
      <c r="I92" s="73" t="s">
        <v>1159</v>
      </c>
      <c r="J92" s="73" t="s">
        <v>327</v>
      </c>
      <c r="K92" s="73" t="s">
        <v>382</v>
      </c>
      <c r="L92" s="73" t="s">
        <v>1113</v>
      </c>
      <c r="M92" s="73" t="s">
        <v>388</v>
      </c>
      <c r="O92" s="73" t="s">
        <v>386</v>
      </c>
      <c r="P92" s="73" t="s">
        <v>1115</v>
      </c>
      <c r="Q92" s="73" t="s">
        <v>1166</v>
      </c>
      <c r="R92" s="73" t="s">
        <v>53</v>
      </c>
      <c r="S92" s="73" t="s">
        <v>1114</v>
      </c>
      <c r="T92" s="73" t="s">
        <v>1104</v>
      </c>
      <c r="U92" s="73" t="s">
        <v>1059</v>
      </c>
      <c r="V92" s="60" t="str">
        <f t="shared" si="11"/>
        <v>B-MVPSP17WBPчерный / черный</v>
      </c>
      <c r="W92" s="60" t="str">
        <f t="shared" si="8"/>
        <v>B-MVPSP17WBP</v>
      </c>
      <c r="X92" s="60" t="str">
        <f t="shared" si="12"/>
        <v>New York Yankees MLB</v>
      </c>
      <c r="AC92" s="51">
        <f t="shared" si="13"/>
        <v>36</v>
      </c>
      <c r="AD92" s="44">
        <f t="shared" si="14"/>
        <v>52</v>
      </c>
      <c r="AE92" s="51">
        <f t="shared" si="15"/>
        <v>36052</v>
      </c>
    </row>
    <row r="93" spans="1:31">
      <c r="A93" s="60" t="str">
        <f t="shared" si="9"/>
        <v>B-MVPSP17WBPbks</v>
      </c>
      <c r="B93" s="60" t="str">
        <f t="shared" si="10"/>
        <v>36-052-78</v>
      </c>
      <c r="C93" s="73" t="s">
        <v>1407</v>
      </c>
      <c r="D93" s="73" t="s">
        <v>1408</v>
      </c>
      <c r="E93" s="73" t="s">
        <v>1110</v>
      </c>
      <c r="F93" s="74">
        <v>0</v>
      </c>
      <c r="G93" s="73" t="s">
        <v>1406</v>
      </c>
      <c r="H93" s="73" t="s">
        <v>309</v>
      </c>
      <c r="I93" s="73" t="s">
        <v>1159</v>
      </c>
      <c r="J93" s="73" t="s">
        <v>327</v>
      </c>
      <c r="K93" s="73" t="s">
        <v>382</v>
      </c>
      <c r="L93" s="73" t="s">
        <v>1113</v>
      </c>
      <c r="M93" s="73" t="s">
        <v>388</v>
      </c>
      <c r="O93" s="73" t="s">
        <v>386</v>
      </c>
      <c r="P93" s="73" t="s">
        <v>1115</v>
      </c>
      <c r="Q93" s="73" t="s">
        <v>1409</v>
      </c>
      <c r="R93" s="73" t="s">
        <v>53</v>
      </c>
      <c r="S93" s="73" t="s">
        <v>1114</v>
      </c>
      <c r="T93" s="73" t="s">
        <v>1104</v>
      </c>
      <c r="U93" s="73" t="s">
        <v>1059</v>
      </c>
      <c r="V93" s="60" t="str">
        <f t="shared" si="11"/>
        <v>B-MVPSP17WBPчерный / синий</v>
      </c>
      <c r="W93" s="60" t="str">
        <f t="shared" si="8"/>
        <v>B-MVPSP17WBP</v>
      </c>
      <c r="X93" s="60" t="str">
        <f t="shared" si="12"/>
        <v>New York Yankees MLB</v>
      </c>
      <c r="AC93" s="51">
        <f t="shared" si="13"/>
        <v>36</v>
      </c>
      <c r="AD93" s="44">
        <f t="shared" si="14"/>
        <v>52</v>
      </c>
      <c r="AE93" s="51">
        <f t="shared" si="15"/>
        <v>36052</v>
      </c>
    </row>
    <row r="94" spans="1:31">
      <c r="A94" s="60" t="str">
        <f t="shared" si="9"/>
        <v>B-MVPSP17WBPbkx</v>
      </c>
      <c r="B94" s="60" t="str">
        <f t="shared" si="10"/>
        <v>36-052-10</v>
      </c>
      <c r="C94" s="73" t="s">
        <v>1410</v>
      </c>
      <c r="D94" s="73" t="s">
        <v>1411</v>
      </c>
      <c r="E94" s="73" t="s">
        <v>1110</v>
      </c>
      <c r="F94" s="74">
        <v>0</v>
      </c>
      <c r="G94" s="73" t="s">
        <v>1406</v>
      </c>
      <c r="H94" s="73" t="s">
        <v>308</v>
      </c>
      <c r="I94" s="73" t="s">
        <v>1159</v>
      </c>
      <c r="J94" s="73" t="s">
        <v>327</v>
      </c>
      <c r="K94" s="73" t="s">
        <v>382</v>
      </c>
      <c r="L94" s="73" t="s">
        <v>1113</v>
      </c>
      <c r="M94" s="73" t="s">
        <v>388</v>
      </c>
      <c r="O94" s="73" t="s">
        <v>386</v>
      </c>
      <c r="P94" s="73" t="s">
        <v>1115</v>
      </c>
      <c r="Q94" s="73" t="s">
        <v>1412</v>
      </c>
      <c r="R94" s="73" t="s">
        <v>53</v>
      </c>
      <c r="S94" s="73" t="s">
        <v>1114</v>
      </c>
      <c r="T94" s="73" t="s">
        <v>1104</v>
      </c>
      <c r="U94" s="73" t="s">
        <v>1059</v>
      </c>
      <c r="V94" s="60" t="str">
        <f t="shared" si="11"/>
        <v>B-MVPSP17WBPчерный / серый</v>
      </c>
      <c r="W94" s="60" t="str">
        <f t="shared" si="8"/>
        <v>B-MVPSP17WBP</v>
      </c>
      <c r="X94" s="60" t="str">
        <f t="shared" si="12"/>
        <v>New York Yankees MLB</v>
      </c>
      <c r="AC94" s="51">
        <f t="shared" si="13"/>
        <v>36</v>
      </c>
      <c r="AD94" s="44">
        <f t="shared" si="14"/>
        <v>52</v>
      </c>
      <c r="AE94" s="51">
        <f t="shared" si="15"/>
        <v>36052</v>
      </c>
    </row>
    <row r="95" spans="1:31">
      <c r="A95" s="60" t="str">
        <f t="shared" si="9"/>
        <v>B-MVPSP17WBPbky</v>
      </c>
      <c r="B95" s="60" t="str">
        <f t="shared" si="10"/>
        <v>36-052-61</v>
      </c>
      <c r="C95" s="73" t="s">
        <v>1413</v>
      </c>
      <c r="D95" s="73" t="s">
        <v>1414</v>
      </c>
      <c r="E95" s="73" t="s">
        <v>1110</v>
      </c>
      <c r="F95" s="74">
        <v>0</v>
      </c>
      <c r="G95" s="73" t="s">
        <v>1406</v>
      </c>
      <c r="H95" s="73" t="s">
        <v>294</v>
      </c>
      <c r="I95" s="73" t="s">
        <v>1159</v>
      </c>
      <c r="J95" s="73" t="s">
        <v>327</v>
      </c>
      <c r="K95" s="73" t="s">
        <v>382</v>
      </c>
      <c r="L95" s="73" t="s">
        <v>1113</v>
      </c>
      <c r="M95" s="73" t="s">
        <v>388</v>
      </c>
      <c r="O95" s="73" t="s">
        <v>386</v>
      </c>
      <c r="P95" s="73" t="s">
        <v>1115</v>
      </c>
      <c r="Q95" s="73" t="s">
        <v>1415</v>
      </c>
      <c r="R95" s="73" t="s">
        <v>53</v>
      </c>
      <c r="S95" s="73" t="s">
        <v>1114</v>
      </c>
      <c r="T95" s="73" t="s">
        <v>1104</v>
      </c>
      <c r="U95" s="73" t="s">
        <v>1059</v>
      </c>
      <c r="V95" s="60" t="str">
        <f t="shared" si="11"/>
        <v>B-MVPSP17WBPчерный / бордовый</v>
      </c>
      <c r="W95" s="60" t="str">
        <f t="shared" si="8"/>
        <v>B-MVPSP17WBP</v>
      </c>
      <c r="X95" s="60" t="str">
        <f t="shared" si="12"/>
        <v>New York Yankees MLB</v>
      </c>
      <c r="AC95" s="51">
        <f t="shared" si="13"/>
        <v>36</v>
      </c>
      <c r="AD95" s="44">
        <f t="shared" si="14"/>
        <v>52</v>
      </c>
      <c r="AE95" s="51">
        <f t="shared" si="15"/>
        <v>36052</v>
      </c>
    </row>
    <row r="96" spans="1:31">
      <c r="A96" s="60" t="str">
        <f t="shared" si="9"/>
        <v>B-MVPSP17WBPbkz</v>
      </c>
      <c r="B96" s="60" t="str">
        <f t="shared" si="10"/>
        <v>36-052-09</v>
      </c>
      <c r="C96" s="73" t="s">
        <v>1416</v>
      </c>
      <c r="D96" s="73" t="s">
        <v>1417</v>
      </c>
      <c r="E96" s="73" t="s">
        <v>1110</v>
      </c>
      <c r="F96" s="74">
        <v>0</v>
      </c>
      <c r="G96" s="73" t="s">
        <v>1406</v>
      </c>
      <c r="H96" s="73" t="s">
        <v>305</v>
      </c>
      <c r="I96" s="73" t="s">
        <v>1159</v>
      </c>
      <c r="J96" s="73" t="s">
        <v>327</v>
      </c>
      <c r="K96" s="73" t="s">
        <v>382</v>
      </c>
      <c r="L96" s="73" t="s">
        <v>1113</v>
      </c>
      <c r="M96" s="73" t="s">
        <v>388</v>
      </c>
      <c r="O96" s="73" t="s">
        <v>386</v>
      </c>
      <c r="P96" s="73" t="s">
        <v>1115</v>
      </c>
      <c r="Q96" s="73" t="s">
        <v>1418</v>
      </c>
      <c r="R96" s="73" t="s">
        <v>53</v>
      </c>
      <c r="S96" s="73" t="s">
        <v>1114</v>
      </c>
      <c r="T96" s="73" t="s">
        <v>1104</v>
      </c>
      <c r="U96" s="73" t="s">
        <v>1059</v>
      </c>
      <c r="V96" s="60" t="str">
        <f t="shared" si="11"/>
        <v>B-MVPSP17WBPчерный / оливковый</v>
      </c>
      <c r="W96" s="60" t="str">
        <f t="shared" si="8"/>
        <v>B-MVPSP17WBP</v>
      </c>
      <c r="X96" s="60" t="str">
        <f t="shared" si="12"/>
        <v>New York Yankees MLB</v>
      </c>
      <c r="AC96" s="51">
        <f t="shared" si="13"/>
        <v>36</v>
      </c>
      <c r="AD96" s="44">
        <f t="shared" si="14"/>
        <v>52</v>
      </c>
      <c r="AE96" s="51">
        <f t="shared" si="15"/>
        <v>36052</v>
      </c>
    </row>
    <row r="97" spans="1:31">
      <c r="A97" s="60" t="str">
        <f t="shared" si="9"/>
        <v>B-MVPSP17WBPbof</v>
      </c>
      <c r="B97" s="60" t="str">
        <f t="shared" si="10"/>
        <v>36-052-13</v>
      </c>
      <c r="C97" s="73" t="s">
        <v>1419</v>
      </c>
      <c r="D97" s="73" t="s">
        <v>1420</v>
      </c>
      <c r="E97" s="73" t="s">
        <v>1110</v>
      </c>
      <c r="F97" s="74">
        <v>0</v>
      </c>
      <c r="G97" s="73" t="s">
        <v>1406</v>
      </c>
      <c r="H97" s="73" t="s">
        <v>217</v>
      </c>
      <c r="I97" s="73" t="s">
        <v>1159</v>
      </c>
      <c r="J97" s="73" t="s">
        <v>327</v>
      </c>
      <c r="K97" s="73" t="s">
        <v>382</v>
      </c>
      <c r="L97" s="73" t="s">
        <v>1113</v>
      </c>
      <c r="M97" s="73" t="s">
        <v>388</v>
      </c>
      <c r="O97" s="73" t="s">
        <v>386</v>
      </c>
      <c r="P97" s="73" t="s">
        <v>1115</v>
      </c>
      <c r="Q97" s="73" t="s">
        <v>1421</v>
      </c>
      <c r="R97" s="73" t="s">
        <v>199</v>
      </c>
      <c r="S97" s="73" t="s">
        <v>1114</v>
      </c>
      <c r="T97" s="73" t="s">
        <v>1104</v>
      </c>
      <c r="U97" s="73" t="s">
        <v>1059</v>
      </c>
      <c r="V97" s="60" t="str">
        <f t="shared" si="11"/>
        <v>B-MVPSP17WBPрыжий</v>
      </c>
      <c r="W97" s="60" t="str">
        <f t="shared" si="8"/>
        <v>B-MVPSP17WBP</v>
      </c>
      <c r="X97" s="60" t="str">
        <f t="shared" si="12"/>
        <v>New York Yankees MLB</v>
      </c>
      <c r="AC97" s="51">
        <f t="shared" si="13"/>
        <v>36</v>
      </c>
      <c r="AD97" s="44">
        <f t="shared" si="14"/>
        <v>52</v>
      </c>
      <c r="AE97" s="51">
        <f t="shared" si="15"/>
        <v>36052</v>
      </c>
    </row>
    <row r="98" spans="1:31">
      <c r="A98" s="60" t="str">
        <f t="shared" si="9"/>
        <v>B-MVPSP17WBPbw</v>
      </c>
      <c r="B98" s="60" t="str">
        <f t="shared" si="10"/>
        <v>36-052-14</v>
      </c>
      <c r="C98" s="73" t="s">
        <v>1422</v>
      </c>
      <c r="D98" s="73" t="s">
        <v>1423</v>
      </c>
      <c r="E98" s="73" t="s">
        <v>1110</v>
      </c>
      <c r="F98" s="74">
        <v>0</v>
      </c>
      <c r="G98" s="73" t="s">
        <v>1406</v>
      </c>
      <c r="H98" s="73" t="s">
        <v>86</v>
      </c>
      <c r="I98" s="73" t="s">
        <v>1159</v>
      </c>
      <c r="J98" s="73" t="s">
        <v>327</v>
      </c>
      <c r="K98" s="73" t="s">
        <v>382</v>
      </c>
      <c r="L98" s="73" t="s">
        <v>1113</v>
      </c>
      <c r="M98" s="73" t="s">
        <v>388</v>
      </c>
      <c r="O98" s="73" t="s">
        <v>386</v>
      </c>
      <c r="P98" s="73" t="s">
        <v>1115</v>
      </c>
      <c r="Q98" s="73" t="s">
        <v>1424</v>
      </c>
      <c r="R98" s="73" t="s">
        <v>86</v>
      </c>
      <c r="S98" s="73" t="s">
        <v>1114</v>
      </c>
      <c r="T98" s="73" t="s">
        <v>1104</v>
      </c>
      <c r="U98" s="73" t="s">
        <v>1059</v>
      </c>
      <c r="V98" s="60" t="str">
        <f t="shared" si="11"/>
        <v>B-MVPSP17WBPкоричневый</v>
      </c>
      <c r="W98" s="60" t="str">
        <f t="shared" si="8"/>
        <v>B-MVPSP17WBP</v>
      </c>
      <c r="X98" s="60" t="str">
        <f t="shared" si="12"/>
        <v>New York Yankees MLB</v>
      </c>
      <c r="AC98" s="51">
        <f t="shared" si="13"/>
        <v>36</v>
      </c>
      <c r="AD98" s="44">
        <f t="shared" si="14"/>
        <v>52</v>
      </c>
      <c r="AE98" s="51">
        <f t="shared" si="15"/>
        <v>36052</v>
      </c>
    </row>
    <row r="99" spans="1:31">
      <c r="A99" s="60" t="str">
        <f t="shared" si="9"/>
        <v>B-MVPSP17WBPca</v>
      </c>
      <c r="B99" s="60" t="str">
        <f t="shared" si="10"/>
        <v>36-052-18</v>
      </c>
      <c r="C99" s="73" t="s">
        <v>1425</v>
      </c>
      <c r="D99" s="73" t="s">
        <v>1426</v>
      </c>
      <c r="E99" s="73" t="s">
        <v>1110</v>
      </c>
      <c r="F99" s="74">
        <v>0</v>
      </c>
      <c r="G99" s="73" t="s">
        <v>1406</v>
      </c>
      <c r="H99" s="73" t="s">
        <v>78</v>
      </c>
      <c r="I99" s="73" t="s">
        <v>1159</v>
      </c>
      <c r="J99" s="73" t="s">
        <v>327</v>
      </c>
      <c r="K99" s="73" t="s">
        <v>382</v>
      </c>
      <c r="L99" s="73" t="s">
        <v>1113</v>
      </c>
      <c r="M99" s="73" t="s">
        <v>388</v>
      </c>
      <c r="O99" s="73" t="s">
        <v>386</v>
      </c>
      <c r="P99" s="73" t="s">
        <v>1115</v>
      </c>
      <c r="Q99" s="73" t="s">
        <v>1427</v>
      </c>
      <c r="R99" s="73" t="s">
        <v>78</v>
      </c>
      <c r="S99" s="73" t="s">
        <v>1114</v>
      </c>
      <c r="T99" s="73" t="s">
        <v>1104</v>
      </c>
      <c r="U99" s="73" t="s">
        <v>1059</v>
      </c>
      <c r="V99" s="60" t="str">
        <f t="shared" si="11"/>
        <v>B-MVPSP17WBPкрасный</v>
      </c>
      <c r="W99" s="60" t="str">
        <f t="shared" si="8"/>
        <v>B-MVPSP17WBP</v>
      </c>
      <c r="X99" s="60" t="str">
        <f t="shared" si="12"/>
        <v>New York Yankees MLB</v>
      </c>
      <c r="AC99" s="51">
        <f t="shared" si="13"/>
        <v>36</v>
      </c>
      <c r="AD99" s="44">
        <f t="shared" si="14"/>
        <v>52</v>
      </c>
      <c r="AE99" s="51">
        <f t="shared" si="15"/>
        <v>36052</v>
      </c>
    </row>
    <row r="100" spans="1:31">
      <c r="A100" s="60" t="str">
        <f t="shared" si="9"/>
        <v>B-MVPSP17WBPgy</v>
      </c>
      <c r="B100" s="60" t="str">
        <f t="shared" si="10"/>
        <v>36-052-08</v>
      </c>
      <c r="C100" s="73" t="s">
        <v>1428</v>
      </c>
      <c r="D100" s="73" t="s">
        <v>1429</v>
      </c>
      <c r="E100" s="73" t="s">
        <v>1110</v>
      </c>
      <c r="F100" s="74">
        <v>0</v>
      </c>
      <c r="G100" s="73" t="s">
        <v>1406</v>
      </c>
      <c r="H100" s="73" t="s">
        <v>83</v>
      </c>
      <c r="I100" s="73" t="s">
        <v>1159</v>
      </c>
      <c r="J100" s="73" t="s">
        <v>327</v>
      </c>
      <c r="K100" s="73" t="s">
        <v>382</v>
      </c>
      <c r="L100" s="73" t="s">
        <v>1113</v>
      </c>
      <c r="M100" s="73" t="s">
        <v>388</v>
      </c>
      <c r="O100" s="73" t="s">
        <v>386</v>
      </c>
      <c r="P100" s="73" t="s">
        <v>1115</v>
      </c>
      <c r="Q100" s="73" t="s">
        <v>1140</v>
      </c>
      <c r="R100" s="73" t="s">
        <v>83</v>
      </c>
      <c r="S100" s="73" t="s">
        <v>1114</v>
      </c>
      <c r="T100" s="73" t="s">
        <v>1104</v>
      </c>
      <c r="U100" s="73" t="s">
        <v>1059</v>
      </c>
      <c r="V100" s="60" t="str">
        <f t="shared" si="11"/>
        <v>B-MVPSP17WBPсерый</v>
      </c>
      <c r="W100" s="60" t="str">
        <f t="shared" si="8"/>
        <v>B-MVPSP17WBP</v>
      </c>
      <c r="X100" s="60" t="str">
        <f t="shared" si="12"/>
        <v>New York Yankees MLB</v>
      </c>
      <c r="AC100" s="51">
        <f t="shared" si="13"/>
        <v>36</v>
      </c>
      <c r="AD100" s="44">
        <f t="shared" si="14"/>
        <v>52</v>
      </c>
      <c r="AE100" s="51">
        <f t="shared" si="15"/>
        <v>36052</v>
      </c>
    </row>
    <row r="101" spans="1:31">
      <c r="A101" s="60" t="str">
        <f t="shared" si="9"/>
        <v>B-MVPSP17WBPkm</v>
      </c>
      <c r="B101" s="60" t="str">
        <f t="shared" si="10"/>
        <v>36-052-12</v>
      </c>
      <c r="C101" s="73" t="s">
        <v>1430</v>
      </c>
      <c r="D101" s="73" t="s">
        <v>1431</v>
      </c>
      <c r="E101" s="73" t="s">
        <v>1110</v>
      </c>
      <c r="F101" s="74">
        <v>0</v>
      </c>
      <c r="G101" s="73" t="s">
        <v>1406</v>
      </c>
      <c r="H101" s="73" t="s">
        <v>121</v>
      </c>
      <c r="I101" s="73" t="s">
        <v>1159</v>
      </c>
      <c r="J101" s="73" t="s">
        <v>327</v>
      </c>
      <c r="K101" s="73" t="s">
        <v>382</v>
      </c>
      <c r="L101" s="73" t="s">
        <v>1113</v>
      </c>
      <c r="M101" s="73" t="s">
        <v>388</v>
      </c>
      <c r="O101" s="73" t="s">
        <v>386</v>
      </c>
      <c r="P101" s="73" t="s">
        <v>1115</v>
      </c>
      <c r="Q101" s="73" t="s">
        <v>1119</v>
      </c>
      <c r="R101" s="73" t="s">
        <v>121</v>
      </c>
      <c r="S101" s="73" t="s">
        <v>1114</v>
      </c>
      <c r="T101" s="73" t="s">
        <v>1104</v>
      </c>
      <c r="U101" s="73" t="s">
        <v>1059</v>
      </c>
      <c r="V101" s="60" t="str">
        <f t="shared" si="11"/>
        <v>B-MVPSP17WBPбордовый</v>
      </c>
      <c r="W101" s="60" t="str">
        <f t="shared" si="8"/>
        <v>B-MVPSP17WBP</v>
      </c>
      <c r="X101" s="60" t="str">
        <f t="shared" si="12"/>
        <v>New York Yankees MLB</v>
      </c>
      <c r="AC101" s="51">
        <f t="shared" si="13"/>
        <v>36</v>
      </c>
      <c r="AD101" s="44">
        <f t="shared" si="14"/>
        <v>52</v>
      </c>
      <c r="AE101" s="51">
        <f t="shared" si="15"/>
        <v>36052</v>
      </c>
    </row>
    <row r="102" spans="1:31">
      <c r="A102" s="60" t="str">
        <f t="shared" si="9"/>
        <v>B-MVPSP17WBPntl</v>
      </c>
      <c r="B102" s="60" t="str">
        <f t="shared" si="10"/>
        <v>36-052-47</v>
      </c>
      <c r="C102" s="73" t="s">
        <v>1432</v>
      </c>
      <c r="D102" s="73" t="s">
        <v>1433</v>
      </c>
      <c r="E102" s="73" t="s">
        <v>1110</v>
      </c>
      <c r="F102" s="74">
        <v>0</v>
      </c>
      <c r="G102" s="73" t="s">
        <v>1406</v>
      </c>
      <c r="H102" s="73" t="s">
        <v>194</v>
      </c>
      <c r="I102" s="73" t="s">
        <v>1159</v>
      </c>
      <c r="J102" s="73" t="s">
        <v>327</v>
      </c>
      <c r="K102" s="73" t="s">
        <v>382</v>
      </c>
      <c r="L102" s="73" t="s">
        <v>1113</v>
      </c>
      <c r="M102" s="73" t="s">
        <v>388</v>
      </c>
      <c r="O102" s="73" t="s">
        <v>386</v>
      </c>
      <c r="P102" s="73" t="s">
        <v>1115</v>
      </c>
      <c r="Q102" s="73" t="s">
        <v>1434</v>
      </c>
      <c r="R102" s="73" t="s">
        <v>57</v>
      </c>
      <c r="S102" s="73" t="s">
        <v>1114</v>
      </c>
      <c r="T102" s="73" t="s">
        <v>1104</v>
      </c>
      <c r="U102" s="73" t="s">
        <v>1059</v>
      </c>
      <c r="V102" s="60" t="str">
        <f t="shared" si="11"/>
        <v>B-MVPSP17WBPмолочный</v>
      </c>
      <c r="W102" s="60" t="str">
        <f t="shared" si="8"/>
        <v>B-MVPSP17WBP</v>
      </c>
      <c r="X102" s="60" t="str">
        <f t="shared" si="12"/>
        <v>New York Yankees MLB</v>
      </c>
      <c r="AC102" s="51">
        <f t="shared" si="13"/>
        <v>36</v>
      </c>
      <c r="AD102" s="44">
        <f t="shared" si="14"/>
        <v>52</v>
      </c>
      <c r="AE102" s="51">
        <f t="shared" si="15"/>
        <v>36052</v>
      </c>
    </row>
    <row r="103" spans="1:31">
      <c r="A103" s="60" t="str">
        <f t="shared" si="9"/>
        <v>B-MVPSP17WBPny</v>
      </c>
      <c r="B103" s="60" t="str">
        <f t="shared" si="10"/>
        <v>36-052-16</v>
      </c>
      <c r="C103" s="73" t="s">
        <v>1435</v>
      </c>
      <c r="D103" s="73" t="s">
        <v>1436</v>
      </c>
      <c r="E103" s="73" t="s">
        <v>1110</v>
      </c>
      <c r="F103" s="74">
        <v>0</v>
      </c>
      <c r="G103" s="73" t="s">
        <v>1406</v>
      </c>
      <c r="H103" s="73" t="s">
        <v>55</v>
      </c>
      <c r="I103" s="73" t="s">
        <v>1159</v>
      </c>
      <c r="J103" s="73" t="s">
        <v>327</v>
      </c>
      <c r="K103" s="73" t="s">
        <v>382</v>
      </c>
      <c r="L103" s="73" t="s">
        <v>1113</v>
      </c>
      <c r="M103" s="73" t="s">
        <v>388</v>
      </c>
      <c r="O103" s="73" t="s">
        <v>386</v>
      </c>
      <c r="P103" s="73" t="s">
        <v>1115</v>
      </c>
      <c r="Q103" s="73" t="s">
        <v>1162</v>
      </c>
      <c r="R103" s="73" t="s">
        <v>71</v>
      </c>
      <c r="S103" s="73" t="s">
        <v>1114</v>
      </c>
      <c r="T103" s="73" t="s">
        <v>1104</v>
      </c>
      <c r="U103" s="73" t="s">
        <v>1059</v>
      </c>
      <c r="V103" s="60" t="str">
        <f t="shared" si="11"/>
        <v>B-MVPSP17WBPтемно-синий</v>
      </c>
      <c r="W103" s="60" t="str">
        <f t="shared" si="8"/>
        <v>B-MVPSP17WBP</v>
      </c>
      <c r="X103" s="60" t="str">
        <f t="shared" si="12"/>
        <v>New York Yankees MLB</v>
      </c>
      <c r="AC103" s="51">
        <f t="shared" si="13"/>
        <v>36</v>
      </c>
      <c r="AD103" s="44">
        <f t="shared" si="14"/>
        <v>52</v>
      </c>
      <c r="AE103" s="51">
        <f t="shared" si="15"/>
        <v>36052</v>
      </c>
    </row>
    <row r="104" spans="1:31">
      <c r="A104" s="60" t="str">
        <f t="shared" si="9"/>
        <v>B-MVPSP17WBPswi</v>
      </c>
      <c r="B104" s="60" t="str">
        <f t="shared" si="10"/>
        <v>36-052-03</v>
      </c>
      <c r="C104" s="73" t="s">
        <v>1437</v>
      </c>
      <c r="D104" s="73" t="s">
        <v>1438</v>
      </c>
      <c r="E104" s="73" t="s">
        <v>1110</v>
      </c>
      <c r="F104" s="74">
        <v>0</v>
      </c>
      <c r="G104" s="73" t="s">
        <v>1406</v>
      </c>
      <c r="H104" s="73" t="s">
        <v>195</v>
      </c>
      <c r="I104" s="73" t="s">
        <v>1159</v>
      </c>
      <c r="J104" s="73" t="s">
        <v>327</v>
      </c>
      <c r="K104" s="73" t="s">
        <v>382</v>
      </c>
      <c r="L104" s="73" t="s">
        <v>1113</v>
      </c>
      <c r="M104" s="73" t="s">
        <v>388</v>
      </c>
      <c r="O104" s="73" t="s">
        <v>386</v>
      </c>
      <c r="P104" s="73" t="s">
        <v>1115</v>
      </c>
      <c r="Q104" s="73" t="s">
        <v>1439</v>
      </c>
      <c r="R104" s="73" t="s">
        <v>195</v>
      </c>
      <c r="S104" s="73" t="s">
        <v>1114</v>
      </c>
      <c r="T104" s="73" t="s">
        <v>1104</v>
      </c>
      <c r="U104" s="73" t="s">
        <v>1059</v>
      </c>
      <c r="V104" s="60" t="str">
        <f t="shared" si="11"/>
        <v>B-MVPSP17WBPоливковый</v>
      </c>
      <c r="W104" s="60" t="str">
        <f t="shared" si="8"/>
        <v>B-MVPSP17WBP</v>
      </c>
      <c r="X104" s="60" t="str">
        <f t="shared" si="12"/>
        <v>New York Yankees MLB</v>
      </c>
      <c r="AC104" s="51">
        <f t="shared" si="13"/>
        <v>36</v>
      </c>
      <c r="AD104" s="44">
        <f t="shared" si="14"/>
        <v>52</v>
      </c>
      <c r="AE104" s="51">
        <f t="shared" si="15"/>
        <v>36052</v>
      </c>
    </row>
    <row r="105" spans="1:31">
      <c r="A105" s="60" t="str">
        <f t="shared" si="9"/>
        <v>B-NLRGW17GWSqc</v>
      </c>
      <c r="B105" s="60" t="str">
        <f t="shared" si="10"/>
        <v>36-053-31</v>
      </c>
      <c r="C105" s="73" t="s">
        <v>1440</v>
      </c>
      <c r="D105" s="73" t="s">
        <v>1441</v>
      </c>
      <c r="E105" s="73" t="s">
        <v>1110</v>
      </c>
      <c r="F105" s="74">
        <v>0</v>
      </c>
      <c r="G105" s="73" t="s">
        <v>1442</v>
      </c>
      <c r="H105" s="73" t="s">
        <v>68</v>
      </c>
      <c r="I105" s="73" t="s">
        <v>1112</v>
      </c>
      <c r="J105" s="73" t="s">
        <v>327</v>
      </c>
      <c r="K105" s="73" t="s">
        <v>382</v>
      </c>
      <c r="L105" s="73" t="s">
        <v>1113</v>
      </c>
      <c r="M105" s="73" t="s">
        <v>388</v>
      </c>
      <c r="N105" s="73" t="s">
        <v>43</v>
      </c>
      <c r="O105" s="73" t="s">
        <v>386</v>
      </c>
      <c r="P105" s="73" t="s">
        <v>1115</v>
      </c>
      <c r="Q105" s="73" t="s">
        <v>1443</v>
      </c>
      <c r="R105" s="73" t="s">
        <v>68</v>
      </c>
      <c r="S105" s="73" t="s">
        <v>1139</v>
      </c>
      <c r="T105" s="73" t="s">
        <v>1104</v>
      </c>
      <c r="U105" s="73" t="s">
        <v>1059</v>
      </c>
      <c r="V105" s="60" t="str">
        <f t="shared" si="11"/>
        <v>B-NLRGW17GWSрозовый</v>
      </c>
      <c r="W105" s="60" t="str">
        <f t="shared" si="8"/>
        <v>B-NLRGW17GWS</v>
      </c>
      <c r="X105" s="60" t="str">
        <f t="shared" si="12"/>
        <v>New York Yankees MLB</v>
      </c>
      <c r="AC105" s="51">
        <f t="shared" si="13"/>
        <v>36</v>
      </c>
      <c r="AD105" s="44">
        <f t="shared" si="14"/>
        <v>53</v>
      </c>
      <c r="AE105" s="51">
        <f t="shared" si="15"/>
        <v>36053</v>
      </c>
    </row>
    <row r="106" spans="1:31">
      <c r="A106" s="60" t="str">
        <f t="shared" si="9"/>
        <v>B-NSHOT12WBPbkd</v>
      </c>
      <c r="B106" s="60" t="str">
        <f t="shared" si="10"/>
        <v>36-054-09</v>
      </c>
      <c r="C106" s="73" t="s">
        <v>1444</v>
      </c>
      <c r="D106" s="73" t="s">
        <v>1445</v>
      </c>
      <c r="E106" s="73" t="s">
        <v>1110</v>
      </c>
      <c r="F106" s="74">
        <v>0</v>
      </c>
      <c r="G106" s="73" t="s">
        <v>1446</v>
      </c>
      <c r="H106" s="73" t="s">
        <v>53</v>
      </c>
      <c r="I106" s="73" t="s">
        <v>1159</v>
      </c>
      <c r="J106" s="73" t="s">
        <v>783</v>
      </c>
      <c r="K106" s="73" t="s">
        <v>382</v>
      </c>
      <c r="L106" s="73" t="s">
        <v>1113</v>
      </c>
      <c r="M106" s="73" t="s">
        <v>388</v>
      </c>
      <c r="O106" s="73" t="s">
        <v>386</v>
      </c>
      <c r="P106" s="73" t="s">
        <v>1115</v>
      </c>
      <c r="Q106" s="73" t="s">
        <v>1174</v>
      </c>
      <c r="R106" s="73" t="s">
        <v>53</v>
      </c>
      <c r="T106" s="73" t="s">
        <v>1104</v>
      </c>
      <c r="U106" s="73" t="s">
        <v>1065</v>
      </c>
      <c r="V106" s="60" t="str">
        <f t="shared" si="11"/>
        <v>B-NSHOT12WBPчерный</v>
      </c>
      <c r="W106" s="60" t="str">
        <f t="shared" si="8"/>
        <v>B-NSHOT12WBP</v>
      </c>
      <c r="X106" s="60" t="str">
        <f t="shared" si="12"/>
        <v>Los Angeles Dodgers MLB</v>
      </c>
      <c r="AC106" s="51">
        <f t="shared" si="13"/>
        <v>36</v>
      </c>
      <c r="AD106" s="44">
        <f t="shared" si="14"/>
        <v>54</v>
      </c>
      <c r="AE106" s="51">
        <f t="shared" si="15"/>
        <v>36054</v>
      </c>
    </row>
    <row r="107" spans="1:31">
      <c r="A107" s="60" t="str">
        <f t="shared" si="9"/>
        <v>B-NSHOT12WBPswb</v>
      </c>
      <c r="B107" s="60" t="str">
        <f t="shared" si="10"/>
        <v>36-054-03</v>
      </c>
      <c r="C107" s="73" t="s">
        <v>1447</v>
      </c>
      <c r="D107" s="73" t="s">
        <v>1448</v>
      </c>
      <c r="E107" s="73" t="s">
        <v>1110</v>
      </c>
      <c r="F107" s="74">
        <v>0</v>
      </c>
      <c r="G107" s="73" t="s">
        <v>1446</v>
      </c>
      <c r="H107" s="73" t="s">
        <v>195</v>
      </c>
      <c r="I107" s="73" t="s">
        <v>1159</v>
      </c>
      <c r="J107" s="73" t="s">
        <v>783</v>
      </c>
      <c r="K107" s="73" t="s">
        <v>382</v>
      </c>
      <c r="L107" s="73" t="s">
        <v>1113</v>
      </c>
      <c r="M107" s="73" t="s">
        <v>388</v>
      </c>
      <c r="O107" s="73" t="s">
        <v>386</v>
      </c>
      <c r="P107" s="73" t="s">
        <v>1115</v>
      </c>
      <c r="Q107" s="73" t="s">
        <v>1449</v>
      </c>
      <c r="R107" s="73" t="s">
        <v>195</v>
      </c>
      <c r="T107" s="73" t="s">
        <v>1104</v>
      </c>
      <c r="U107" s="73" t="s">
        <v>1065</v>
      </c>
      <c r="V107" s="60" t="str">
        <f t="shared" si="11"/>
        <v>B-NSHOT12WBPоливковый</v>
      </c>
      <c r="W107" s="60" t="str">
        <f t="shared" si="8"/>
        <v>B-NSHOT12WBP</v>
      </c>
      <c r="X107" s="60" t="str">
        <f t="shared" si="12"/>
        <v>Los Angeles Dodgers MLB</v>
      </c>
      <c r="AC107" s="51">
        <f t="shared" si="13"/>
        <v>36</v>
      </c>
      <c r="AD107" s="44">
        <f t="shared" si="14"/>
        <v>54</v>
      </c>
      <c r="AE107" s="51">
        <f t="shared" si="15"/>
        <v>36054</v>
      </c>
    </row>
    <row r="108" spans="1:31">
      <c r="A108" s="60" t="str">
        <f t="shared" si="9"/>
        <v>B-NSHOT17WBPny</v>
      </c>
      <c r="B108" s="60" t="str">
        <f t="shared" si="10"/>
        <v>36-055-16</v>
      </c>
      <c r="C108" s="73" t="s">
        <v>1450</v>
      </c>
      <c r="D108" s="73" t="s">
        <v>1451</v>
      </c>
      <c r="E108" s="73" t="s">
        <v>1110</v>
      </c>
      <c r="F108" s="74">
        <v>0</v>
      </c>
      <c r="G108" s="73" t="s">
        <v>1452</v>
      </c>
      <c r="H108" s="73" t="s">
        <v>55</v>
      </c>
      <c r="I108" s="73" t="s">
        <v>1159</v>
      </c>
      <c r="J108" s="73" t="s">
        <v>783</v>
      </c>
      <c r="K108" s="73" t="s">
        <v>382</v>
      </c>
      <c r="L108" s="73" t="s">
        <v>1113</v>
      </c>
      <c r="M108" s="73" t="s">
        <v>388</v>
      </c>
      <c r="O108" s="73" t="s">
        <v>386</v>
      </c>
      <c r="P108" s="73" t="s">
        <v>1115</v>
      </c>
      <c r="Q108" s="73" t="s">
        <v>1162</v>
      </c>
      <c r="R108" s="73" t="s">
        <v>71</v>
      </c>
      <c r="T108" s="73" t="s">
        <v>1104</v>
      </c>
      <c r="U108" s="73" t="s">
        <v>1059</v>
      </c>
      <c r="V108" s="60" t="str">
        <f t="shared" si="11"/>
        <v>B-NSHOT17WBPтемно-синий</v>
      </c>
      <c r="W108" s="60" t="str">
        <f t="shared" si="8"/>
        <v>B-NSHOT17WBP</v>
      </c>
      <c r="X108" s="60" t="str">
        <f t="shared" si="12"/>
        <v>New York Yankees MLB</v>
      </c>
      <c r="AC108" s="51">
        <f t="shared" si="13"/>
        <v>36</v>
      </c>
      <c r="AD108" s="44">
        <f t="shared" si="14"/>
        <v>55</v>
      </c>
      <c r="AE108" s="51">
        <f t="shared" si="15"/>
        <v>36055</v>
      </c>
    </row>
    <row r="109" spans="1:31">
      <c r="A109" s="60" t="str">
        <f t="shared" si="9"/>
        <v>B-NSHOT17WBPswe</v>
      </c>
      <c r="B109" s="60" t="str">
        <f t="shared" si="10"/>
        <v>36-055-03</v>
      </c>
      <c r="C109" s="73" t="s">
        <v>1453</v>
      </c>
      <c r="D109" s="73" t="s">
        <v>1454</v>
      </c>
      <c r="E109" s="73" t="s">
        <v>1110</v>
      </c>
      <c r="F109" s="74">
        <v>0</v>
      </c>
      <c r="G109" s="73" t="s">
        <v>1452</v>
      </c>
      <c r="H109" s="73" t="s">
        <v>195</v>
      </c>
      <c r="I109" s="73" t="s">
        <v>1159</v>
      </c>
      <c r="J109" s="73" t="s">
        <v>783</v>
      </c>
      <c r="K109" s="73" t="s">
        <v>382</v>
      </c>
      <c r="L109" s="73" t="s">
        <v>1113</v>
      </c>
      <c r="M109" s="73" t="s">
        <v>388</v>
      </c>
      <c r="O109" s="73" t="s">
        <v>386</v>
      </c>
      <c r="P109" s="73" t="s">
        <v>1115</v>
      </c>
      <c r="Q109" s="73" t="s">
        <v>1455</v>
      </c>
      <c r="R109" s="73" t="s">
        <v>195</v>
      </c>
      <c r="T109" s="73" t="s">
        <v>1104</v>
      </c>
      <c r="U109" s="73" t="s">
        <v>1059</v>
      </c>
      <c r="V109" s="60" t="str">
        <f t="shared" si="11"/>
        <v>B-NSHOT17WBPоливковый</v>
      </c>
      <c r="W109" s="60" t="str">
        <f t="shared" si="8"/>
        <v>B-NSHOT17WBP</v>
      </c>
      <c r="X109" s="60" t="str">
        <f t="shared" si="12"/>
        <v>New York Yankees MLB</v>
      </c>
      <c r="AC109" s="51">
        <f t="shared" si="13"/>
        <v>36</v>
      </c>
      <c r="AD109" s="44">
        <f t="shared" si="14"/>
        <v>55</v>
      </c>
      <c r="AE109" s="51">
        <f t="shared" si="15"/>
        <v>36055</v>
      </c>
    </row>
    <row r="110" spans="1:31">
      <c r="A110" s="60" t="str">
        <f t="shared" si="9"/>
        <v>B-RGW12GWSNLbkq</v>
      </c>
      <c r="B110" s="60" t="str">
        <f t="shared" si="10"/>
        <v>36-056-52</v>
      </c>
      <c r="C110" s="73" t="s">
        <v>1456</v>
      </c>
      <c r="D110" s="73" t="s">
        <v>1457</v>
      </c>
      <c r="E110" s="73" t="s">
        <v>1110</v>
      </c>
      <c r="F110" s="74">
        <v>0</v>
      </c>
      <c r="G110" s="73" t="s">
        <v>1458</v>
      </c>
      <c r="H110" s="73" t="s">
        <v>590</v>
      </c>
      <c r="I110" s="73" t="s">
        <v>1112</v>
      </c>
      <c r="J110" s="73" t="s">
        <v>327</v>
      </c>
      <c r="K110" s="73" t="s">
        <v>382</v>
      </c>
      <c r="L110" s="73" t="s">
        <v>1113</v>
      </c>
      <c r="M110" s="73" t="s">
        <v>388</v>
      </c>
      <c r="N110" s="73" t="s">
        <v>43</v>
      </c>
      <c r="O110" s="73" t="s">
        <v>386</v>
      </c>
      <c r="P110" s="73" t="s">
        <v>1115</v>
      </c>
      <c r="Q110" s="73" t="s">
        <v>1459</v>
      </c>
      <c r="R110" s="73" t="s">
        <v>53</v>
      </c>
      <c r="S110" s="73" t="s">
        <v>1139</v>
      </c>
      <c r="T110" s="73" t="s">
        <v>1104</v>
      </c>
      <c r="U110" s="73" t="s">
        <v>1065</v>
      </c>
      <c r="V110" s="60" t="str">
        <f t="shared" si="11"/>
        <v>B-RGW12GWSNLчерный / черный</v>
      </c>
      <c r="W110" s="60" t="str">
        <f t="shared" si="8"/>
        <v>B-RGW12GWSNL</v>
      </c>
      <c r="X110" s="60" t="str">
        <f t="shared" si="12"/>
        <v>Los Angeles Dodgers MLB</v>
      </c>
      <c r="AC110" s="51">
        <f t="shared" si="13"/>
        <v>36</v>
      </c>
      <c r="AD110" s="44">
        <f t="shared" si="14"/>
        <v>56</v>
      </c>
      <c r="AE110" s="51">
        <f t="shared" si="15"/>
        <v>36056</v>
      </c>
    </row>
    <row r="111" spans="1:31">
      <c r="A111" s="60" t="str">
        <f t="shared" si="9"/>
        <v>B-RGW12GWSNLmsg</v>
      </c>
      <c r="B111" s="60" t="str">
        <f t="shared" si="10"/>
        <v>36-056-03</v>
      </c>
      <c r="C111" s="73" t="s">
        <v>1460</v>
      </c>
      <c r="D111" s="73" t="s">
        <v>1461</v>
      </c>
      <c r="E111" s="73" t="s">
        <v>1110</v>
      </c>
      <c r="F111" s="74">
        <v>0</v>
      </c>
      <c r="G111" s="73" t="s">
        <v>1458</v>
      </c>
      <c r="H111" s="73" t="s">
        <v>195</v>
      </c>
      <c r="I111" s="73" t="s">
        <v>1112</v>
      </c>
      <c r="J111" s="73" t="s">
        <v>327</v>
      </c>
      <c r="K111" s="73" t="s">
        <v>382</v>
      </c>
      <c r="L111" s="73" t="s">
        <v>1113</v>
      </c>
      <c r="M111" s="73" t="s">
        <v>388</v>
      </c>
      <c r="N111" s="73" t="s">
        <v>43</v>
      </c>
      <c r="O111" s="73" t="s">
        <v>386</v>
      </c>
      <c r="P111" s="73" t="s">
        <v>1115</v>
      </c>
      <c r="Q111" s="73" t="s">
        <v>1462</v>
      </c>
      <c r="R111" s="73" t="s">
        <v>195</v>
      </c>
      <c r="S111" s="73" t="s">
        <v>1139</v>
      </c>
      <c r="T111" s="73" t="s">
        <v>1104</v>
      </c>
      <c r="U111" s="73" t="s">
        <v>1065</v>
      </c>
      <c r="V111" s="60" t="str">
        <f t="shared" si="11"/>
        <v>B-RGW12GWSNLоливковый</v>
      </c>
      <c r="W111" s="60" t="str">
        <f t="shared" si="8"/>
        <v>B-RGW12GWSNL</v>
      </c>
      <c r="X111" s="60" t="str">
        <f t="shared" si="12"/>
        <v>Los Angeles Dodgers MLB</v>
      </c>
      <c r="AC111" s="51">
        <f t="shared" si="13"/>
        <v>36</v>
      </c>
      <c r="AD111" s="44">
        <f t="shared" si="14"/>
        <v>56</v>
      </c>
      <c r="AE111" s="51">
        <f t="shared" si="15"/>
        <v>36056</v>
      </c>
    </row>
    <row r="112" spans="1:31">
      <c r="A112" s="60" t="str">
        <f t="shared" si="9"/>
        <v>B-RGW12GWSryk</v>
      </c>
      <c r="B112" s="60" t="str">
        <f t="shared" si="10"/>
        <v>36-057-06</v>
      </c>
      <c r="C112" s="73" t="s">
        <v>1463</v>
      </c>
      <c r="D112" s="73" t="s">
        <v>1464</v>
      </c>
      <c r="E112" s="73" t="s">
        <v>1110</v>
      </c>
      <c r="F112" s="74">
        <v>0</v>
      </c>
      <c r="G112" s="73" t="s">
        <v>1465</v>
      </c>
      <c r="H112" s="73" t="s">
        <v>71</v>
      </c>
      <c r="I112" s="73" t="s">
        <v>1112</v>
      </c>
      <c r="J112" s="73" t="s">
        <v>327</v>
      </c>
      <c r="K112" s="73" t="s">
        <v>382</v>
      </c>
      <c r="L112" s="73" t="s">
        <v>1113</v>
      </c>
      <c r="M112" s="73" t="s">
        <v>388</v>
      </c>
      <c r="N112" s="73" t="s">
        <v>43</v>
      </c>
      <c r="O112" s="73" t="s">
        <v>386</v>
      </c>
      <c r="P112" s="73" t="s">
        <v>1115</v>
      </c>
      <c r="Q112" s="73" t="s">
        <v>1466</v>
      </c>
      <c r="R112" s="73" t="s">
        <v>71</v>
      </c>
      <c r="S112" s="73" t="s">
        <v>1139</v>
      </c>
      <c r="T112" s="73" t="s">
        <v>1104</v>
      </c>
      <c r="U112" s="73" t="s">
        <v>1065</v>
      </c>
      <c r="V112" s="60" t="str">
        <f t="shared" si="11"/>
        <v>B-RGW12GWSсиний</v>
      </c>
      <c r="W112" s="60" t="str">
        <f t="shared" si="8"/>
        <v>B-RGW12GWS</v>
      </c>
      <c r="X112" s="60" t="str">
        <f t="shared" si="12"/>
        <v>Los Angeles Dodgers MLB</v>
      </c>
      <c r="AC112" s="51">
        <f t="shared" si="13"/>
        <v>36</v>
      </c>
      <c r="AD112" s="44">
        <f t="shared" si="14"/>
        <v>57</v>
      </c>
      <c r="AE112" s="51">
        <f t="shared" si="15"/>
        <v>36057</v>
      </c>
    </row>
    <row r="113" spans="1:31">
      <c r="A113" s="60" t="str">
        <f t="shared" si="9"/>
        <v>B-RGW17GWShm</v>
      </c>
      <c r="B113" s="60" t="str">
        <f t="shared" si="10"/>
        <v>36-058-16</v>
      </c>
      <c r="C113" s="73" t="s">
        <v>1467</v>
      </c>
      <c r="D113" s="73" t="s">
        <v>1468</v>
      </c>
      <c r="E113" s="73" t="s">
        <v>1110</v>
      </c>
      <c r="F113" s="74">
        <v>0</v>
      </c>
      <c r="G113" s="73" t="s">
        <v>1469</v>
      </c>
      <c r="H113" s="73" t="s">
        <v>55</v>
      </c>
      <c r="I113" s="73" t="s">
        <v>1112</v>
      </c>
      <c r="J113" s="73" t="s">
        <v>327</v>
      </c>
      <c r="K113" s="73" t="s">
        <v>382</v>
      </c>
      <c r="L113" s="73" t="s">
        <v>1113</v>
      </c>
      <c r="M113" s="73" t="s">
        <v>388</v>
      </c>
      <c r="N113" s="73" t="s">
        <v>43</v>
      </c>
      <c r="O113" s="73" t="s">
        <v>386</v>
      </c>
      <c r="P113" s="73" t="s">
        <v>1115</v>
      </c>
      <c r="Q113" s="73" t="s">
        <v>1305</v>
      </c>
      <c r="R113" s="73" t="s">
        <v>71</v>
      </c>
      <c r="S113" s="73" t="s">
        <v>1139</v>
      </c>
      <c r="T113" s="73" t="s">
        <v>1104</v>
      </c>
      <c r="U113" s="73" t="s">
        <v>1059</v>
      </c>
      <c r="V113" s="60" t="str">
        <f t="shared" si="11"/>
        <v>B-RGW17GWSтемно-синий</v>
      </c>
      <c r="W113" s="60" t="str">
        <f t="shared" si="8"/>
        <v>B-RGW17GWS</v>
      </c>
      <c r="X113" s="60" t="str">
        <f t="shared" si="12"/>
        <v>New York Yankees MLB</v>
      </c>
      <c r="AC113" s="51">
        <f t="shared" si="13"/>
        <v>36</v>
      </c>
      <c r="AD113" s="44">
        <f t="shared" si="14"/>
        <v>58</v>
      </c>
      <c r="AE113" s="51">
        <f t="shared" si="15"/>
        <v>36058</v>
      </c>
    </row>
    <row r="114" spans="1:31">
      <c r="A114" s="60" t="str">
        <f t="shared" si="9"/>
        <v>B-RGW17GWSlt</v>
      </c>
      <c r="B114" s="60" t="str">
        <f t="shared" si="10"/>
        <v>36-058-02</v>
      </c>
      <c r="C114" s="73" t="s">
        <v>1470</v>
      </c>
      <c r="D114" s="73" t="s">
        <v>1471</v>
      </c>
      <c r="E114" s="73" t="s">
        <v>1110</v>
      </c>
      <c r="F114" s="74">
        <v>0</v>
      </c>
      <c r="G114" s="73" t="s">
        <v>1469</v>
      </c>
      <c r="H114" s="73" t="s">
        <v>63</v>
      </c>
      <c r="I114" s="73" t="s">
        <v>1112</v>
      </c>
      <c r="J114" s="73" t="s">
        <v>327</v>
      </c>
      <c r="K114" s="73" t="s">
        <v>382</v>
      </c>
      <c r="L114" s="73" t="s">
        <v>1113</v>
      </c>
      <c r="M114" s="73" t="s">
        <v>388</v>
      </c>
      <c r="N114" s="73" t="s">
        <v>43</v>
      </c>
      <c r="O114" s="73" t="s">
        <v>386</v>
      </c>
      <c r="P114" s="73" t="s">
        <v>1115</v>
      </c>
      <c r="Q114" s="73" t="s">
        <v>1472</v>
      </c>
      <c r="R114" s="73" t="s">
        <v>63</v>
      </c>
      <c r="S114" s="73" t="s">
        <v>1139</v>
      </c>
      <c r="T114" s="73" t="s">
        <v>1104</v>
      </c>
      <c r="U114" s="73" t="s">
        <v>1059</v>
      </c>
      <c r="V114" s="60" t="str">
        <f t="shared" si="11"/>
        <v>B-RGW17GWSбежевый</v>
      </c>
      <c r="W114" s="60" t="str">
        <f t="shared" si="8"/>
        <v>B-RGW17GWS</v>
      </c>
      <c r="X114" s="60" t="str">
        <f t="shared" si="12"/>
        <v>New York Yankees MLB</v>
      </c>
      <c r="AC114" s="51">
        <f t="shared" si="13"/>
        <v>36</v>
      </c>
      <c r="AD114" s="44">
        <f t="shared" si="14"/>
        <v>58</v>
      </c>
      <c r="AE114" s="51">
        <f t="shared" si="15"/>
        <v>36058</v>
      </c>
    </row>
    <row r="115" spans="1:31">
      <c r="A115" s="60" t="str">
        <f t="shared" si="9"/>
        <v>B-RGW17GWSmsa</v>
      </c>
      <c r="B115" s="60" t="str">
        <f t="shared" si="10"/>
        <v>36-058-03</v>
      </c>
      <c r="C115" s="73" t="s">
        <v>1473</v>
      </c>
      <c r="D115" s="73" t="s">
        <v>1474</v>
      </c>
      <c r="E115" s="73" t="s">
        <v>1110</v>
      </c>
      <c r="F115" s="74">
        <v>0</v>
      </c>
      <c r="G115" s="73" t="s">
        <v>1469</v>
      </c>
      <c r="H115" s="73" t="s">
        <v>195</v>
      </c>
      <c r="I115" s="73" t="s">
        <v>1112</v>
      </c>
      <c r="J115" s="73" t="s">
        <v>327</v>
      </c>
      <c r="K115" s="73" t="s">
        <v>382</v>
      </c>
      <c r="L115" s="73" t="s">
        <v>1113</v>
      </c>
      <c r="M115" s="73" t="s">
        <v>388</v>
      </c>
      <c r="N115" s="73" t="s">
        <v>43</v>
      </c>
      <c r="O115" s="73" t="s">
        <v>386</v>
      </c>
      <c r="P115" s="73" t="s">
        <v>1115</v>
      </c>
      <c r="Q115" s="73" t="s">
        <v>1475</v>
      </c>
      <c r="R115" s="73" t="s">
        <v>195</v>
      </c>
      <c r="S115" s="73" t="s">
        <v>1139</v>
      </c>
      <c r="T115" s="73" t="s">
        <v>1104</v>
      </c>
      <c r="U115" s="73" t="s">
        <v>1059</v>
      </c>
      <c r="V115" s="60" t="str">
        <f t="shared" si="11"/>
        <v>B-RGW17GWSоливковый</v>
      </c>
      <c r="W115" s="60" t="str">
        <f t="shared" si="8"/>
        <v>B-RGW17GWS</v>
      </c>
      <c r="X115" s="60" t="str">
        <f t="shared" si="12"/>
        <v>New York Yankees MLB</v>
      </c>
      <c r="AC115" s="51">
        <f t="shared" si="13"/>
        <v>36</v>
      </c>
      <c r="AD115" s="44">
        <f t="shared" si="14"/>
        <v>58</v>
      </c>
      <c r="AE115" s="51">
        <f t="shared" si="15"/>
        <v>36058</v>
      </c>
    </row>
    <row r="116" spans="1:31">
      <c r="A116" s="60" t="str">
        <f t="shared" si="9"/>
        <v>B-RGW17GWSrz</v>
      </c>
      <c r="B116" s="60" t="str">
        <f t="shared" si="10"/>
        <v>36-058-18</v>
      </c>
      <c r="C116" s="73" t="s">
        <v>1476</v>
      </c>
      <c r="D116" s="73" t="s">
        <v>1477</v>
      </c>
      <c r="E116" s="73" t="s">
        <v>1110</v>
      </c>
      <c r="F116" s="74">
        <v>0</v>
      </c>
      <c r="G116" s="73" t="s">
        <v>1469</v>
      </c>
      <c r="H116" s="73" t="s">
        <v>78</v>
      </c>
      <c r="I116" s="73" t="s">
        <v>1112</v>
      </c>
      <c r="J116" s="73" t="s">
        <v>327</v>
      </c>
      <c r="K116" s="73" t="s">
        <v>382</v>
      </c>
      <c r="L116" s="73" t="s">
        <v>1113</v>
      </c>
      <c r="M116" s="73" t="s">
        <v>388</v>
      </c>
      <c r="N116" s="73" t="s">
        <v>43</v>
      </c>
      <c r="O116" s="73" t="s">
        <v>386</v>
      </c>
      <c r="P116" s="73" t="s">
        <v>1115</v>
      </c>
      <c r="Q116" s="73" t="s">
        <v>1478</v>
      </c>
      <c r="R116" s="73" t="s">
        <v>78</v>
      </c>
      <c r="S116" s="73" t="s">
        <v>1139</v>
      </c>
      <c r="T116" s="73" t="s">
        <v>1104</v>
      </c>
      <c r="U116" s="73" t="s">
        <v>1059</v>
      </c>
      <c r="V116" s="60" t="str">
        <f t="shared" si="11"/>
        <v>B-RGW17GWSкрасный</v>
      </c>
      <c r="W116" s="60" t="str">
        <f t="shared" si="8"/>
        <v>B-RGW17GWS</v>
      </c>
      <c r="X116" s="60" t="str">
        <f t="shared" si="12"/>
        <v>New York Yankees MLB</v>
      </c>
      <c r="AC116" s="51">
        <f t="shared" si="13"/>
        <v>36</v>
      </c>
      <c r="AD116" s="44">
        <f t="shared" si="14"/>
        <v>58</v>
      </c>
      <c r="AE116" s="51">
        <f t="shared" si="15"/>
        <v>36058</v>
      </c>
    </row>
    <row r="117" spans="1:31">
      <c r="A117" s="60" t="str">
        <f t="shared" si="9"/>
        <v>B-RGW17GWSvn</v>
      </c>
      <c r="B117" s="60" t="str">
        <f t="shared" si="10"/>
        <v>36-058-22</v>
      </c>
      <c r="C117" s="73" t="s">
        <v>1479</v>
      </c>
      <c r="D117" s="73" t="s">
        <v>1480</v>
      </c>
      <c r="E117" s="73" t="s">
        <v>1110</v>
      </c>
      <c r="F117" s="74">
        <v>0</v>
      </c>
      <c r="G117" s="73" t="s">
        <v>1469</v>
      </c>
      <c r="H117" s="73" t="s">
        <v>233</v>
      </c>
      <c r="I117" s="73" t="s">
        <v>1112</v>
      </c>
      <c r="J117" s="73" t="s">
        <v>327</v>
      </c>
      <c r="K117" s="73" t="s">
        <v>382</v>
      </c>
      <c r="L117" s="73" t="s">
        <v>1113</v>
      </c>
      <c r="M117" s="73" t="s">
        <v>388</v>
      </c>
      <c r="N117" s="73" t="s">
        <v>43</v>
      </c>
      <c r="O117" s="73" t="s">
        <v>386</v>
      </c>
      <c r="P117" s="73" t="s">
        <v>1115</v>
      </c>
      <c r="Q117" s="73" t="s">
        <v>1481</v>
      </c>
      <c r="R117" s="73" t="s">
        <v>71</v>
      </c>
      <c r="S117" s="73" t="s">
        <v>1139</v>
      </c>
      <c r="T117" s="73" t="s">
        <v>1104</v>
      </c>
      <c r="U117" s="73" t="s">
        <v>1059</v>
      </c>
      <c r="V117" s="60" t="str">
        <f t="shared" si="11"/>
        <v>B-RGW17GWSсветло-синий</v>
      </c>
      <c r="W117" s="60" t="str">
        <f t="shared" si="8"/>
        <v>B-RGW17GWS</v>
      </c>
      <c r="X117" s="60" t="str">
        <f t="shared" si="12"/>
        <v>New York Yankees MLB</v>
      </c>
      <c r="AC117" s="51">
        <f t="shared" si="13"/>
        <v>36</v>
      </c>
      <c r="AD117" s="44">
        <f t="shared" si="14"/>
        <v>58</v>
      </c>
      <c r="AE117" s="51">
        <f t="shared" si="15"/>
        <v>36058</v>
      </c>
    </row>
    <row r="118" spans="1:31">
      <c r="A118" s="60" t="str">
        <f t="shared" si="9"/>
        <v>B-RGW18GWSdgc</v>
      </c>
      <c r="B118" s="60" t="str">
        <f t="shared" si="10"/>
        <v>36-059-07</v>
      </c>
      <c r="C118" s="73" t="s">
        <v>1482</v>
      </c>
      <c r="D118" s="73" t="s">
        <v>1483</v>
      </c>
      <c r="E118" s="73" t="s">
        <v>1110</v>
      </c>
      <c r="F118" s="74">
        <v>0</v>
      </c>
      <c r="G118" s="73" t="s">
        <v>1484</v>
      </c>
      <c r="H118" s="73" t="s">
        <v>269</v>
      </c>
      <c r="I118" s="73" t="s">
        <v>1112</v>
      </c>
      <c r="J118" s="73" t="s">
        <v>327</v>
      </c>
      <c r="K118" s="73" t="s">
        <v>382</v>
      </c>
      <c r="L118" s="73" t="s">
        <v>1113</v>
      </c>
      <c r="M118" s="73" t="s">
        <v>388</v>
      </c>
      <c r="N118" s="73" t="s">
        <v>43</v>
      </c>
      <c r="O118" s="73" t="s">
        <v>386</v>
      </c>
      <c r="P118" s="73" t="s">
        <v>1115</v>
      </c>
      <c r="Q118" s="73" t="s">
        <v>1368</v>
      </c>
      <c r="R118" s="73" t="s">
        <v>60</v>
      </c>
      <c r="S118" s="73" t="s">
        <v>1139</v>
      </c>
      <c r="T118" s="73" t="s">
        <v>1104</v>
      </c>
      <c r="U118" s="73" t="s">
        <v>1082</v>
      </c>
      <c r="V118" s="60" t="str">
        <f t="shared" si="11"/>
        <v>B-RGW18GWSтемно-зеленый</v>
      </c>
      <c r="W118" s="60" t="str">
        <f t="shared" si="8"/>
        <v>B-RGW18GWS</v>
      </c>
      <c r="X118" s="60" t="str">
        <f t="shared" si="12"/>
        <v>Oakland Athletics MLB</v>
      </c>
      <c r="AC118" s="51">
        <f t="shared" si="13"/>
        <v>36</v>
      </c>
      <c r="AD118" s="44">
        <f t="shared" si="14"/>
        <v>59</v>
      </c>
      <c r="AE118" s="51">
        <f t="shared" si="15"/>
        <v>36059</v>
      </c>
    </row>
    <row r="119" spans="1:31">
      <c r="A119" s="60" t="str">
        <f t="shared" si="9"/>
        <v>B-SCTTD12WHPcc</v>
      </c>
      <c r="B119" s="60" t="str">
        <f t="shared" si="10"/>
        <v>36-060-08</v>
      </c>
      <c r="C119" s="73" t="s">
        <v>1485</v>
      </c>
      <c r="D119" s="73" t="s">
        <v>1486</v>
      </c>
      <c r="E119" s="73" t="s">
        <v>1110</v>
      </c>
      <c r="F119" s="74">
        <v>0</v>
      </c>
      <c r="G119" s="73" t="s">
        <v>1487</v>
      </c>
      <c r="H119" s="73" t="s">
        <v>83</v>
      </c>
      <c r="I119" s="73" t="s">
        <v>1159</v>
      </c>
      <c r="J119" s="73" t="s">
        <v>327</v>
      </c>
      <c r="K119" s="73" t="s">
        <v>382</v>
      </c>
      <c r="L119" s="73" t="s">
        <v>1113</v>
      </c>
      <c r="M119" s="73" t="s">
        <v>388</v>
      </c>
      <c r="O119" s="73" t="s">
        <v>386</v>
      </c>
      <c r="P119" s="73" t="s">
        <v>1115</v>
      </c>
      <c r="Q119" s="73" t="s">
        <v>1116</v>
      </c>
      <c r="R119" s="73" t="s">
        <v>83</v>
      </c>
      <c r="S119" s="73" t="s">
        <v>1114</v>
      </c>
      <c r="T119" s="73" t="s">
        <v>1104</v>
      </c>
      <c r="U119" s="73" t="s">
        <v>1065</v>
      </c>
      <c r="V119" s="60" t="str">
        <f t="shared" si="11"/>
        <v>B-SCTTD12WHPсерый</v>
      </c>
      <c r="W119" s="60" t="str">
        <f t="shared" si="8"/>
        <v>B-SCTTD12WHP</v>
      </c>
      <c r="X119" s="60" t="str">
        <f t="shared" si="12"/>
        <v>Los Angeles Dodgers MLB</v>
      </c>
      <c r="AC119" s="51">
        <f t="shared" si="13"/>
        <v>36</v>
      </c>
      <c r="AD119" s="44">
        <f t="shared" si="14"/>
        <v>60</v>
      </c>
      <c r="AE119" s="51">
        <f t="shared" si="15"/>
        <v>36060</v>
      </c>
    </row>
    <row r="120" spans="1:31">
      <c r="A120" s="60" t="str">
        <f t="shared" si="9"/>
        <v>B-SCTTD17WHPcca</v>
      </c>
      <c r="B120" s="60" t="str">
        <f t="shared" si="10"/>
        <v>36-061-08</v>
      </c>
      <c r="C120" s="73" t="s">
        <v>1488</v>
      </c>
      <c r="D120" s="73" t="s">
        <v>1489</v>
      </c>
      <c r="E120" s="73" t="s">
        <v>1110</v>
      </c>
      <c r="F120" s="74">
        <v>0</v>
      </c>
      <c r="G120" s="73" t="s">
        <v>1490</v>
      </c>
      <c r="H120" s="73" t="s">
        <v>83</v>
      </c>
      <c r="I120" s="73" t="s">
        <v>1159</v>
      </c>
      <c r="J120" s="73" t="s">
        <v>327</v>
      </c>
      <c r="K120" s="73" t="s">
        <v>382</v>
      </c>
      <c r="L120" s="73" t="s">
        <v>1113</v>
      </c>
      <c r="M120" s="73" t="s">
        <v>388</v>
      </c>
      <c r="O120" s="73" t="s">
        <v>386</v>
      </c>
      <c r="P120" s="73" t="s">
        <v>1115</v>
      </c>
      <c r="Q120" s="73" t="s">
        <v>1288</v>
      </c>
      <c r="R120" s="73" t="s">
        <v>83</v>
      </c>
      <c r="S120" s="73" t="s">
        <v>1114</v>
      </c>
      <c r="T120" s="73" t="s">
        <v>1104</v>
      </c>
      <c r="U120" s="73" t="s">
        <v>1059</v>
      </c>
      <c r="V120" s="60" t="str">
        <f t="shared" si="11"/>
        <v>B-SCTTD17WHPсерый</v>
      </c>
      <c r="W120" s="60" t="str">
        <f t="shared" si="8"/>
        <v>B-SCTTD17WHP</v>
      </c>
      <c r="X120" s="60" t="str">
        <f t="shared" si="12"/>
        <v>New York Yankees MLB</v>
      </c>
      <c r="AC120" s="51">
        <f t="shared" si="13"/>
        <v>36</v>
      </c>
      <c r="AD120" s="44">
        <f t="shared" si="14"/>
        <v>61</v>
      </c>
      <c r="AE120" s="51">
        <f t="shared" si="15"/>
        <v>36061</v>
      </c>
    </row>
    <row r="121" spans="1:31">
      <c r="A121" s="60" t="str">
        <f t="shared" si="9"/>
        <v>B-SRS12WBPny</v>
      </c>
      <c r="B121" s="60" t="str">
        <f t="shared" si="10"/>
        <v>36-062-16</v>
      </c>
      <c r="C121" s="73" t="s">
        <v>1491</v>
      </c>
      <c r="D121" s="73" t="s">
        <v>1492</v>
      </c>
      <c r="E121" s="73" t="s">
        <v>1110</v>
      </c>
      <c r="F121" s="74">
        <v>0</v>
      </c>
      <c r="G121" s="73" t="s">
        <v>1493</v>
      </c>
      <c r="H121" s="73" t="s">
        <v>55</v>
      </c>
      <c r="I121" s="73" t="s">
        <v>1159</v>
      </c>
      <c r="J121" s="73" t="s">
        <v>783</v>
      </c>
      <c r="K121" s="73" t="s">
        <v>382</v>
      </c>
      <c r="L121" s="73" t="s">
        <v>1113</v>
      </c>
      <c r="M121" s="73" t="s">
        <v>388</v>
      </c>
      <c r="O121" s="73" t="s">
        <v>386</v>
      </c>
      <c r="P121" s="73" t="s">
        <v>1115</v>
      </c>
      <c r="Q121" s="73" t="s">
        <v>1162</v>
      </c>
      <c r="R121" s="73" t="s">
        <v>71</v>
      </c>
      <c r="T121" s="73" t="s">
        <v>1104</v>
      </c>
      <c r="U121" s="73" t="s">
        <v>1065</v>
      </c>
      <c r="V121" s="60" t="str">
        <f t="shared" si="11"/>
        <v>B-SRS12WBPтемно-синий</v>
      </c>
      <c r="W121" s="60" t="str">
        <f t="shared" si="8"/>
        <v>B-SRS12WBP</v>
      </c>
      <c r="X121" s="60" t="str">
        <f t="shared" si="12"/>
        <v>Los Angeles Dodgers MLB</v>
      </c>
      <c r="AC121" s="51">
        <f t="shared" si="13"/>
        <v>36</v>
      </c>
      <c r="AD121" s="44">
        <f t="shared" si="14"/>
        <v>62</v>
      </c>
      <c r="AE121" s="51">
        <f t="shared" si="15"/>
        <v>36062</v>
      </c>
    </row>
    <row r="122" spans="1:31">
      <c r="A122" s="60" t="str">
        <f t="shared" si="9"/>
        <v>B-SRS17WBPny</v>
      </c>
      <c r="B122" s="60" t="str">
        <f t="shared" si="10"/>
        <v>36-063-16</v>
      </c>
      <c r="C122" s="73" t="s">
        <v>1494</v>
      </c>
      <c r="D122" s="73" t="s">
        <v>1495</v>
      </c>
      <c r="E122" s="73" t="s">
        <v>1110</v>
      </c>
      <c r="F122" s="74">
        <v>0</v>
      </c>
      <c r="G122" s="73" t="s">
        <v>1496</v>
      </c>
      <c r="H122" s="73" t="s">
        <v>55</v>
      </c>
      <c r="I122" s="73" t="s">
        <v>1159</v>
      </c>
      <c r="J122" s="73" t="s">
        <v>783</v>
      </c>
      <c r="K122" s="73" t="s">
        <v>382</v>
      </c>
      <c r="L122" s="73" t="s">
        <v>1113</v>
      </c>
      <c r="M122" s="73" t="s">
        <v>388</v>
      </c>
      <c r="O122" s="73" t="s">
        <v>386</v>
      </c>
      <c r="P122" s="73" t="s">
        <v>1115</v>
      </c>
      <c r="Q122" s="73" t="s">
        <v>1162</v>
      </c>
      <c r="R122" s="73" t="s">
        <v>71</v>
      </c>
      <c r="T122" s="73" t="s">
        <v>1104</v>
      </c>
      <c r="U122" s="73" t="s">
        <v>1059</v>
      </c>
      <c r="V122" s="60" t="str">
        <f t="shared" si="11"/>
        <v>B-SRS17WBPтемно-синий</v>
      </c>
      <c r="W122" s="60" t="str">
        <f t="shared" si="8"/>
        <v>B-SRS17WBP</v>
      </c>
      <c r="X122" s="60" t="str">
        <f t="shared" si="12"/>
        <v>New York Yankees MLB</v>
      </c>
      <c r="AC122" s="51">
        <f t="shared" si="13"/>
        <v>36</v>
      </c>
      <c r="AD122" s="44">
        <f t="shared" si="14"/>
        <v>63</v>
      </c>
      <c r="AE122" s="51">
        <f t="shared" si="15"/>
        <v>36063</v>
      </c>
    </row>
    <row r="123" spans="1:31">
      <c r="A123" s="60" t="str">
        <f t="shared" si="9"/>
        <v>B-TDMVP17PTPwh</v>
      </c>
      <c r="B123" s="60" t="str">
        <f t="shared" si="10"/>
        <v>36-064-23</v>
      </c>
      <c r="C123" s="73" t="s">
        <v>1497</v>
      </c>
      <c r="D123" s="73" t="s">
        <v>1498</v>
      </c>
      <c r="E123" s="73" t="s">
        <v>1110</v>
      </c>
      <c r="F123" s="74">
        <v>0</v>
      </c>
      <c r="G123" s="73" t="s">
        <v>1499</v>
      </c>
      <c r="H123" s="73" t="s">
        <v>120</v>
      </c>
      <c r="I123" s="73" t="s">
        <v>1249</v>
      </c>
      <c r="J123" s="73" t="s">
        <v>327</v>
      </c>
      <c r="K123" s="73" t="s">
        <v>382</v>
      </c>
      <c r="L123" s="73" t="s">
        <v>1113</v>
      </c>
      <c r="M123" s="73" t="s">
        <v>388</v>
      </c>
      <c r="O123" s="73" t="s">
        <v>386</v>
      </c>
      <c r="P123" s="73" t="s">
        <v>1115</v>
      </c>
      <c r="Q123" s="73" t="s">
        <v>1500</v>
      </c>
      <c r="R123" s="73" t="s">
        <v>91</v>
      </c>
      <c r="S123" s="73" t="s">
        <v>1114</v>
      </c>
      <c r="T123" s="73" t="s">
        <v>1104</v>
      </c>
      <c r="U123" s="73" t="s">
        <v>1059</v>
      </c>
      <c r="V123" s="60" t="str">
        <f t="shared" si="11"/>
        <v>B-TDMVP17PTPбирюзовый</v>
      </c>
      <c r="W123" s="60" t="str">
        <f t="shared" si="8"/>
        <v>B-TDMVP17PTP</v>
      </c>
      <c r="X123" s="60" t="str">
        <f t="shared" si="12"/>
        <v>New York Yankees MLB</v>
      </c>
      <c r="AC123" s="51">
        <f t="shared" si="13"/>
        <v>36</v>
      </c>
      <c r="AD123" s="44">
        <f t="shared" si="14"/>
        <v>64</v>
      </c>
      <c r="AE123" s="51">
        <f t="shared" si="15"/>
        <v>36064</v>
      </c>
    </row>
    <row r="124" spans="1:31">
      <c r="A124" s="60" t="str">
        <f t="shared" si="9"/>
        <v>B-UPLNC17BXSvb</v>
      </c>
      <c r="B124" s="60" t="str">
        <f t="shared" si="10"/>
        <v>36-065-09</v>
      </c>
      <c r="C124" s="73" t="s">
        <v>1501</v>
      </c>
      <c r="D124" s="73" t="s">
        <v>1502</v>
      </c>
      <c r="E124" s="73" t="s">
        <v>1110</v>
      </c>
      <c r="F124" s="74">
        <v>0</v>
      </c>
      <c r="G124" s="73" t="s">
        <v>1503</v>
      </c>
      <c r="H124" s="73" t="s">
        <v>55</v>
      </c>
      <c r="I124" s="73" t="s">
        <v>1112</v>
      </c>
      <c r="J124" s="73" t="s">
        <v>327</v>
      </c>
      <c r="K124" s="73" t="s">
        <v>382</v>
      </c>
      <c r="L124" s="73" t="s">
        <v>1113</v>
      </c>
      <c r="M124" s="73" t="s">
        <v>388</v>
      </c>
      <c r="N124" s="73" t="s">
        <v>43</v>
      </c>
      <c r="O124" s="73" t="s">
        <v>386</v>
      </c>
      <c r="P124" s="73" t="s">
        <v>1115</v>
      </c>
      <c r="Q124" s="73" t="s">
        <v>1504</v>
      </c>
      <c r="R124" s="73" t="s">
        <v>71</v>
      </c>
      <c r="S124" s="73" t="s">
        <v>1139</v>
      </c>
      <c r="T124" s="73" t="s">
        <v>1104</v>
      </c>
      <c r="U124" s="73" t="s">
        <v>1059</v>
      </c>
      <c r="V124" s="60" t="str">
        <f t="shared" si="11"/>
        <v>B-UPLNC17BXSтемно-синий</v>
      </c>
      <c r="W124" s="60" t="str">
        <f t="shared" si="8"/>
        <v>B-UPLNC17BXS</v>
      </c>
      <c r="X124" s="60" t="str">
        <f t="shared" si="12"/>
        <v>New York Yankees MLB</v>
      </c>
      <c r="AC124" s="51">
        <f t="shared" si="13"/>
        <v>36</v>
      </c>
      <c r="AD124" s="44">
        <f t="shared" si="14"/>
        <v>65</v>
      </c>
      <c r="AE124" s="51">
        <f t="shared" si="15"/>
        <v>36065</v>
      </c>
    </row>
    <row r="125" spans="1:31">
      <c r="A125" s="60" t="str">
        <f t="shared" si="9"/>
        <v>B-WLOBM17WMSny</v>
      </c>
      <c r="B125" s="60" t="str">
        <f t="shared" si="10"/>
        <v>36-066-16</v>
      </c>
      <c r="C125" s="73" t="s">
        <v>1505</v>
      </c>
      <c r="D125" s="73" t="s">
        <v>1506</v>
      </c>
      <c r="E125" s="73" t="s">
        <v>1110</v>
      </c>
      <c r="F125" s="74">
        <v>0</v>
      </c>
      <c r="G125" s="73" t="s">
        <v>1507</v>
      </c>
      <c r="H125" s="73" t="s">
        <v>55</v>
      </c>
      <c r="I125" s="73" t="s">
        <v>1259</v>
      </c>
      <c r="J125" s="73" t="s">
        <v>327</v>
      </c>
      <c r="K125" s="73" t="s">
        <v>382</v>
      </c>
      <c r="L125" s="73" t="s">
        <v>1113</v>
      </c>
      <c r="M125" s="73" t="s">
        <v>388</v>
      </c>
      <c r="O125" s="73" t="s">
        <v>386</v>
      </c>
      <c r="P125" s="73" t="s">
        <v>1115</v>
      </c>
      <c r="Q125" s="73" t="s">
        <v>1162</v>
      </c>
      <c r="R125" s="73" t="s">
        <v>71</v>
      </c>
      <c r="S125" s="73" t="s">
        <v>1114</v>
      </c>
      <c r="T125" s="73" t="s">
        <v>1104</v>
      </c>
      <c r="U125" s="73" t="s">
        <v>1059</v>
      </c>
      <c r="V125" s="60" t="str">
        <f t="shared" si="11"/>
        <v>B-WLOBM17WMSтемно-синий</v>
      </c>
      <c r="W125" s="60" t="str">
        <f t="shared" si="8"/>
        <v>B-WLOBM17WMS</v>
      </c>
      <c r="X125" s="60" t="str">
        <f t="shared" si="12"/>
        <v>New York Yankees MLB</v>
      </c>
      <c r="AC125" s="51">
        <f t="shared" si="13"/>
        <v>36</v>
      </c>
      <c r="AD125" s="44">
        <f t="shared" si="14"/>
        <v>66</v>
      </c>
      <c r="AE125" s="51">
        <f t="shared" si="15"/>
        <v>36066</v>
      </c>
    </row>
    <row r="126" spans="1:31">
      <c r="A126" s="60" t="str">
        <f t="shared" si="9"/>
        <v>EPL-MVP04WBVbk</v>
      </c>
      <c r="B126" s="60" t="str">
        <f t="shared" si="10"/>
        <v>36-067-48</v>
      </c>
      <c r="C126" s="73" t="s">
        <v>1508</v>
      </c>
      <c r="D126" s="73" t="s">
        <v>1509</v>
      </c>
      <c r="E126" s="73" t="s">
        <v>1110</v>
      </c>
      <c r="F126" s="74">
        <v>0</v>
      </c>
      <c r="G126" s="73" t="s">
        <v>1510</v>
      </c>
      <c r="H126" s="73" t="s">
        <v>293</v>
      </c>
      <c r="I126" s="73" t="s">
        <v>1159</v>
      </c>
      <c r="J126" s="73" t="s">
        <v>327</v>
      </c>
      <c r="K126" s="73" t="s">
        <v>382</v>
      </c>
      <c r="L126" s="73" t="s">
        <v>1113</v>
      </c>
      <c r="M126" s="73" t="s">
        <v>388</v>
      </c>
      <c r="O126" s="73" t="s">
        <v>386</v>
      </c>
      <c r="P126" s="73" t="s">
        <v>1115</v>
      </c>
      <c r="Q126" s="73" t="s">
        <v>1144</v>
      </c>
      <c r="R126" s="73" t="s">
        <v>53</v>
      </c>
      <c r="S126" s="73" t="s">
        <v>1114</v>
      </c>
      <c r="T126" s="73" t="s">
        <v>1511</v>
      </c>
      <c r="U126" s="73" t="s">
        <v>1061</v>
      </c>
      <c r="V126" s="60" t="str">
        <f t="shared" si="11"/>
        <v>EPL-MVP04WBVчерный / белый</v>
      </c>
      <c r="W126" s="60" t="str">
        <f t="shared" si="8"/>
        <v>EPL-MVP04WBV</v>
      </c>
      <c r="X126" s="60" t="str">
        <f t="shared" si="12"/>
        <v>Liverpool FC SOCCER</v>
      </c>
      <c r="AC126" s="51">
        <f t="shared" si="13"/>
        <v>36</v>
      </c>
      <c r="AD126" s="44">
        <f t="shared" si="14"/>
        <v>67</v>
      </c>
      <c r="AE126" s="51">
        <f t="shared" si="15"/>
        <v>36067</v>
      </c>
    </row>
    <row r="127" spans="1:31">
      <c r="A127" s="60" t="str">
        <f t="shared" si="9"/>
        <v>EPL-MVP04WBVbka</v>
      </c>
      <c r="B127" s="60" t="str">
        <f t="shared" si="10"/>
        <v>36-067-72</v>
      </c>
      <c r="C127" s="73" t="s">
        <v>1512</v>
      </c>
      <c r="D127" s="73" t="s">
        <v>1513</v>
      </c>
      <c r="E127" s="73" t="s">
        <v>1110</v>
      </c>
      <c r="F127" s="74">
        <v>0</v>
      </c>
      <c r="G127" s="73" t="s">
        <v>1510</v>
      </c>
      <c r="H127" s="73" t="s">
        <v>302</v>
      </c>
      <c r="I127" s="73" t="s">
        <v>1159</v>
      </c>
      <c r="J127" s="73" t="s">
        <v>327</v>
      </c>
      <c r="K127" s="73" t="s">
        <v>382</v>
      </c>
      <c r="L127" s="73" t="s">
        <v>1113</v>
      </c>
      <c r="M127" s="73" t="s">
        <v>388</v>
      </c>
      <c r="O127" s="73" t="s">
        <v>386</v>
      </c>
      <c r="P127" s="73" t="s">
        <v>1115</v>
      </c>
      <c r="Q127" s="73" t="s">
        <v>1180</v>
      </c>
      <c r="R127" s="73" t="s">
        <v>53</v>
      </c>
      <c r="S127" s="73" t="s">
        <v>1114</v>
      </c>
      <c r="T127" s="73" t="s">
        <v>1511</v>
      </c>
      <c r="U127" s="73" t="s">
        <v>1061</v>
      </c>
      <c r="V127" s="60" t="str">
        <f t="shared" si="11"/>
        <v>EPL-MVP04WBVчерный / красный</v>
      </c>
      <c r="W127" s="60" t="str">
        <f t="shared" si="8"/>
        <v>EPL-MVP04WBV</v>
      </c>
      <c r="X127" s="60" t="str">
        <f t="shared" si="12"/>
        <v>Liverpool FC SOCCER</v>
      </c>
      <c r="AC127" s="51">
        <f t="shared" si="13"/>
        <v>36</v>
      </c>
      <c r="AD127" s="44">
        <f t="shared" si="14"/>
        <v>67</v>
      </c>
      <c r="AE127" s="51">
        <f t="shared" si="15"/>
        <v>36067</v>
      </c>
    </row>
    <row r="128" spans="1:31">
      <c r="A128" s="60" t="str">
        <f t="shared" si="9"/>
        <v>EPL-MVP04WBVgh</v>
      </c>
      <c r="B128" s="60" t="str">
        <f t="shared" si="10"/>
        <v>36-067-08</v>
      </c>
      <c r="C128" s="73" t="s">
        <v>1514</v>
      </c>
      <c r="D128" s="73" t="s">
        <v>1515</v>
      </c>
      <c r="E128" s="73" t="s">
        <v>1110</v>
      </c>
      <c r="F128" s="74">
        <v>0</v>
      </c>
      <c r="G128" s="73" t="s">
        <v>1510</v>
      </c>
      <c r="H128" s="73" t="s">
        <v>83</v>
      </c>
      <c r="I128" s="73" t="s">
        <v>1159</v>
      </c>
      <c r="J128" s="73" t="s">
        <v>327</v>
      </c>
      <c r="K128" s="73" t="s">
        <v>382</v>
      </c>
      <c r="L128" s="73" t="s">
        <v>1113</v>
      </c>
      <c r="M128" s="73" t="s">
        <v>388</v>
      </c>
      <c r="O128" s="73" t="s">
        <v>386</v>
      </c>
      <c r="P128" s="73" t="s">
        <v>1115</v>
      </c>
      <c r="Q128" s="73" t="s">
        <v>1516</v>
      </c>
      <c r="R128" s="73" t="s">
        <v>83</v>
      </c>
      <c r="S128" s="73" t="s">
        <v>1114</v>
      </c>
      <c r="T128" s="73" t="s">
        <v>1511</v>
      </c>
      <c r="U128" s="73" t="s">
        <v>1061</v>
      </c>
      <c r="V128" s="60" t="str">
        <f t="shared" si="11"/>
        <v>EPL-MVP04WBVсерый</v>
      </c>
      <c r="W128" s="60" t="str">
        <f t="shared" si="8"/>
        <v>EPL-MVP04WBV</v>
      </c>
      <c r="X128" s="60" t="str">
        <f t="shared" si="12"/>
        <v>Liverpool FC SOCCER</v>
      </c>
      <c r="AC128" s="51">
        <f t="shared" si="13"/>
        <v>36</v>
      </c>
      <c r="AD128" s="44">
        <f t="shared" si="14"/>
        <v>67</v>
      </c>
      <c r="AE128" s="51">
        <f t="shared" si="15"/>
        <v>36067</v>
      </c>
    </row>
    <row r="129" spans="1:31">
      <c r="A129" s="60" t="str">
        <f t="shared" si="9"/>
        <v>EPL-MVP04WBVrda</v>
      </c>
      <c r="B129" s="60" t="str">
        <f t="shared" si="10"/>
        <v>36-067-18</v>
      </c>
      <c r="C129" s="73" t="s">
        <v>1517</v>
      </c>
      <c r="D129" s="73" t="s">
        <v>1518</v>
      </c>
      <c r="E129" s="73" t="s">
        <v>1110</v>
      </c>
      <c r="F129" s="74">
        <v>0</v>
      </c>
      <c r="G129" s="73" t="s">
        <v>1510</v>
      </c>
      <c r="H129" s="73" t="s">
        <v>78</v>
      </c>
      <c r="I129" s="73" t="s">
        <v>1159</v>
      </c>
      <c r="J129" s="73" t="s">
        <v>327</v>
      </c>
      <c r="K129" s="73" t="s">
        <v>382</v>
      </c>
      <c r="L129" s="73" t="s">
        <v>1113</v>
      </c>
      <c r="M129" s="73" t="s">
        <v>388</v>
      </c>
      <c r="O129" s="73" t="s">
        <v>386</v>
      </c>
      <c r="P129" s="73" t="s">
        <v>1115</v>
      </c>
      <c r="Q129" s="73" t="s">
        <v>1519</v>
      </c>
      <c r="R129" s="73" t="s">
        <v>78</v>
      </c>
      <c r="S129" s="73" t="s">
        <v>1114</v>
      </c>
      <c r="T129" s="73" t="s">
        <v>1511</v>
      </c>
      <c r="U129" s="73" t="s">
        <v>1061</v>
      </c>
      <c r="V129" s="60" t="str">
        <f t="shared" si="11"/>
        <v>EPL-MVP04WBVкрасный</v>
      </c>
      <c r="W129" s="60" t="str">
        <f t="shared" si="8"/>
        <v>EPL-MVP04WBV</v>
      </c>
      <c r="X129" s="60" t="str">
        <f t="shared" si="12"/>
        <v>Liverpool FC SOCCER</v>
      </c>
      <c r="AC129" s="51">
        <f t="shared" si="13"/>
        <v>36</v>
      </c>
      <c r="AD129" s="44">
        <f t="shared" si="14"/>
        <v>67</v>
      </c>
      <c r="AE129" s="51">
        <f t="shared" si="15"/>
        <v>36067</v>
      </c>
    </row>
    <row r="130" spans="1:31">
      <c r="A130" s="60" t="str">
        <f t="shared" si="9"/>
        <v>EPL-MVP17WBVny</v>
      </c>
      <c r="B130" s="60" t="str">
        <f t="shared" si="10"/>
        <v>36-068-16</v>
      </c>
      <c r="C130" s="73" t="s">
        <v>1520</v>
      </c>
      <c r="D130" s="73" t="s">
        <v>1521</v>
      </c>
      <c r="E130" s="73" t="s">
        <v>1110</v>
      </c>
      <c r="F130" s="74">
        <v>0</v>
      </c>
      <c r="G130" s="73" t="s">
        <v>1522</v>
      </c>
      <c r="H130" s="73" t="s">
        <v>55</v>
      </c>
      <c r="I130" s="73" t="s">
        <v>1159</v>
      </c>
      <c r="J130" s="73" t="s">
        <v>327</v>
      </c>
      <c r="K130" s="73" t="s">
        <v>382</v>
      </c>
      <c r="L130" s="73" t="s">
        <v>1113</v>
      </c>
      <c r="M130" s="73" t="s">
        <v>388</v>
      </c>
      <c r="O130" s="73" t="s">
        <v>386</v>
      </c>
      <c r="P130" s="73" t="s">
        <v>1115</v>
      </c>
      <c r="Q130" s="73" t="s">
        <v>1162</v>
      </c>
      <c r="R130" s="73" t="s">
        <v>71</v>
      </c>
      <c r="S130" s="73" t="s">
        <v>1114</v>
      </c>
      <c r="T130" s="73" t="s">
        <v>1511</v>
      </c>
      <c r="U130" s="73" t="s">
        <v>1100</v>
      </c>
      <c r="V130" s="60" t="str">
        <f t="shared" si="11"/>
        <v>EPL-MVP17WBVтемно-синий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EPL-MVP17WBV</v>
      </c>
      <c r="X130" s="60" t="str">
        <f t="shared" si="12"/>
        <v>West Ham United FC SOCCER</v>
      </c>
      <c r="AC130" s="51">
        <f t="shared" si="13"/>
        <v>36</v>
      </c>
      <c r="AD130" s="44">
        <f t="shared" si="14"/>
        <v>68</v>
      </c>
      <c r="AE130" s="51">
        <f t="shared" si="15"/>
        <v>36068</v>
      </c>
    </row>
    <row r="131" spans="1:31">
      <c r="A131" s="60" t="str">
        <f t="shared" ref="A131:A194" si="17">IF(G131&amp;Q131&lt;&gt;"",W131&amp;Q131,"")</f>
        <v>H-AUDDP15WBVbk</v>
      </c>
      <c r="B131" s="60" t="str">
        <f t="shared" ref="B131:B194" si="18">IF(C131&lt;&gt;"",LEFT(C131,9),"")</f>
        <v>36-069-09</v>
      </c>
      <c r="C131" s="73" t="s">
        <v>1523</v>
      </c>
      <c r="D131" s="73" t="s">
        <v>1524</v>
      </c>
      <c r="E131" s="73" t="s">
        <v>1110</v>
      </c>
      <c r="F131" s="74">
        <v>0</v>
      </c>
      <c r="G131" s="73" t="s">
        <v>1525</v>
      </c>
      <c r="H131" s="73" t="s">
        <v>53</v>
      </c>
      <c r="I131" s="73" t="s">
        <v>1159</v>
      </c>
      <c r="J131" s="73" t="s">
        <v>327</v>
      </c>
      <c r="K131" s="73" t="s">
        <v>382</v>
      </c>
      <c r="L131" s="73" t="s">
        <v>1113</v>
      </c>
      <c r="M131" s="73" t="s">
        <v>388</v>
      </c>
      <c r="O131" s="73" t="s">
        <v>386</v>
      </c>
      <c r="P131" s="73" t="s">
        <v>1115</v>
      </c>
      <c r="Q131" s="73" t="s">
        <v>1144</v>
      </c>
      <c r="R131" s="73" t="s">
        <v>53</v>
      </c>
      <c r="S131" s="73" t="s">
        <v>1114</v>
      </c>
      <c r="T131" s="73" t="s">
        <v>1105</v>
      </c>
      <c r="U131" s="73" t="s">
        <v>1060</v>
      </c>
      <c r="V131" s="60" t="str">
        <f t="shared" ref="V131:V194" si="19">W131&amp;H131</f>
        <v>H-AUDDP15WBVчерный</v>
      </c>
      <c r="W131" s="60" t="str">
        <f t="shared" si="16"/>
        <v>H-AUDDP15WBV</v>
      </c>
      <c r="X131" s="60" t="str">
        <f t="shared" ref="X131:X194" si="20">IF(A131&lt;&gt;"",IFERROR(IF(FIND(" ",G131)&gt;=1,MID(G131,FIND(" ",G131)+1,LEN(G131)),""),""),"")</f>
        <v>Pittsburgh Penguins NHL</v>
      </c>
      <c r="AC131" s="51">
        <f t="shared" ref="AC131:AC194" si="21">IFERROR(VALUE(MID($C131,1,2)),0)</f>
        <v>36</v>
      </c>
      <c r="AD131" s="44">
        <f t="shared" ref="AD131:AD194" si="22">IFERROR(VALUE(MID($C131,4,3)),0)</f>
        <v>69</v>
      </c>
      <c r="AE131" s="51">
        <f t="shared" ref="AE131:AE194" si="23">VALUE(RIGHT("00"&amp;AC131,2)&amp;RIGHT("000"&amp;AD131,3))</f>
        <v>36069</v>
      </c>
    </row>
    <row r="132" spans="1:31">
      <c r="A132" s="60" t="str">
        <f t="shared" si="17"/>
        <v>H-CLZOE18WBPlna</v>
      </c>
      <c r="B132" s="60" t="str">
        <f t="shared" si="18"/>
        <v>36-070-16</v>
      </c>
      <c r="C132" s="73" t="s">
        <v>1526</v>
      </c>
      <c r="D132" s="73" t="s">
        <v>1527</v>
      </c>
      <c r="E132" s="73" t="s">
        <v>1110</v>
      </c>
      <c r="F132" s="74">
        <v>0</v>
      </c>
      <c r="G132" s="73" t="s">
        <v>1528</v>
      </c>
      <c r="H132" s="73" t="s">
        <v>55</v>
      </c>
      <c r="I132" s="73" t="s">
        <v>1159</v>
      </c>
      <c r="J132" s="73" t="s">
        <v>327</v>
      </c>
      <c r="K132" s="73" t="s">
        <v>382</v>
      </c>
      <c r="L132" s="73" t="s">
        <v>1113</v>
      </c>
      <c r="M132" s="73" t="s">
        <v>388</v>
      </c>
      <c r="O132" s="73" t="s">
        <v>386</v>
      </c>
      <c r="P132" s="73" t="s">
        <v>1115</v>
      </c>
      <c r="Q132" s="73" t="s">
        <v>1529</v>
      </c>
      <c r="R132" s="73" t="s">
        <v>71</v>
      </c>
      <c r="S132" s="73" t="s">
        <v>1114</v>
      </c>
      <c r="T132" s="73" t="s">
        <v>1105</v>
      </c>
      <c r="U132" s="73" t="s">
        <v>1085</v>
      </c>
      <c r="V132" s="60" t="str">
        <f t="shared" si="19"/>
        <v>H-CLZOE18WBPтемно-синий</v>
      </c>
      <c r="W132" s="60" t="str">
        <f t="shared" si="16"/>
        <v>H-CLZOE18WBP</v>
      </c>
      <c r="X132" s="60" t="str">
        <f t="shared" si="20"/>
        <v>Toronto Maple Leafs NHL</v>
      </c>
      <c r="AC132" s="51">
        <f t="shared" si="21"/>
        <v>36</v>
      </c>
      <c r="AD132" s="44">
        <f t="shared" si="22"/>
        <v>70</v>
      </c>
      <c r="AE132" s="51">
        <f t="shared" si="23"/>
        <v>36070</v>
      </c>
    </row>
    <row r="133" spans="1:31">
      <c r="A133" s="60" t="str">
        <f t="shared" si="17"/>
        <v>H-CLZOE32WBPbka</v>
      </c>
      <c r="B133" s="60" t="str">
        <f t="shared" si="18"/>
        <v>36-071-09</v>
      </c>
      <c r="C133" s="73" t="s">
        <v>1530</v>
      </c>
      <c r="D133" s="73" t="s">
        <v>1531</v>
      </c>
      <c r="E133" s="73" t="s">
        <v>1110</v>
      </c>
      <c r="F133" s="74">
        <v>0</v>
      </c>
      <c r="G133" s="73" t="s">
        <v>1532</v>
      </c>
      <c r="H133" s="73" t="s">
        <v>53</v>
      </c>
      <c r="I133" s="73" t="s">
        <v>1159</v>
      </c>
      <c r="J133" s="73" t="s">
        <v>327</v>
      </c>
      <c r="K133" s="73" t="s">
        <v>382</v>
      </c>
      <c r="L133" s="73" t="s">
        <v>1113</v>
      </c>
      <c r="M133" s="73" t="s">
        <v>388</v>
      </c>
      <c r="O133" s="73" t="s">
        <v>386</v>
      </c>
      <c r="P133" s="73" t="s">
        <v>1115</v>
      </c>
      <c r="Q133" s="73" t="s">
        <v>1180</v>
      </c>
      <c r="R133" s="73" t="s">
        <v>53</v>
      </c>
      <c r="S133" s="73" t="s">
        <v>1114</v>
      </c>
      <c r="T133" s="73" t="s">
        <v>1105</v>
      </c>
      <c r="U133" s="73" t="s">
        <v>1074</v>
      </c>
      <c r="V133" s="60" t="str">
        <f t="shared" si="19"/>
        <v>H-CLZOE32WBPчерный</v>
      </c>
      <c r="W133" s="60" t="str">
        <f t="shared" si="16"/>
        <v>H-CLZOE32WBP</v>
      </c>
      <c r="X133" s="60" t="str">
        <f t="shared" si="20"/>
        <v>Seattle Kraken NHL</v>
      </c>
      <c r="AC133" s="51">
        <f t="shared" si="21"/>
        <v>36</v>
      </c>
      <c r="AD133" s="44">
        <f t="shared" si="22"/>
        <v>71</v>
      </c>
      <c r="AE133" s="51">
        <f t="shared" si="23"/>
        <v>36071</v>
      </c>
    </row>
    <row r="134" spans="1:31">
      <c r="A134" s="60" t="str">
        <f t="shared" si="17"/>
        <v>H-GRIMM31HYPdy</v>
      </c>
      <c r="B134" s="60" t="str">
        <f t="shared" si="18"/>
        <v>36-072-10</v>
      </c>
      <c r="C134" s="73" t="s">
        <v>1533</v>
      </c>
      <c r="D134" s="73" t="s">
        <v>1534</v>
      </c>
      <c r="E134" s="73" t="s">
        <v>1110</v>
      </c>
      <c r="F134" s="74">
        <v>0</v>
      </c>
      <c r="G134" s="73" t="s">
        <v>1535</v>
      </c>
      <c r="H134" s="73" t="s">
        <v>246</v>
      </c>
      <c r="I134" s="73" t="s">
        <v>1249</v>
      </c>
      <c r="J134" s="73" t="s">
        <v>356</v>
      </c>
      <c r="K134" s="73" t="s">
        <v>382</v>
      </c>
      <c r="L134" s="73" t="s">
        <v>1113</v>
      </c>
      <c r="M134" s="73" t="s">
        <v>388</v>
      </c>
      <c r="O134" s="73" t="s">
        <v>386</v>
      </c>
      <c r="P134" s="73" t="s">
        <v>1115</v>
      </c>
      <c r="Q134" s="73" t="s">
        <v>1263</v>
      </c>
      <c r="R134" s="73" t="s">
        <v>83</v>
      </c>
      <c r="S134" s="73" t="s">
        <v>1114</v>
      </c>
      <c r="T134" s="73" t="s">
        <v>1105</v>
      </c>
      <c r="U134" s="73" t="s">
        <v>1075</v>
      </c>
      <c r="V134" s="60" t="str">
        <f t="shared" si="19"/>
        <v>H-GRIMM31HYPсерый / черный</v>
      </c>
      <c r="W134" s="60" t="str">
        <f t="shared" si="16"/>
        <v>H-GRIMM31HYP</v>
      </c>
      <c r="X134" s="60" t="str">
        <f t="shared" si="20"/>
        <v>Vegas Golden Knights NHL</v>
      </c>
      <c r="AC134" s="51">
        <f t="shared" si="21"/>
        <v>36</v>
      </c>
      <c r="AD134" s="44">
        <f t="shared" si="22"/>
        <v>72</v>
      </c>
      <c r="AE134" s="51">
        <f t="shared" si="23"/>
        <v>36072</v>
      </c>
    </row>
    <row r="135" spans="1:31">
      <c r="A135" s="60" t="str">
        <f t="shared" si="17"/>
        <v>H-MVP01WBVbk</v>
      </c>
      <c r="B135" s="60" t="str">
        <f t="shared" si="18"/>
        <v>36-073-09</v>
      </c>
      <c r="C135" s="73" t="s">
        <v>1536</v>
      </c>
      <c r="D135" s="73" t="s">
        <v>1537</v>
      </c>
      <c r="E135" s="73" t="s">
        <v>1110</v>
      </c>
      <c r="F135" s="74">
        <v>0</v>
      </c>
      <c r="G135" s="73" t="s">
        <v>1538</v>
      </c>
      <c r="H135" s="73" t="s">
        <v>53</v>
      </c>
      <c r="I135" s="73" t="s">
        <v>1159</v>
      </c>
      <c r="J135" s="73" t="s">
        <v>327</v>
      </c>
      <c r="K135" s="73" t="s">
        <v>382</v>
      </c>
      <c r="L135" s="73" t="s">
        <v>1113</v>
      </c>
      <c r="M135" s="73" t="s">
        <v>388</v>
      </c>
      <c r="O135" s="73" t="s">
        <v>386</v>
      </c>
      <c r="P135" s="73" t="s">
        <v>1115</v>
      </c>
      <c r="Q135" s="73" t="s">
        <v>1144</v>
      </c>
      <c r="R135" s="73" t="s">
        <v>53</v>
      </c>
      <c r="S135" s="73" t="s">
        <v>1114</v>
      </c>
      <c r="T135" s="73" t="s">
        <v>1105</v>
      </c>
      <c r="U135" s="73" t="s">
        <v>1068</v>
      </c>
      <c r="V135" s="60" t="str">
        <f t="shared" si="19"/>
        <v>H-MVP01WBVчерный</v>
      </c>
      <c r="W135" s="60" t="str">
        <f t="shared" si="16"/>
        <v>H-MVP01WBV</v>
      </c>
      <c r="X135" s="60" t="str">
        <f t="shared" si="20"/>
        <v>Boston Bruins NHL</v>
      </c>
      <c r="AC135" s="51">
        <f t="shared" si="21"/>
        <v>36</v>
      </c>
      <c r="AD135" s="44">
        <f t="shared" si="22"/>
        <v>73</v>
      </c>
      <c r="AE135" s="51">
        <f t="shared" si="23"/>
        <v>36073</v>
      </c>
    </row>
    <row r="136" spans="1:31">
      <c r="A136" s="60" t="str">
        <f t="shared" si="17"/>
        <v>H-MVP01WBVbke</v>
      </c>
      <c r="B136" s="60" t="str">
        <f t="shared" si="18"/>
        <v>36-073-72</v>
      </c>
      <c r="C136" s="73" t="s">
        <v>1539</v>
      </c>
      <c r="D136" s="73" t="s">
        <v>1540</v>
      </c>
      <c r="E136" s="73" t="s">
        <v>1110</v>
      </c>
      <c r="F136" s="74">
        <v>0</v>
      </c>
      <c r="G136" s="73" t="s">
        <v>1538</v>
      </c>
      <c r="H136" s="73" t="s">
        <v>306</v>
      </c>
      <c r="I136" s="73" t="s">
        <v>1159</v>
      </c>
      <c r="J136" s="73" t="s">
        <v>327</v>
      </c>
      <c r="K136" s="73" t="s">
        <v>382</v>
      </c>
      <c r="L136" s="73" t="s">
        <v>1113</v>
      </c>
      <c r="M136" s="73" t="s">
        <v>388</v>
      </c>
      <c r="O136" s="73" t="s">
        <v>386</v>
      </c>
      <c r="P136" s="73" t="s">
        <v>1115</v>
      </c>
      <c r="Q136" s="73" t="s">
        <v>1337</v>
      </c>
      <c r="R136" s="73" t="s">
        <v>53</v>
      </c>
      <c r="S136" s="73" t="s">
        <v>1114</v>
      </c>
      <c r="T136" s="73" t="s">
        <v>1105</v>
      </c>
      <c r="U136" s="73" t="s">
        <v>1068</v>
      </c>
      <c r="V136" s="60" t="str">
        <f t="shared" si="19"/>
        <v>H-MVP01WBVчерный / оранжевый</v>
      </c>
      <c r="W136" s="60" t="str">
        <f t="shared" si="16"/>
        <v>H-MVP01WBV</v>
      </c>
      <c r="X136" s="60" t="str">
        <f t="shared" si="20"/>
        <v>Boston Bruins NHL</v>
      </c>
      <c r="AC136" s="51">
        <f t="shared" si="21"/>
        <v>36</v>
      </c>
      <c r="AD136" s="44">
        <f t="shared" si="22"/>
        <v>73</v>
      </c>
      <c r="AE136" s="51">
        <f t="shared" si="23"/>
        <v>36073</v>
      </c>
    </row>
    <row r="137" spans="1:31">
      <c r="A137" s="60" t="str">
        <f t="shared" si="17"/>
        <v>H-MVP02WBVnya</v>
      </c>
      <c r="B137" s="60" t="str">
        <f t="shared" si="18"/>
        <v>36-074-16</v>
      </c>
      <c r="C137" s="73" t="s">
        <v>1541</v>
      </c>
      <c r="D137" s="73" t="s">
        <v>1542</v>
      </c>
      <c r="E137" s="73" t="s">
        <v>1110</v>
      </c>
      <c r="F137" s="74">
        <v>0</v>
      </c>
      <c r="G137" s="73" t="s">
        <v>1543</v>
      </c>
      <c r="H137" s="73" t="s">
        <v>55</v>
      </c>
      <c r="I137" s="73" t="s">
        <v>1159</v>
      </c>
      <c r="J137" s="73" t="s">
        <v>327</v>
      </c>
      <c r="K137" s="73" t="s">
        <v>382</v>
      </c>
      <c r="L137" s="73" t="s">
        <v>1113</v>
      </c>
      <c r="M137" s="73" t="s">
        <v>388</v>
      </c>
      <c r="O137" s="73" t="s">
        <v>386</v>
      </c>
      <c r="P137" s="73" t="s">
        <v>1115</v>
      </c>
      <c r="Q137" s="73" t="s">
        <v>1390</v>
      </c>
      <c r="R137" s="73" t="s">
        <v>71</v>
      </c>
      <c r="S137" s="73" t="s">
        <v>1114</v>
      </c>
      <c r="T137" s="73" t="s">
        <v>1105</v>
      </c>
      <c r="U137" s="73" t="s">
        <v>1544</v>
      </c>
      <c r="V137" s="60" t="str">
        <f t="shared" si="19"/>
        <v>H-MVP02WBVтемно-синий</v>
      </c>
      <c r="W137" s="60" t="str">
        <f t="shared" si="16"/>
        <v>H-MVP02WBV</v>
      </c>
      <c r="X137" s="60" t="str">
        <f t="shared" si="20"/>
        <v>Buffalo Sabres NHL</v>
      </c>
      <c r="AC137" s="51">
        <f t="shared" si="21"/>
        <v>36</v>
      </c>
      <c r="AD137" s="44">
        <f t="shared" si="22"/>
        <v>74</v>
      </c>
      <c r="AE137" s="51">
        <f t="shared" si="23"/>
        <v>36074</v>
      </c>
    </row>
    <row r="138" spans="1:31">
      <c r="A138" s="60" t="str">
        <f t="shared" si="17"/>
        <v>H-MVP03WBVbk</v>
      </c>
      <c r="B138" s="60" t="str">
        <f t="shared" si="18"/>
        <v>36-075-09</v>
      </c>
      <c r="C138" s="73" t="s">
        <v>1545</v>
      </c>
      <c r="D138" s="73" t="s">
        <v>1546</v>
      </c>
      <c r="E138" s="73" t="s">
        <v>1110</v>
      </c>
      <c r="F138" s="74">
        <v>0</v>
      </c>
      <c r="G138" s="73" t="s">
        <v>1547</v>
      </c>
      <c r="H138" s="73" t="s">
        <v>53</v>
      </c>
      <c r="I138" s="73" t="s">
        <v>1159</v>
      </c>
      <c r="J138" s="73" t="s">
        <v>327</v>
      </c>
      <c r="K138" s="73" t="s">
        <v>382</v>
      </c>
      <c r="L138" s="73" t="s">
        <v>1113</v>
      </c>
      <c r="M138" s="73" t="s">
        <v>388</v>
      </c>
      <c r="O138" s="73" t="s">
        <v>386</v>
      </c>
      <c r="P138" s="73" t="s">
        <v>1115</v>
      </c>
      <c r="Q138" s="73" t="s">
        <v>1144</v>
      </c>
      <c r="R138" s="73" t="s">
        <v>53</v>
      </c>
      <c r="S138" s="73" t="s">
        <v>1114</v>
      </c>
      <c r="T138" s="73" t="s">
        <v>1105</v>
      </c>
      <c r="U138" s="73" t="s">
        <v>1548</v>
      </c>
      <c r="V138" s="60" t="str">
        <f t="shared" si="19"/>
        <v>H-MVP03WBVчерный</v>
      </c>
      <c r="W138" s="60" t="str">
        <f t="shared" si="16"/>
        <v>H-MVP03WBV</v>
      </c>
      <c r="X138" s="60" t="str">
        <f t="shared" si="20"/>
        <v>Calgary Flames NHL</v>
      </c>
      <c r="AC138" s="51">
        <f t="shared" si="21"/>
        <v>36</v>
      </c>
      <c r="AD138" s="44">
        <f t="shared" si="22"/>
        <v>75</v>
      </c>
      <c r="AE138" s="51">
        <f t="shared" si="23"/>
        <v>36075</v>
      </c>
    </row>
    <row r="139" spans="1:31">
      <c r="A139" s="60" t="str">
        <f t="shared" si="17"/>
        <v>H-MVP05WBVbka</v>
      </c>
      <c r="B139" s="60" t="str">
        <f t="shared" si="18"/>
        <v>36-076-09</v>
      </c>
      <c r="C139" s="73" t="s">
        <v>1549</v>
      </c>
      <c r="D139" s="73" t="s">
        <v>1550</v>
      </c>
      <c r="E139" s="73" t="s">
        <v>1110</v>
      </c>
      <c r="F139" s="74">
        <v>0</v>
      </c>
      <c r="G139" s="73" t="s">
        <v>1551</v>
      </c>
      <c r="H139" s="73" t="s">
        <v>53</v>
      </c>
      <c r="I139" s="73" t="s">
        <v>1159</v>
      </c>
      <c r="J139" s="73" t="s">
        <v>327</v>
      </c>
      <c r="K139" s="73" t="s">
        <v>382</v>
      </c>
      <c r="L139" s="73" t="s">
        <v>1113</v>
      </c>
      <c r="M139" s="73" t="s">
        <v>388</v>
      </c>
      <c r="O139" s="73" t="s">
        <v>386</v>
      </c>
      <c r="P139" s="73" t="s">
        <v>1115</v>
      </c>
      <c r="Q139" s="73" t="s">
        <v>1180</v>
      </c>
      <c r="R139" s="73" t="s">
        <v>53</v>
      </c>
      <c r="S139" s="73" t="s">
        <v>1114</v>
      </c>
      <c r="T139" s="73" t="s">
        <v>1105</v>
      </c>
      <c r="U139" s="73" t="s">
        <v>1071</v>
      </c>
      <c r="V139" s="60" t="str">
        <f t="shared" si="19"/>
        <v>H-MVP05WBVчерный</v>
      </c>
      <c r="W139" s="60" t="str">
        <f t="shared" si="16"/>
        <v>H-MVP05WBV</v>
      </c>
      <c r="X139" s="60" t="str">
        <f t="shared" si="20"/>
        <v>Detroit Red Wings NHL</v>
      </c>
      <c r="AC139" s="51">
        <f t="shared" si="21"/>
        <v>36</v>
      </c>
      <c r="AD139" s="44">
        <f t="shared" si="22"/>
        <v>76</v>
      </c>
      <c r="AE139" s="51">
        <f t="shared" si="23"/>
        <v>36076</v>
      </c>
    </row>
    <row r="140" spans="1:31">
      <c r="A140" s="60" t="str">
        <f t="shared" si="17"/>
        <v>H-MVP05WBVrdb</v>
      </c>
      <c r="B140" s="60" t="str">
        <f t="shared" si="18"/>
        <v>36-076-18</v>
      </c>
      <c r="C140" s="73" t="s">
        <v>1552</v>
      </c>
      <c r="D140" s="73" t="s">
        <v>1553</v>
      </c>
      <c r="E140" s="73" t="s">
        <v>1110</v>
      </c>
      <c r="F140" s="74">
        <v>0</v>
      </c>
      <c r="G140" s="73" t="s">
        <v>1551</v>
      </c>
      <c r="H140" s="73" t="s">
        <v>78</v>
      </c>
      <c r="I140" s="73" t="s">
        <v>1159</v>
      </c>
      <c r="J140" s="73" t="s">
        <v>327</v>
      </c>
      <c r="K140" s="73" t="s">
        <v>382</v>
      </c>
      <c r="L140" s="73" t="s">
        <v>1113</v>
      </c>
      <c r="M140" s="73" t="s">
        <v>388</v>
      </c>
      <c r="O140" s="73" t="s">
        <v>386</v>
      </c>
      <c r="P140" s="73" t="s">
        <v>1115</v>
      </c>
      <c r="Q140" s="73" t="s">
        <v>1554</v>
      </c>
      <c r="R140" s="73" t="s">
        <v>78</v>
      </c>
      <c r="S140" s="73" t="s">
        <v>1114</v>
      </c>
      <c r="T140" s="73" t="s">
        <v>1105</v>
      </c>
      <c r="U140" s="73" t="s">
        <v>1071</v>
      </c>
      <c r="V140" s="60" t="str">
        <f t="shared" si="19"/>
        <v>H-MVP05WBVкрасный</v>
      </c>
      <c r="W140" s="60" t="str">
        <f t="shared" si="16"/>
        <v>H-MVP05WBV</v>
      </c>
      <c r="X140" s="60" t="str">
        <f t="shared" si="20"/>
        <v>Detroit Red Wings NHL</v>
      </c>
      <c r="AC140" s="51">
        <f t="shared" si="21"/>
        <v>36</v>
      </c>
      <c r="AD140" s="44">
        <f t="shared" si="22"/>
        <v>76</v>
      </c>
      <c r="AE140" s="51">
        <f t="shared" si="23"/>
        <v>36076</v>
      </c>
    </row>
    <row r="141" spans="1:31">
      <c r="A141" s="60" t="str">
        <f t="shared" si="17"/>
        <v>H-MVP07WBVbka</v>
      </c>
      <c r="B141" s="60" t="str">
        <f t="shared" si="18"/>
        <v>36-077-09</v>
      </c>
      <c r="C141" s="73" t="s">
        <v>1555</v>
      </c>
      <c r="D141" s="73" t="s">
        <v>1556</v>
      </c>
      <c r="E141" s="73" t="s">
        <v>1110</v>
      </c>
      <c r="F141" s="74">
        <v>0</v>
      </c>
      <c r="G141" s="73" t="s">
        <v>1557</v>
      </c>
      <c r="H141" s="73" t="s">
        <v>53</v>
      </c>
      <c r="I141" s="73" t="s">
        <v>1159</v>
      </c>
      <c r="J141" s="73" t="s">
        <v>327</v>
      </c>
      <c r="K141" s="73" t="s">
        <v>382</v>
      </c>
      <c r="L141" s="73" t="s">
        <v>1113</v>
      </c>
      <c r="M141" s="73" t="s">
        <v>388</v>
      </c>
      <c r="O141" s="73" t="s">
        <v>386</v>
      </c>
      <c r="P141" s="73" t="s">
        <v>1115</v>
      </c>
      <c r="Q141" s="73" t="s">
        <v>1180</v>
      </c>
      <c r="R141" s="73" t="s">
        <v>53</v>
      </c>
      <c r="S141" s="73" t="s">
        <v>1114</v>
      </c>
      <c r="T141" s="73" t="s">
        <v>1105</v>
      </c>
      <c r="U141" s="73" t="s">
        <v>1078</v>
      </c>
      <c r="V141" s="60" t="str">
        <f t="shared" si="19"/>
        <v>H-MVP07WBVчерный</v>
      </c>
      <c r="W141" s="60" t="str">
        <f t="shared" si="16"/>
        <v>H-MVP07WBV</v>
      </c>
      <c r="X141" s="60" t="str">
        <f t="shared" si="20"/>
        <v>Carolina Hurricanes NHL</v>
      </c>
      <c r="AC141" s="51">
        <f t="shared" si="21"/>
        <v>36</v>
      </c>
      <c r="AD141" s="44">
        <f t="shared" si="22"/>
        <v>77</v>
      </c>
      <c r="AE141" s="51">
        <f t="shared" si="23"/>
        <v>36077</v>
      </c>
    </row>
    <row r="142" spans="1:31">
      <c r="A142" s="60" t="str">
        <f t="shared" si="17"/>
        <v>H-MVP08WBVbkb</v>
      </c>
      <c r="B142" s="60" t="str">
        <f t="shared" si="18"/>
        <v>36-078-09</v>
      </c>
      <c r="C142" s="73" t="s">
        <v>1558</v>
      </c>
      <c r="D142" s="73" t="s">
        <v>1559</v>
      </c>
      <c r="E142" s="73" t="s">
        <v>1110</v>
      </c>
      <c r="F142" s="74">
        <v>0</v>
      </c>
      <c r="G142" s="73" t="s">
        <v>1560</v>
      </c>
      <c r="H142" s="73" t="s">
        <v>53</v>
      </c>
      <c r="I142" s="73" t="s">
        <v>1159</v>
      </c>
      <c r="J142" s="73" t="s">
        <v>327</v>
      </c>
      <c r="K142" s="73" t="s">
        <v>382</v>
      </c>
      <c r="L142" s="73" t="s">
        <v>1113</v>
      </c>
      <c r="M142" s="73" t="s">
        <v>388</v>
      </c>
      <c r="O142" s="73" t="s">
        <v>386</v>
      </c>
      <c r="P142" s="73" t="s">
        <v>1115</v>
      </c>
      <c r="Q142" s="73" t="s">
        <v>1166</v>
      </c>
      <c r="R142" s="73" t="s">
        <v>53</v>
      </c>
      <c r="S142" s="73" t="s">
        <v>1114</v>
      </c>
      <c r="T142" s="73" t="s">
        <v>1105</v>
      </c>
      <c r="U142" s="73" t="s">
        <v>1079</v>
      </c>
      <c r="V142" s="60" t="str">
        <f t="shared" si="19"/>
        <v>H-MVP08WBVчерный</v>
      </c>
      <c r="W142" s="60" t="str">
        <f t="shared" si="16"/>
        <v>H-MVP08WBV</v>
      </c>
      <c r="X142" s="60" t="str">
        <f t="shared" si="20"/>
        <v>Los Angeles Kings NHL</v>
      </c>
      <c r="AC142" s="51">
        <f t="shared" si="21"/>
        <v>36</v>
      </c>
      <c r="AD142" s="44">
        <f t="shared" si="22"/>
        <v>78</v>
      </c>
      <c r="AE142" s="51">
        <f t="shared" si="23"/>
        <v>36078</v>
      </c>
    </row>
    <row r="143" spans="1:31">
      <c r="A143" s="60" t="str">
        <f t="shared" si="17"/>
        <v>H-MVP09WBVbkc</v>
      </c>
      <c r="B143" s="60" t="str">
        <f t="shared" si="18"/>
        <v>36-079-09</v>
      </c>
      <c r="C143" s="73" t="s">
        <v>1561</v>
      </c>
      <c r="D143" s="73" t="s">
        <v>1562</v>
      </c>
      <c r="E143" s="73" t="s">
        <v>1110</v>
      </c>
      <c r="F143" s="74">
        <v>0</v>
      </c>
      <c r="G143" s="73" t="s">
        <v>1563</v>
      </c>
      <c r="H143" s="73" t="s">
        <v>53</v>
      </c>
      <c r="I143" s="73" t="s">
        <v>1159</v>
      </c>
      <c r="J143" s="73" t="s">
        <v>327</v>
      </c>
      <c r="K143" s="73" t="s">
        <v>382</v>
      </c>
      <c r="L143" s="73" t="s">
        <v>1113</v>
      </c>
      <c r="M143" s="73" t="s">
        <v>388</v>
      </c>
      <c r="O143" s="73" t="s">
        <v>386</v>
      </c>
      <c r="P143" s="73" t="s">
        <v>1115</v>
      </c>
      <c r="Q143" s="73" t="s">
        <v>1565</v>
      </c>
      <c r="R143" s="73" t="s">
        <v>53</v>
      </c>
      <c r="S143" s="73" t="s">
        <v>1114</v>
      </c>
      <c r="T143" s="73" t="s">
        <v>1105</v>
      </c>
      <c r="U143" s="73" t="s">
        <v>1564</v>
      </c>
      <c r="V143" s="60" t="str">
        <f t="shared" si="19"/>
        <v>H-MVP09WBVчерный</v>
      </c>
      <c r="W143" s="60" t="str">
        <f t="shared" si="16"/>
        <v>H-MVP09WBV</v>
      </c>
      <c r="X143" s="60" t="str">
        <f t="shared" si="20"/>
        <v>Dallas Stars NHL</v>
      </c>
      <c r="AC143" s="51">
        <f t="shared" si="21"/>
        <v>36</v>
      </c>
      <c r="AD143" s="44">
        <f t="shared" si="22"/>
        <v>79</v>
      </c>
      <c r="AE143" s="51">
        <f t="shared" si="23"/>
        <v>36079</v>
      </c>
    </row>
    <row r="144" spans="1:31">
      <c r="A144" s="60" t="str">
        <f t="shared" si="17"/>
        <v>H-MVP09WBVky</v>
      </c>
      <c r="B144" s="60" t="str">
        <f t="shared" si="18"/>
        <v>36-079-11</v>
      </c>
      <c r="C144" s="73" t="s">
        <v>1566</v>
      </c>
      <c r="D144" s="73" t="s">
        <v>1567</v>
      </c>
      <c r="E144" s="73" t="s">
        <v>1110</v>
      </c>
      <c r="F144" s="74">
        <v>0</v>
      </c>
      <c r="G144" s="73" t="s">
        <v>1563</v>
      </c>
      <c r="H144" s="73" t="s">
        <v>60</v>
      </c>
      <c r="I144" s="73" t="s">
        <v>1159</v>
      </c>
      <c r="J144" s="73" t="s">
        <v>327</v>
      </c>
      <c r="K144" s="73" t="s">
        <v>382</v>
      </c>
      <c r="L144" s="73" t="s">
        <v>1113</v>
      </c>
      <c r="M144" s="73" t="s">
        <v>388</v>
      </c>
      <c r="O144" s="73" t="s">
        <v>386</v>
      </c>
      <c r="P144" s="73" t="s">
        <v>1115</v>
      </c>
      <c r="Q144" s="73" t="s">
        <v>1568</v>
      </c>
      <c r="R144" s="73" t="s">
        <v>60</v>
      </c>
      <c r="S144" s="73" t="s">
        <v>1114</v>
      </c>
      <c r="T144" s="73" t="s">
        <v>1105</v>
      </c>
      <c r="U144" s="73" t="s">
        <v>1564</v>
      </c>
      <c r="V144" s="60" t="str">
        <f t="shared" si="19"/>
        <v>H-MVP09WBVзеленый</v>
      </c>
      <c r="W144" s="60" t="str">
        <f t="shared" si="16"/>
        <v>H-MVP09WBV</v>
      </c>
      <c r="X144" s="60" t="str">
        <f t="shared" si="20"/>
        <v>Dallas Stars NHL</v>
      </c>
      <c r="AC144" s="51">
        <f t="shared" si="21"/>
        <v>36</v>
      </c>
      <c r="AD144" s="44">
        <f t="shared" si="22"/>
        <v>79</v>
      </c>
      <c r="AE144" s="51">
        <f t="shared" si="23"/>
        <v>36079</v>
      </c>
    </row>
    <row r="145" spans="1:31">
      <c r="A145" s="60" t="str">
        <f t="shared" si="17"/>
        <v>H-MVP10WBVlnd</v>
      </c>
      <c r="B145" s="60" t="str">
        <f t="shared" si="18"/>
        <v>36-080-16</v>
      </c>
      <c r="C145" s="73" t="s">
        <v>1569</v>
      </c>
      <c r="D145" s="73" t="s">
        <v>1570</v>
      </c>
      <c r="E145" s="73" t="s">
        <v>1110</v>
      </c>
      <c r="F145" s="74">
        <v>0</v>
      </c>
      <c r="G145" s="73" t="s">
        <v>1571</v>
      </c>
      <c r="H145" s="73" t="s">
        <v>55</v>
      </c>
      <c r="I145" s="73" t="s">
        <v>1159</v>
      </c>
      <c r="J145" s="73" t="s">
        <v>327</v>
      </c>
      <c r="K145" s="73" t="s">
        <v>382</v>
      </c>
      <c r="L145" s="73" t="s">
        <v>1113</v>
      </c>
      <c r="M145" s="73" t="s">
        <v>388</v>
      </c>
      <c r="O145" s="73" t="s">
        <v>386</v>
      </c>
      <c r="P145" s="73" t="s">
        <v>1115</v>
      </c>
      <c r="Q145" s="73" t="s">
        <v>1573</v>
      </c>
      <c r="R145" s="73" t="s">
        <v>71</v>
      </c>
      <c r="S145" s="73" t="s">
        <v>1114</v>
      </c>
      <c r="T145" s="73" t="s">
        <v>1105</v>
      </c>
      <c r="U145" s="73" t="s">
        <v>1572</v>
      </c>
      <c r="V145" s="60" t="str">
        <f t="shared" si="19"/>
        <v>H-MVP10WBVтемно-синий</v>
      </c>
      <c r="W145" s="60" t="str">
        <f t="shared" si="16"/>
        <v>H-MVP10WBV</v>
      </c>
      <c r="X145" s="60" t="str">
        <f t="shared" si="20"/>
        <v>Montreal Canadians NHL</v>
      </c>
      <c r="AC145" s="51">
        <f t="shared" si="21"/>
        <v>36</v>
      </c>
      <c r="AD145" s="44">
        <f t="shared" si="22"/>
        <v>80</v>
      </c>
      <c r="AE145" s="51">
        <f t="shared" si="23"/>
        <v>36080</v>
      </c>
    </row>
    <row r="146" spans="1:31">
      <c r="A146" s="60" t="str">
        <f t="shared" si="17"/>
        <v>H-MVP11WBVbk</v>
      </c>
      <c r="B146" s="60" t="str">
        <f t="shared" si="18"/>
        <v>36-081-09</v>
      </c>
      <c r="C146" s="73" t="s">
        <v>1574</v>
      </c>
      <c r="D146" s="73" t="s">
        <v>1575</v>
      </c>
      <c r="E146" s="73" t="s">
        <v>1110</v>
      </c>
      <c r="F146" s="74">
        <v>0</v>
      </c>
      <c r="G146" s="73" t="s">
        <v>1576</v>
      </c>
      <c r="H146" s="73" t="s">
        <v>53</v>
      </c>
      <c r="I146" s="73" t="s">
        <v>1159</v>
      </c>
      <c r="J146" s="73" t="s">
        <v>327</v>
      </c>
      <c r="K146" s="73" t="s">
        <v>382</v>
      </c>
      <c r="L146" s="73" t="s">
        <v>1113</v>
      </c>
      <c r="M146" s="73" t="s">
        <v>388</v>
      </c>
      <c r="O146" s="73" t="s">
        <v>386</v>
      </c>
      <c r="P146" s="73" t="s">
        <v>1115</v>
      </c>
      <c r="Q146" s="73" t="s">
        <v>1144</v>
      </c>
      <c r="R146" s="73" t="s">
        <v>53</v>
      </c>
      <c r="S146" s="73" t="s">
        <v>1114</v>
      </c>
      <c r="T146" s="73" t="s">
        <v>1105</v>
      </c>
      <c r="U146" s="73" t="s">
        <v>1092</v>
      </c>
      <c r="V146" s="60" t="str">
        <f t="shared" si="19"/>
        <v>H-MVP11WBVчерный</v>
      </c>
      <c r="W146" s="60" t="str">
        <f t="shared" si="16"/>
        <v>H-MVP11WBV</v>
      </c>
      <c r="X146" s="60" t="str">
        <f t="shared" si="20"/>
        <v>New Jersey Devils NHL</v>
      </c>
      <c r="AC146" s="51">
        <f t="shared" si="21"/>
        <v>36</v>
      </c>
      <c r="AD146" s="44">
        <f t="shared" si="22"/>
        <v>81</v>
      </c>
      <c r="AE146" s="51">
        <f t="shared" si="23"/>
        <v>36081</v>
      </c>
    </row>
    <row r="147" spans="1:31">
      <c r="A147" s="60" t="str">
        <f t="shared" si="17"/>
        <v>H-MVP12WBVbkb</v>
      </c>
      <c r="B147" s="60" t="str">
        <f t="shared" si="18"/>
        <v>36-082-09</v>
      </c>
      <c r="C147" s="73" t="s">
        <v>1577</v>
      </c>
      <c r="D147" s="73" t="s">
        <v>1578</v>
      </c>
      <c r="E147" s="73" t="s">
        <v>1110</v>
      </c>
      <c r="F147" s="74">
        <v>0</v>
      </c>
      <c r="G147" s="73" t="s">
        <v>1579</v>
      </c>
      <c r="H147" s="73" t="s">
        <v>53</v>
      </c>
      <c r="I147" s="73" t="s">
        <v>1159</v>
      </c>
      <c r="J147" s="73" t="s">
        <v>327</v>
      </c>
      <c r="K147" s="73" t="s">
        <v>382</v>
      </c>
      <c r="L147" s="73" t="s">
        <v>1113</v>
      </c>
      <c r="M147" s="73" t="s">
        <v>388</v>
      </c>
      <c r="O147" s="73" t="s">
        <v>386</v>
      </c>
      <c r="P147" s="73" t="s">
        <v>1115</v>
      </c>
      <c r="Q147" s="73" t="s">
        <v>1166</v>
      </c>
      <c r="R147" s="73" t="s">
        <v>53</v>
      </c>
      <c r="S147" s="73" t="s">
        <v>1114</v>
      </c>
      <c r="T147" s="73" t="s">
        <v>1105</v>
      </c>
      <c r="U147" s="73" t="s">
        <v>1580</v>
      </c>
      <c r="V147" s="60" t="str">
        <f t="shared" si="19"/>
        <v>H-MVP12WBVчерный</v>
      </c>
      <c r="W147" s="60" t="str">
        <f t="shared" si="16"/>
        <v>H-MVP12WBV</v>
      </c>
      <c r="X147" s="60" t="str">
        <f t="shared" si="20"/>
        <v>New York Islanders NHL</v>
      </c>
      <c r="AC147" s="51">
        <f t="shared" si="21"/>
        <v>36</v>
      </c>
      <c r="AD147" s="44">
        <f t="shared" si="22"/>
        <v>82</v>
      </c>
      <c r="AE147" s="51">
        <f t="shared" si="23"/>
        <v>36082</v>
      </c>
    </row>
    <row r="148" spans="1:31">
      <c r="A148" s="60" t="str">
        <f t="shared" si="17"/>
        <v>H-MVP14WBVbkb</v>
      </c>
      <c r="B148" s="60" t="str">
        <f t="shared" si="18"/>
        <v>36-083-09</v>
      </c>
      <c r="C148" s="73" t="s">
        <v>1581</v>
      </c>
      <c r="D148" s="73" t="s">
        <v>1582</v>
      </c>
      <c r="E148" s="73" t="s">
        <v>1110</v>
      </c>
      <c r="F148" s="74">
        <v>0</v>
      </c>
      <c r="G148" s="73" t="s">
        <v>1583</v>
      </c>
      <c r="H148" s="73" t="s">
        <v>53</v>
      </c>
      <c r="I148" s="73" t="s">
        <v>1159</v>
      </c>
      <c r="J148" s="73" t="s">
        <v>327</v>
      </c>
      <c r="K148" s="73" t="s">
        <v>382</v>
      </c>
      <c r="L148" s="73" t="s">
        <v>1113</v>
      </c>
      <c r="M148" s="73" t="s">
        <v>388</v>
      </c>
      <c r="O148" s="73" t="s">
        <v>386</v>
      </c>
      <c r="P148" s="73" t="s">
        <v>1115</v>
      </c>
      <c r="Q148" s="73" t="s">
        <v>1166</v>
      </c>
      <c r="R148" s="73" t="s">
        <v>53</v>
      </c>
      <c r="S148" s="73" t="s">
        <v>1114</v>
      </c>
      <c r="T148" s="73" t="s">
        <v>1105</v>
      </c>
      <c r="U148" s="73" t="s">
        <v>1083</v>
      </c>
      <c r="V148" s="60" t="str">
        <f t="shared" si="19"/>
        <v>H-MVP14WBVчерный</v>
      </c>
      <c r="W148" s="60" t="str">
        <f t="shared" si="16"/>
        <v>H-MVP14WBV</v>
      </c>
      <c r="X148" s="60" t="str">
        <f t="shared" si="20"/>
        <v>Philadelphia Flyers NHL</v>
      </c>
      <c r="AC148" s="51">
        <f t="shared" si="21"/>
        <v>36</v>
      </c>
      <c r="AD148" s="44">
        <f t="shared" si="22"/>
        <v>83</v>
      </c>
      <c r="AE148" s="51">
        <f t="shared" si="23"/>
        <v>36083</v>
      </c>
    </row>
    <row r="149" spans="1:31">
      <c r="A149" s="60" t="str">
        <f t="shared" si="17"/>
        <v>H-MVP15WBVbkb</v>
      </c>
      <c r="B149" s="60" t="str">
        <f t="shared" si="18"/>
        <v>36-084-09</v>
      </c>
      <c r="C149" s="73" t="s">
        <v>1584</v>
      </c>
      <c r="D149" s="73" t="s">
        <v>1585</v>
      </c>
      <c r="E149" s="73" t="s">
        <v>1110</v>
      </c>
      <c r="F149" s="74">
        <v>0</v>
      </c>
      <c r="G149" s="73" t="s">
        <v>1586</v>
      </c>
      <c r="H149" s="73" t="s">
        <v>53</v>
      </c>
      <c r="I149" s="73" t="s">
        <v>1159</v>
      </c>
      <c r="J149" s="73" t="s">
        <v>327</v>
      </c>
      <c r="K149" s="73" t="s">
        <v>382</v>
      </c>
      <c r="L149" s="73" t="s">
        <v>1113</v>
      </c>
      <c r="M149" s="73" t="s">
        <v>388</v>
      </c>
      <c r="O149" s="73" t="s">
        <v>386</v>
      </c>
      <c r="P149" s="73" t="s">
        <v>1115</v>
      </c>
      <c r="Q149" s="73" t="s">
        <v>1166</v>
      </c>
      <c r="R149" s="73" t="s">
        <v>53</v>
      </c>
      <c r="S149" s="73" t="s">
        <v>1114</v>
      </c>
      <c r="T149" s="73" t="s">
        <v>1105</v>
      </c>
      <c r="U149" s="73" t="s">
        <v>1060</v>
      </c>
      <c r="V149" s="60" t="str">
        <f t="shared" si="19"/>
        <v>H-MVP15WBVчерный</v>
      </c>
      <c r="W149" s="60" t="str">
        <f t="shared" si="16"/>
        <v>H-MVP15WBV</v>
      </c>
      <c r="X149" s="60" t="str">
        <f t="shared" si="20"/>
        <v>Pittsburgh Penguins NHL</v>
      </c>
      <c r="AC149" s="51">
        <f t="shared" si="21"/>
        <v>36</v>
      </c>
      <c r="AD149" s="44">
        <f t="shared" si="22"/>
        <v>84</v>
      </c>
      <c r="AE149" s="51">
        <f t="shared" si="23"/>
        <v>36084</v>
      </c>
    </row>
    <row r="150" spans="1:31">
      <c r="A150" s="60" t="str">
        <f t="shared" si="17"/>
        <v>H-MVP16WBVny</v>
      </c>
      <c r="B150" s="60" t="str">
        <f t="shared" si="18"/>
        <v>36-085-16</v>
      </c>
      <c r="C150" s="73" t="s">
        <v>1587</v>
      </c>
      <c r="D150" s="73" t="s">
        <v>1588</v>
      </c>
      <c r="E150" s="73" t="s">
        <v>1110</v>
      </c>
      <c r="F150" s="74">
        <v>0</v>
      </c>
      <c r="G150" s="73" t="s">
        <v>1589</v>
      </c>
      <c r="H150" s="73" t="s">
        <v>55</v>
      </c>
      <c r="I150" s="73" t="s">
        <v>1159</v>
      </c>
      <c r="J150" s="73" t="s">
        <v>327</v>
      </c>
      <c r="K150" s="73" t="s">
        <v>382</v>
      </c>
      <c r="L150" s="73" t="s">
        <v>1113</v>
      </c>
      <c r="M150" s="73" t="s">
        <v>388</v>
      </c>
      <c r="O150" s="73" t="s">
        <v>386</v>
      </c>
      <c r="P150" s="73" t="s">
        <v>1115</v>
      </c>
      <c r="Q150" s="73" t="s">
        <v>1162</v>
      </c>
      <c r="R150" s="73" t="s">
        <v>71</v>
      </c>
      <c r="S150" s="73" t="s">
        <v>1114</v>
      </c>
      <c r="T150" s="73" t="s">
        <v>1105</v>
      </c>
      <c r="U150" s="73" t="s">
        <v>1590</v>
      </c>
      <c r="V150" s="60" t="str">
        <f t="shared" si="19"/>
        <v>H-MVP16WBVтемно-синий</v>
      </c>
      <c r="W150" s="60" t="str">
        <f t="shared" si="16"/>
        <v>H-MVP16WBV</v>
      </c>
      <c r="X150" s="60" t="str">
        <f t="shared" si="20"/>
        <v>Colorado Avalanche NHL</v>
      </c>
      <c r="AC150" s="51">
        <f t="shared" si="21"/>
        <v>36</v>
      </c>
      <c r="AD150" s="44">
        <f t="shared" si="22"/>
        <v>85</v>
      </c>
      <c r="AE150" s="51">
        <f t="shared" si="23"/>
        <v>36085</v>
      </c>
    </row>
    <row r="151" spans="1:31">
      <c r="A151" s="60" t="str">
        <f t="shared" si="17"/>
        <v>H-MVP17WBVnyb</v>
      </c>
      <c r="B151" s="60" t="str">
        <f t="shared" si="18"/>
        <v>36-086-16</v>
      </c>
      <c r="C151" s="73" t="s">
        <v>1591</v>
      </c>
      <c r="D151" s="73" t="s">
        <v>1592</v>
      </c>
      <c r="E151" s="73" t="s">
        <v>1110</v>
      </c>
      <c r="F151" s="74">
        <v>0</v>
      </c>
      <c r="G151" s="73" t="s">
        <v>1593</v>
      </c>
      <c r="H151" s="73" t="s">
        <v>55</v>
      </c>
      <c r="I151" s="73" t="s">
        <v>1159</v>
      </c>
      <c r="J151" s="73" t="s">
        <v>327</v>
      </c>
      <c r="K151" s="73" t="s">
        <v>382</v>
      </c>
      <c r="L151" s="73" t="s">
        <v>1113</v>
      </c>
      <c r="M151" s="73" t="s">
        <v>388</v>
      </c>
      <c r="O151" s="73" t="s">
        <v>386</v>
      </c>
      <c r="P151" s="73" t="s">
        <v>1115</v>
      </c>
      <c r="Q151" s="73" t="s">
        <v>1594</v>
      </c>
      <c r="R151" s="73" t="s">
        <v>71</v>
      </c>
      <c r="S151" s="73" t="s">
        <v>1114</v>
      </c>
      <c r="T151" s="73" t="s">
        <v>1105</v>
      </c>
      <c r="U151" s="73" t="s">
        <v>1063</v>
      </c>
      <c r="V151" s="60" t="str">
        <f t="shared" si="19"/>
        <v>H-MVP17WBVтемно-синий</v>
      </c>
      <c r="W151" s="60" t="str">
        <f t="shared" si="16"/>
        <v>H-MVP17WBV</v>
      </c>
      <c r="X151" s="60" t="str">
        <f t="shared" si="20"/>
        <v>St Louis Blues NHL</v>
      </c>
      <c r="AC151" s="51">
        <f t="shared" si="21"/>
        <v>36</v>
      </c>
      <c r="AD151" s="44">
        <f t="shared" si="22"/>
        <v>86</v>
      </c>
      <c r="AE151" s="51">
        <f t="shared" si="23"/>
        <v>36086</v>
      </c>
    </row>
    <row r="152" spans="1:31">
      <c r="A152" s="60" t="str">
        <f t="shared" si="17"/>
        <v>H-MVP18WBVlna</v>
      </c>
      <c r="B152" s="60" t="str">
        <f t="shared" si="18"/>
        <v>36-087-16</v>
      </c>
      <c r="C152" s="73" t="s">
        <v>1595</v>
      </c>
      <c r="D152" s="73" t="s">
        <v>1596</v>
      </c>
      <c r="E152" s="73" t="s">
        <v>1110</v>
      </c>
      <c r="F152" s="74">
        <v>0</v>
      </c>
      <c r="G152" s="73" t="s">
        <v>1597</v>
      </c>
      <c r="H152" s="73" t="s">
        <v>55</v>
      </c>
      <c r="I152" s="73" t="s">
        <v>1159</v>
      </c>
      <c r="J152" s="73" t="s">
        <v>327</v>
      </c>
      <c r="K152" s="73" t="s">
        <v>382</v>
      </c>
      <c r="L152" s="73" t="s">
        <v>1113</v>
      </c>
      <c r="M152" s="73" t="s">
        <v>388</v>
      </c>
      <c r="O152" s="73" t="s">
        <v>386</v>
      </c>
      <c r="P152" s="73" t="s">
        <v>1115</v>
      </c>
      <c r="Q152" s="73" t="s">
        <v>1529</v>
      </c>
      <c r="R152" s="73" t="s">
        <v>71</v>
      </c>
      <c r="S152" s="73" t="s">
        <v>1114</v>
      </c>
      <c r="T152" s="73" t="s">
        <v>1105</v>
      </c>
      <c r="U152" s="73" t="s">
        <v>1085</v>
      </c>
      <c r="V152" s="60" t="str">
        <f t="shared" si="19"/>
        <v>H-MVP18WBVтемно-синий</v>
      </c>
      <c r="W152" s="60" t="str">
        <f t="shared" si="16"/>
        <v>H-MVP18WBV</v>
      </c>
      <c r="X152" s="60" t="str">
        <f t="shared" si="20"/>
        <v>Toronto Maple Leafs NHL</v>
      </c>
      <c r="AC152" s="51">
        <f t="shared" si="21"/>
        <v>36</v>
      </c>
      <c r="AD152" s="44">
        <f t="shared" si="22"/>
        <v>87</v>
      </c>
      <c r="AE152" s="51">
        <f t="shared" si="23"/>
        <v>36087</v>
      </c>
    </row>
    <row r="153" spans="1:31">
      <c r="A153" s="60" t="str">
        <f t="shared" si="17"/>
        <v>H-MVP20WBVbkb</v>
      </c>
      <c r="B153" s="60" t="str">
        <f t="shared" si="18"/>
        <v>36-088-09</v>
      </c>
      <c r="C153" s="73" t="s">
        <v>1598</v>
      </c>
      <c r="D153" s="73" t="s">
        <v>1599</v>
      </c>
      <c r="E153" s="73" t="s">
        <v>1110</v>
      </c>
      <c r="F153" s="74">
        <v>0</v>
      </c>
      <c r="G153" s="73" t="s">
        <v>1600</v>
      </c>
      <c r="H153" s="73" t="s">
        <v>53</v>
      </c>
      <c r="I153" s="73" t="s">
        <v>1159</v>
      </c>
      <c r="J153" s="73" t="s">
        <v>327</v>
      </c>
      <c r="K153" s="73" t="s">
        <v>382</v>
      </c>
      <c r="L153" s="73" t="s">
        <v>1113</v>
      </c>
      <c r="M153" s="73" t="s">
        <v>388</v>
      </c>
      <c r="O153" s="73" t="s">
        <v>386</v>
      </c>
      <c r="P153" s="73" t="s">
        <v>1115</v>
      </c>
      <c r="Q153" s="73" t="s">
        <v>1166</v>
      </c>
      <c r="R153" s="73" t="s">
        <v>53</v>
      </c>
      <c r="S153" s="73" t="s">
        <v>1114</v>
      </c>
      <c r="T153" s="73" t="s">
        <v>1105</v>
      </c>
      <c r="U153" s="73" t="s">
        <v>1076</v>
      </c>
      <c r="V153" s="60" t="str">
        <f t="shared" si="19"/>
        <v>H-MVP20WBVчерный</v>
      </c>
      <c r="W153" s="60" t="str">
        <f t="shared" si="16"/>
        <v>H-MVP20WBV</v>
      </c>
      <c r="X153" s="60" t="str">
        <f t="shared" si="20"/>
        <v>Washington Capitals NHL</v>
      </c>
      <c r="AC153" s="51">
        <f t="shared" si="21"/>
        <v>36</v>
      </c>
      <c r="AD153" s="44">
        <f t="shared" si="22"/>
        <v>88</v>
      </c>
      <c r="AE153" s="51">
        <f t="shared" si="23"/>
        <v>36088</v>
      </c>
    </row>
    <row r="154" spans="1:31">
      <c r="A154" s="60" t="str">
        <f t="shared" si="17"/>
        <v>H-MVP20WBVnya</v>
      </c>
      <c r="B154" s="60" t="str">
        <f t="shared" si="18"/>
        <v>36-088-16</v>
      </c>
      <c r="C154" s="73" t="s">
        <v>1601</v>
      </c>
      <c r="D154" s="73" t="s">
        <v>1602</v>
      </c>
      <c r="E154" s="73" t="s">
        <v>1110</v>
      </c>
      <c r="F154" s="74">
        <v>0</v>
      </c>
      <c r="G154" s="73" t="s">
        <v>1600</v>
      </c>
      <c r="H154" s="73" t="s">
        <v>55</v>
      </c>
      <c r="I154" s="73" t="s">
        <v>1159</v>
      </c>
      <c r="J154" s="73" t="s">
        <v>327</v>
      </c>
      <c r="K154" s="73" t="s">
        <v>382</v>
      </c>
      <c r="L154" s="73" t="s">
        <v>1113</v>
      </c>
      <c r="M154" s="73" t="s">
        <v>388</v>
      </c>
      <c r="O154" s="73" t="s">
        <v>386</v>
      </c>
      <c r="P154" s="73" t="s">
        <v>1115</v>
      </c>
      <c r="Q154" s="73" t="s">
        <v>1390</v>
      </c>
      <c r="R154" s="73" t="s">
        <v>71</v>
      </c>
      <c r="S154" s="73" t="s">
        <v>1114</v>
      </c>
      <c r="T154" s="73" t="s">
        <v>1105</v>
      </c>
      <c r="U154" s="73" t="s">
        <v>1076</v>
      </c>
      <c r="V154" s="60" t="str">
        <f t="shared" si="19"/>
        <v>H-MVP20WBVтемно-синий</v>
      </c>
      <c r="W154" s="60" t="str">
        <f t="shared" si="16"/>
        <v>H-MVP20WBV</v>
      </c>
      <c r="X154" s="60" t="str">
        <f t="shared" si="20"/>
        <v>Washington Capitals NHL</v>
      </c>
      <c r="AC154" s="51">
        <f t="shared" si="21"/>
        <v>36</v>
      </c>
      <c r="AD154" s="44">
        <f t="shared" si="22"/>
        <v>88</v>
      </c>
      <c r="AE154" s="51">
        <f t="shared" si="23"/>
        <v>36088</v>
      </c>
    </row>
    <row r="155" spans="1:31">
      <c r="A155" s="60" t="str">
        <f t="shared" si="17"/>
        <v>H-MVP22WBVbk</v>
      </c>
      <c r="B155" s="60" t="str">
        <f t="shared" si="18"/>
        <v>36-089-70</v>
      </c>
      <c r="C155" s="73" t="s">
        <v>1603</v>
      </c>
      <c r="D155" s="73" t="s">
        <v>1604</v>
      </c>
      <c r="E155" s="73" t="s">
        <v>1110</v>
      </c>
      <c r="F155" s="74">
        <v>0</v>
      </c>
      <c r="G155" s="73" t="s">
        <v>1605</v>
      </c>
      <c r="H155" s="73" t="s">
        <v>296</v>
      </c>
      <c r="I155" s="73" t="s">
        <v>1159</v>
      </c>
      <c r="J155" s="73" t="s">
        <v>327</v>
      </c>
      <c r="K155" s="73" t="s">
        <v>382</v>
      </c>
      <c r="L155" s="73" t="s">
        <v>1113</v>
      </c>
      <c r="M155" s="73" t="s">
        <v>388</v>
      </c>
      <c r="O155" s="73" t="s">
        <v>386</v>
      </c>
      <c r="P155" s="73" t="s">
        <v>1115</v>
      </c>
      <c r="Q155" s="73" t="s">
        <v>1144</v>
      </c>
      <c r="R155" s="73" t="s">
        <v>53</v>
      </c>
      <c r="S155" s="73" t="s">
        <v>1114</v>
      </c>
      <c r="T155" s="73" t="s">
        <v>1105</v>
      </c>
      <c r="U155" s="73" t="s">
        <v>1073</v>
      </c>
      <c r="V155" s="60" t="str">
        <f t="shared" si="19"/>
        <v>H-MVP22WBVчерный / голубой</v>
      </c>
      <c r="W155" s="60" t="str">
        <f t="shared" si="16"/>
        <v>H-MVP22WBV</v>
      </c>
      <c r="X155" s="60" t="str">
        <f t="shared" si="20"/>
        <v>San Jose Sharks NHL</v>
      </c>
      <c r="AC155" s="51">
        <f t="shared" si="21"/>
        <v>36</v>
      </c>
      <c r="AD155" s="44">
        <f t="shared" si="22"/>
        <v>89</v>
      </c>
      <c r="AE155" s="51">
        <f t="shared" si="23"/>
        <v>36089</v>
      </c>
    </row>
    <row r="156" spans="1:31">
      <c r="A156" s="60" t="str">
        <f t="shared" si="17"/>
        <v>H-MVP22WBVbkd</v>
      </c>
      <c r="B156" s="60" t="str">
        <f t="shared" si="18"/>
        <v>36-089-48</v>
      </c>
      <c r="C156" s="73" t="s">
        <v>1606</v>
      </c>
      <c r="D156" s="73" t="s">
        <v>1607</v>
      </c>
      <c r="E156" s="73" t="s">
        <v>1110</v>
      </c>
      <c r="F156" s="74">
        <v>0</v>
      </c>
      <c r="G156" s="73" t="s">
        <v>1605</v>
      </c>
      <c r="H156" s="73" t="s">
        <v>293</v>
      </c>
      <c r="I156" s="73" t="s">
        <v>1159</v>
      </c>
      <c r="J156" s="73" t="s">
        <v>327</v>
      </c>
      <c r="K156" s="73" t="s">
        <v>382</v>
      </c>
      <c r="L156" s="73" t="s">
        <v>1113</v>
      </c>
      <c r="M156" s="73" t="s">
        <v>388</v>
      </c>
      <c r="O156" s="73" t="s">
        <v>386</v>
      </c>
      <c r="P156" s="73" t="s">
        <v>1115</v>
      </c>
      <c r="Q156" s="73" t="s">
        <v>1174</v>
      </c>
      <c r="R156" s="73" t="s">
        <v>53</v>
      </c>
      <c r="S156" s="73" t="s">
        <v>1114</v>
      </c>
      <c r="T156" s="73" t="s">
        <v>1105</v>
      </c>
      <c r="U156" s="73" t="s">
        <v>1073</v>
      </c>
      <c r="V156" s="60" t="str">
        <f t="shared" si="19"/>
        <v>H-MVP22WBVчерный / белый</v>
      </c>
      <c r="W156" s="60" t="str">
        <f t="shared" si="16"/>
        <v>H-MVP22WBV</v>
      </c>
      <c r="X156" s="60" t="str">
        <f t="shared" si="20"/>
        <v>San Jose Sharks NHL</v>
      </c>
      <c r="AC156" s="51">
        <f t="shared" si="21"/>
        <v>36</v>
      </c>
      <c r="AD156" s="44">
        <f t="shared" si="22"/>
        <v>89</v>
      </c>
      <c r="AE156" s="51">
        <f t="shared" si="23"/>
        <v>36089</v>
      </c>
    </row>
    <row r="157" spans="1:31">
      <c r="A157" s="60" t="str">
        <f t="shared" si="17"/>
        <v>H-MVP23WBVbka</v>
      </c>
      <c r="B157" s="60" t="str">
        <f t="shared" si="18"/>
        <v>36-090-09</v>
      </c>
      <c r="C157" s="73" t="s">
        <v>1608</v>
      </c>
      <c r="D157" s="73" t="s">
        <v>1609</v>
      </c>
      <c r="E157" s="73" t="s">
        <v>1110</v>
      </c>
      <c r="F157" s="74">
        <v>0</v>
      </c>
      <c r="G157" s="73" t="s">
        <v>1610</v>
      </c>
      <c r="H157" s="73" t="s">
        <v>53</v>
      </c>
      <c r="I157" s="73" t="s">
        <v>1159</v>
      </c>
      <c r="J157" s="73" t="s">
        <v>327</v>
      </c>
      <c r="K157" s="73" t="s">
        <v>382</v>
      </c>
      <c r="L157" s="73" t="s">
        <v>1113</v>
      </c>
      <c r="M157" s="73" t="s">
        <v>388</v>
      </c>
      <c r="O157" s="73" t="s">
        <v>386</v>
      </c>
      <c r="P157" s="73" t="s">
        <v>1115</v>
      </c>
      <c r="Q157" s="73" t="s">
        <v>1180</v>
      </c>
      <c r="R157" s="73" t="s">
        <v>53</v>
      </c>
      <c r="S157" s="73" t="s">
        <v>1114</v>
      </c>
      <c r="T157" s="73" t="s">
        <v>1105</v>
      </c>
      <c r="U157" s="73" t="s">
        <v>1095</v>
      </c>
      <c r="V157" s="60" t="str">
        <f t="shared" si="19"/>
        <v>H-MVP23WBVчерный</v>
      </c>
      <c r="W157" s="60" t="str">
        <f t="shared" si="16"/>
        <v>H-MVP23WBV</v>
      </c>
      <c r="X157" s="60" t="str">
        <f t="shared" si="20"/>
        <v>Tampa Bay Lightning NHL</v>
      </c>
      <c r="AC157" s="51">
        <f t="shared" si="21"/>
        <v>36</v>
      </c>
      <c r="AD157" s="44">
        <f t="shared" si="22"/>
        <v>90</v>
      </c>
      <c r="AE157" s="51">
        <f t="shared" si="23"/>
        <v>36090</v>
      </c>
    </row>
    <row r="158" spans="1:31">
      <c r="A158" s="60" t="str">
        <f t="shared" si="17"/>
        <v>H-MVP23WBVryc</v>
      </c>
      <c r="B158" s="60" t="str">
        <f t="shared" si="18"/>
        <v>36-090-06</v>
      </c>
      <c r="C158" s="73" t="s">
        <v>1611</v>
      </c>
      <c r="D158" s="73" t="s">
        <v>1612</v>
      </c>
      <c r="E158" s="73" t="s">
        <v>1110</v>
      </c>
      <c r="F158" s="74">
        <v>0</v>
      </c>
      <c r="G158" s="73" t="s">
        <v>1610</v>
      </c>
      <c r="H158" s="73" t="s">
        <v>71</v>
      </c>
      <c r="I158" s="73" t="s">
        <v>1159</v>
      </c>
      <c r="J158" s="73" t="s">
        <v>327</v>
      </c>
      <c r="K158" s="73" t="s">
        <v>382</v>
      </c>
      <c r="L158" s="73" t="s">
        <v>1113</v>
      </c>
      <c r="M158" s="73" t="s">
        <v>388</v>
      </c>
      <c r="O158" s="73" t="s">
        <v>386</v>
      </c>
      <c r="P158" s="73" t="s">
        <v>1115</v>
      </c>
      <c r="Q158" s="73" t="s">
        <v>1348</v>
      </c>
      <c r="R158" s="73" t="s">
        <v>71</v>
      </c>
      <c r="S158" s="73" t="s">
        <v>1114</v>
      </c>
      <c r="T158" s="73" t="s">
        <v>1105</v>
      </c>
      <c r="U158" s="73" t="s">
        <v>1095</v>
      </c>
      <c r="V158" s="60" t="str">
        <f t="shared" si="19"/>
        <v>H-MVP23WBVсиний</v>
      </c>
      <c r="W158" s="60" t="str">
        <f t="shared" si="16"/>
        <v>H-MVP23WBV</v>
      </c>
      <c r="X158" s="60" t="str">
        <f t="shared" si="20"/>
        <v>Tampa Bay Lightning NHL</v>
      </c>
      <c r="AC158" s="51">
        <f t="shared" si="21"/>
        <v>36</v>
      </c>
      <c r="AD158" s="44">
        <f t="shared" si="22"/>
        <v>90</v>
      </c>
      <c r="AE158" s="51">
        <f t="shared" si="23"/>
        <v>36090</v>
      </c>
    </row>
    <row r="159" spans="1:31">
      <c r="A159" s="60" t="str">
        <f t="shared" si="17"/>
        <v>H-MVP25WBVbki</v>
      </c>
      <c r="B159" s="60" t="str">
        <f t="shared" si="18"/>
        <v>36-091-09</v>
      </c>
      <c r="C159" s="73" t="s">
        <v>1613</v>
      </c>
      <c r="D159" s="73" t="s">
        <v>1614</v>
      </c>
      <c r="E159" s="73" t="s">
        <v>1110</v>
      </c>
      <c r="F159" s="74">
        <v>0</v>
      </c>
      <c r="G159" s="73" t="s">
        <v>1615</v>
      </c>
      <c r="H159" s="73" t="s">
        <v>53</v>
      </c>
      <c r="I159" s="73" t="s">
        <v>1159</v>
      </c>
      <c r="J159" s="73" t="s">
        <v>327</v>
      </c>
      <c r="K159" s="73" t="s">
        <v>382</v>
      </c>
      <c r="L159" s="73" t="s">
        <v>1113</v>
      </c>
      <c r="M159" s="73" t="s">
        <v>388</v>
      </c>
      <c r="O159" s="73" t="s">
        <v>386</v>
      </c>
      <c r="P159" s="73" t="s">
        <v>1115</v>
      </c>
      <c r="Q159" s="73" t="s">
        <v>1616</v>
      </c>
      <c r="R159" s="73" t="s">
        <v>53</v>
      </c>
      <c r="S159" s="73" t="s">
        <v>1114</v>
      </c>
      <c r="T159" s="73" t="s">
        <v>1105</v>
      </c>
      <c r="U159" s="73" t="s">
        <v>1066</v>
      </c>
      <c r="V159" s="60" t="str">
        <f t="shared" si="19"/>
        <v>H-MVP25WBVчерный</v>
      </c>
      <c r="W159" s="60" t="str">
        <f t="shared" si="16"/>
        <v>H-MVP25WBV</v>
      </c>
      <c r="X159" s="60" t="str">
        <f t="shared" si="20"/>
        <v>Anaheim Ducks NHL</v>
      </c>
      <c r="AC159" s="51">
        <f t="shared" si="21"/>
        <v>36</v>
      </c>
      <c r="AD159" s="44">
        <f t="shared" si="22"/>
        <v>91</v>
      </c>
      <c r="AE159" s="51">
        <f t="shared" si="23"/>
        <v>36091</v>
      </c>
    </row>
    <row r="160" spans="1:31">
      <c r="A160" s="60" t="str">
        <f t="shared" si="17"/>
        <v>H-MVP26WBVbkc</v>
      </c>
      <c r="B160" s="60" t="str">
        <f t="shared" si="18"/>
        <v>36-092-09</v>
      </c>
      <c r="C160" s="73" t="s">
        <v>1617</v>
      </c>
      <c r="D160" s="73" t="s">
        <v>1618</v>
      </c>
      <c r="E160" s="73" t="s">
        <v>1110</v>
      </c>
      <c r="F160" s="74">
        <v>0</v>
      </c>
      <c r="G160" s="73" t="s">
        <v>1619</v>
      </c>
      <c r="H160" s="73" t="s">
        <v>53</v>
      </c>
      <c r="I160" s="73" t="s">
        <v>1159</v>
      </c>
      <c r="J160" s="73" t="s">
        <v>327</v>
      </c>
      <c r="K160" s="73" t="s">
        <v>382</v>
      </c>
      <c r="L160" s="73" t="s">
        <v>1113</v>
      </c>
      <c r="M160" s="73" t="s">
        <v>388</v>
      </c>
      <c r="O160" s="73" t="s">
        <v>386</v>
      </c>
      <c r="P160" s="73" t="s">
        <v>1115</v>
      </c>
      <c r="Q160" s="73" t="s">
        <v>1565</v>
      </c>
      <c r="R160" s="73" t="s">
        <v>53</v>
      </c>
      <c r="S160" s="73" t="s">
        <v>1114</v>
      </c>
      <c r="T160" s="73" t="s">
        <v>1105</v>
      </c>
      <c r="U160" s="73" t="s">
        <v>1620</v>
      </c>
      <c r="V160" s="60" t="str">
        <f t="shared" si="19"/>
        <v>H-MVP26WBVчерный</v>
      </c>
      <c r="W160" s="60" t="str">
        <f t="shared" si="16"/>
        <v>H-MVP26WBV</v>
      </c>
      <c r="X160" s="60" t="str">
        <f t="shared" si="20"/>
        <v>Florida Panthers NHL</v>
      </c>
      <c r="AC160" s="51">
        <f t="shared" si="21"/>
        <v>36</v>
      </c>
      <c r="AD160" s="44">
        <f t="shared" si="22"/>
        <v>92</v>
      </c>
      <c r="AE160" s="51">
        <f t="shared" si="23"/>
        <v>36092</v>
      </c>
    </row>
    <row r="161" spans="1:31">
      <c r="A161" s="60" t="str">
        <f t="shared" si="17"/>
        <v>H-MVP28WBVnyb</v>
      </c>
      <c r="B161" s="60" t="str">
        <f t="shared" si="18"/>
        <v>36-093-16</v>
      </c>
      <c r="C161" s="73" t="s">
        <v>1621</v>
      </c>
      <c r="D161" s="73" t="s">
        <v>1622</v>
      </c>
      <c r="E161" s="73" t="s">
        <v>1110</v>
      </c>
      <c r="F161" s="74">
        <v>0</v>
      </c>
      <c r="G161" s="73" t="s">
        <v>1623</v>
      </c>
      <c r="H161" s="73" t="s">
        <v>55</v>
      </c>
      <c r="I161" s="73" t="s">
        <v>1159</v>
      </c>
      <c r="J161" s="73" t="s">
        <v>327</v>
      </c>
      <c r="K161" s="73" t="s">
        <v>382</v>
      </c>
      <c r="L161" s="73" t="s">
        <v>1113</v>
      </c>
      <c r="M161" s="73" t="s">
        <v>388</v>
      </c>
      <c r="O161" s="73" t="s">
        <v>386</v>
      </c>
      <c r="P161" s="73" t="s">
        <v>1115</v>
      </c>
      <c r="Q161" s="73" t="s">
        <v>1594</v>
      </c>
      <c r="R161" s="73" t="s">
        <v>71</v>
      </c>
      <c r="S161" s="73" t="s">
        <v>1114</v>
      </c>
      <c r="T161" s="73" t="s">
        <v>1105</v>
      </c>
      <c r="U161" s="73" t="s">
        <v>1624</v>
      </c>
      <c r="V161" s="60" t="str">
        <f t="shared" si="19"/>
        <v>H-MVP28WBVтемно-синий</v>
      </c>
      <c r="W161" s="60" t="str">
        <f t="shared" si="16"/>
        <v>H-MVP28WBV</v>
      </c>
      <c r="X161" s="60" t="str">
        <f t="shared" si="20"/>
        <v>Columbus Blue Jackets NHL</v>
      </c>
      <c r="AC161" s="51">
        <f t="shared" si="21"/>
        <v>36</v>
      </c>
      <c r="AD161" s="44">
        <f t="shared" si="22"/>
        <v>93</v>
      </c>
      <c r="AE161" s="51">
        <f t="shared" si="23"/>
        <v>36093</v>
      </c>
    </row>
    <row r="162" spans="1:31">
      <c r="A162" s="60" t="str">
        <f t="shared" si="17"/>
        <v>H-MVP29WBVbk</v>
      </c>
      <c r="B162" s="60" t="str">
        <f t="shared" si="18"/>
        <v>36-094-09</v>
      </c>
      <c r="C162" s="73" t="s">
        <v>1625</v>
      </c>
      <c r="D162" s="73" t="s">
        <v>1626</v>
      </c>
      <c r="E162" s="73" t="s">
        <v>1110</v>
      </c>
      <c r="F162" s="74">
        <v>0</v>
      </c>
      <c r="G162" s="73" t="s">
        <v>1627</v>
      </c>
      <c r="H162" s="73" t="s">
        <v>53</v>
      </c>
      <c r="I162" s="73" t="s">
        <v>1159</v>
      </c>
      <c r="J162" s="73" t="s">
        <v>327</v>
      </c>
      <c r="K162" s="73" t="s">
        <v>382</v>
      </c>
      <c r="L162" s="73" t="s">
        <v>1113</v>
      </c>
      <c r="M162" s="73" t="s">
        <v>388</v>
      </c>
      <c r="O162" s="73" t="s">
        <v>386</v>
      </c>
      <c r="P162" s="73" t="s">
        <v>1115</v>
      </c>
      <c r="Q162" s="73" t="s">
        <v>1144</v>
      </c>
      <c r="R162" s="73" t="s">
        <v>53</v>
      </c>
      <c r="S162" s="73" t="s">
        <v>1114</v>
      </c>
      <c r="T162" s="73" t="s">
        <v>1105</v>
      </c>
      <c r="U162" s="73" t="s">
        <v>1628</v>
      </c>
      <c r="V162" s="60" t="str">
        <f t="shared" si="19"/>
        <v>H-MVP29WBVчерный</v>
      </c>
      <c r="W162" s="60" t="str">
        <f t="shared" si="16"/>
        <v>H-MVP29WBV</v>
      </c>
      <c r="X162" s="60" t="str">
        <f t="shared" si="20"/>
        <v>Minnesota Wild NHL</v>
      </c>
      <c r="AC162" s="51">
        <f t="shared" si="21"/>
        <v>36</v>
      </c>
      <c r="AD162" s="44">
        <f t="shared" si="22"/>
        <v>94</v>
      </c>
      <c r="AE162" s="51">
        <f t="shared" si="23"/>
        <v>36094</v>
      </c>
    </row>
    <row r="163" spans="1:31">
      <c r="A163" s="60" t="str">
        <f t="shared" si="17"/>
        <v>H-MVP30WBVny</v>
      </c>
      <c r="B163" s="60" t="str">
        <f t="shared" si="18"/>
        <v>36-095-16</v>
      </c>
      <c r="C163" s="73" t="s">
        <v>1629</v>
      </c>
      <c r="D163" s="73" t="s">
        <v>1630</v>
      </c>
      <c r="E163" s="73" t="s">
        <v>1110</v>
      </c>
      <c r="F163" s="74">
        <v>0</v>
      </c>
      <c r="G163" s="73" t="s">
        <v>1631</v>
      </c>
      <c r="H163" s="73" t="s">
        <v>55</v>
      </c>
      <c r="I163" s="73" t="s">
        <v>1159</v>
      </c>
      <c r="J163" s="73" t="s">
        <v>327</v>
      </c>
      <c r="K163" s="73" t="s">
        <v>382</v>
      </c>
      <c r="L163" s="73" t="s">
        <v>1113</v>
      </c>
      <c r="M163" s="73" t="s">
        <v>388</v>
      </c>
      <c r="O163" s="73" t="s">
        <v>386</v>
      </c>
      <c r="P163" s="73" t="s">
        <v>1115</v>
      </c>
      <c r="Q163" s="73" t="s">
        <v>1162</v>
      </c>
      <c r="R163" s="73" t="s">
        <v>71</v>
      </c>
      <c r="S163" s="73" t="s">
        <v>1114</v>
      </c>
      <c r="T163" s="73" t="s">
        <v>1105</v>
      </c>
      <c r="U163" s="73" t="s">
        <v>1081</v>
      </c>
      <c r="V163" s="60" t="str">
        <f t="shared" si="19"/>
        <v>H-MVP30WBVтемно-синий</v>
      </c>
      <c r="W163" s="60" t="str">
        <f t="shared" si="16"/>
        <v>H-MVP30WBV</v>
      </c>
      <c r="X163" s="60" t="str">
        <f t="shared" si="20"/>
        <v>Nashville Predators NHL</v>
      </c>
      <c r="AC163" s="51">
        <f t="shared" si="21"/>
        <v>36</v>
      </c>
      <c r="AD163" s="44">
        <f t="shared" si="22"/>
        <v>95</v>
      </c>
      <c r="AE163" s="51">
        <f t="shared" si="23"/>
        <v>36095</v>
      </c>
    </row>
    <row r="164" spans="1:31">
      <c r="A164" s="60" t="str">
        <f t="shared" si="17"/>
        <v>H-MVP31WBVbk</v>
      </c>
      <c r="B164" s="60" t="str">
        <f t="shared" si="18"/>
        <v>36-096-09</v>
      </c>
      <c r="C164" s="73" t="s">
        <v>1632</v>
      </c>
      <c r="D164" s="73" t="s">
        <v>1633</v>
      </c>
      <c r="E164" s="73" t="s">
        <v>1110</v>
      </c>
      <c r="F164" s="74">
        <v>0</v>
      </c>
      <c r="G164" s="73" t="s">
        <v>1634</v>
      </c>
      <c r="H164" s="73" t="s">
        <v>53</v>
      </c>
      <c r="I164" s="73" t="s">
        <v>1159</v>
      </c>
      <c r="J164" s="73" t="s">
        <v>327</v>
      </c>
      <c r="K164" s="73" t="s">
        <v>382</v>
      </c>
      <c r="L164" s="73" t="s">
        <v>1113</v>
      </c>
      <c r="M164" s="73" t="s">
        <v>388</v>
      </c>
      <c r="O164" s="73" t="s">
        <v>386</v>
      </c>
      <c r="P164" s="73" t="s">
        <v>1115</v>
      </c>
      <c r="Q164" s="73" t="s">
        <v>1144</v>
      </c>
      <c r="R164" s="73" t="s">
        <v>53</v>
      </c>
      <c r="S164" s="73" t="s">
        <v>1114</v>
      </c>
      <c r="T164" s="73" t="s">
        <v>1105</v>
      </c>
      <c r="U164" s="73" t="s">
        <v>1075</v>
      </c>
      <c r="V164" s="60" t="str">
        <f t="shared" si="19"/>
        <v>H-MVP31WBVчерный</v>
      </c>
      <c r="W164" s="60" t="str">
        <f t="shared" si="16"/>
        <v>H-MVP31WBV</v>
      </c>
      <c r="X164" s="60" t="str">
        <f t="shared" si="20"/>
        <v>Vegas Golden Knights NHL</v>
      </c>
      <c r="AC164" s="51">
        <f t="shared" si="21"/>
        <v>36</v>
      </c>
      <c r="AD164" s="44">
        <f t="shared" si="22"/>
        <v>96</v>
      </c>
      <c r="AE164" s="51">
        <f t="shared" si="23"/>
        <v>36096</v>
      </c>
    </row>
    <row r="165" spans="1:31">
      <c r="A165" s="60" t="str">
        <f t="shared" si="17"/>
        <v>H-MVP32WBVbk</v>
      </c>
      <c r="B165" s="60" t="str">
        <f t="shared" si="18"/>
        <v>36-097-09</v>
      </c>
      <c r="C165" s="73" t="s">
        <v>1635</v>
      </c>
      <c r="D165" s="73" t="s">
        <v>1636</v>
      </c>
      <c r="E165" s="73" t="s">
        <v>1110</v>
      </c>
      <c r="F165" s="74">
        <v>0</v>
      </c>
      <c r="G165" s="73" t="s">
        <v>1637</v>
      </c>
      <c r="H165" s="73" t="s">
        <v>53</v>
      </c>
      <c r="I165" s="73" t="s">
        <v>1159</v>
      </c>
      <c r="J165" s="73" t="s">
        <v>327</v>
      </c>
      <c r="K165" s="73" t="s">
        <v>382</v>
      </c>
      <c r="L165" s="73" t="s">
        <v>1113</v>
      </c>
      <c r="M165" s="73" t="s">
        <v>388</v>
      </c>
      <c r="O165" s="73" t="s">
        <v>386</v>
      </c>
      <c r="P165" s="73" t="s">
        <v>1115</v>
      </c>
      <c r="Q165" s="73" t="s">
        <v>1144</v>
      </c>
      <c r="R165" s="73" t="s">
        <v>53</v>
      </c>
      <c r="S165" s="73" t="s">
        <v>1114</v>
      </c>
      <c r="T165" s="73" t="s">
        <v>1105</v>
      </c>
      <c r="U165" s="73" t="s">
        <v>1074</v>
      </c>
      <c r="V165" s="60" t="str">
        <f t="shared" si="19"/>
        <v>H-MVP32WBVчерный</v>
      </c>
      <c r="W165" s="60" t="str">
        <f t="shared" si="16"/>
        <v>H-MVP32WBV</v>
      </c>
      <c r="X165" s="60" t="str">
        <f t="shared" si="20"/>
        <v>Seattle Kraken NHL</v>
      </c>
      <c r="AC165" s="51">
        <f t="shared" si="21"/>
        <v>36</v>
      </c>
      <c r="AD165" s="44">
        <f t="shared" si="22"/>
        <v>97</v>
      </c>
      <c r="AE165" s="51">
        <f t="shared" si="23"/>
        <v>36097</v>
      </c>
    </row>
    <row r="166" spans="1:31">
      <c r="A166" s="60" t="str">
        <f t="shared" si="17"/>
        <v>H-MVP47WBVbkd</v>
      </c>
      <c r="B166" s="60" t="str">
        <f t="shared" si="18"/>
        <v>36-098-09</v>
      </c>
      <c r="C166" s="73" t="s">
        <v>1638</v>
      </c>
      <c r="D166" s="73" t="s">
        <v>1639</v>
      </c>
      <c r="E166" s="73" t="s">
        <v>1110</v>
      </c>
      <c r="F166" s="74">
        <v>0</v>
      </c>
      <c r="G166" s="73" t="s">
        <v>1640</v>
      </c>
      <c r="H166" s="73" t="s">
        <v>53</v>
      </c>
      <c r="I166" s="73" t="s">
        <v>1159</v>
      </c>
      <c r="J166" s="73" t="s">
        <v>327</v>
      </c>
      <c r="K166" s="73" t="s">
        <v>382</v>
      </c>
      <c r="L166" s="73" t="s">
        <v>1113</v>
      </c>
      <c r="M166" s="73" t="s">
        <v>388</v>
      </c>
      <c r="O166" s="73" t="s">
        <v>386</v>
      </c>
      <c r="P166" s="73" t="s">
        <v>1115</v>
      </c>
      <c r="Q166" s="73" t="s">
        <v>1174</v>
      </c>
      <c r="R166" s="73" t="s">
        <v>53</v>
      </c>
      <c r="S166" s="73" t="s">
        <v>1114</v>
      </c>
      <c r="T166" s="73" t="s">
        <v>1105</v>
      </c>
      <c r="U166" s="73" t="s">
        <v>1101</v>
      </c>
      <c r="V166" s="60" t="str">
        <f t="shared" si="19"/>
        <v>H-MVP47WBVчерный</v>
      </c>
      <c r="W166" s="60" t="str">
        <f t="shared" si="16"/>
        <v>H-MVP47WBV</v>
      </c>
      <c r="X166" s="60" t="str">
        <f t="shared" si="20"/>
        <v>Winnipeg Jets NHL</v>
      </c>
      <c r="AC166" s="51">
        <f t="shared" si="21"/>
        <v>36</v>
      </c>
      <c r="AD166" s="44">
        <f t="shared" si="22"/>
        <v>98</v>
      </c>
      <c r="AE166" s="51">
        <f t="shared" si="23"/>
        <v>36098</v>
      </c>
    </row>
    <row r="167" spans="1:31">
      <c r="A167" s="60" t="str">
        <f t="shared" si="17"/>
        <v>H-MVPSP15WBPbka</v>
      </c>
      <c r="B167" s="60" t="str">
        <f t="shared" si="18"/>
        <v>36-099-09</v>
      </c>
      <c r="C167" s="73" t="s">
        <v>1641</v>
      </c>
      <c r="D167" s="73" t="s">
        <v>1642</v>
      </c>
      <c r="E167" s="73" t="s">
        <v>1110</v>
      </c>
      <c r="F167" s="74">
        <v>0</v>
      </c>
      <c r="G167" s="73" t="s">
        <v>1643</v>
      </c>
      <c r="H167" s="73" t="s">
        <v>53</v>
      </c>
      <c r="I167" s="73" t="s">
        <v>1159</v>
      </c>
      <c r="J167" s="73" t="s">
        <v>327</v>
      </c>
      <c r="K167" s="73" t="s">
        <v>382</v>
      </c>
      <c r="L167" s="73" t="s">
        <v>1113</v>
      </c>
      <c r="M167" s="73" t="s">
        <v>388</v>
      </c>
      <c r="O167" s="73" t="s">
        <v>386</v>
      </c>
      <c r="P167" s="73" t="s">
        <v>1115</v>
      </c>
      <c r="Q167" s="73" t="s">
        <v>1180</v>
      </c>
      <c r="R167" s="73" t="s">
        <v>53</v>
      </c>
      <c r="S167" s="73" t="s">
        <v>1114</v>
      </c>
      <c r="T167" s="73" t="s">
        <v>1105</v>
      </c>
      <c r="U167" s="73" t="s">
        <v>1060</v>
      </c>
      <c r="V167" s="60" t="str">
        <f t="shared" si="19"/>
        <v>H-MVPSP15WBPчерный</v>
      </c>
      <c r="W167" s="60" t="str">
        <f t="shared" si="16"/>
        <v>H-MVPSP15WBP</v>
      </c>
      <c r="X167" s="60" t="str">
        <f t="shared" si="20"/>
        <v>Pittsburgh Penguins NHL</v>
      </c>
      <c r="AC167" s="51">
        <f t="shared" si="21"/>
        <v>36</v>
      </c>
      <c r="AD167" s="44">
        <f t="shared" si="22"/>
        <v>99</v>
      </c>
      <c r="AE167" s="51">
        <f t="shared" si="23"/>
        <v>36099</v>
      </c>
    </row>
    <row r="168" spans="1:31">
      <c r="A168" s="60" t="str">
        <f t="shared" si="17"/>
        <v>H-MVPSP22WBPbk</v>
      </c>
      <c r="B168" s="60" t="str">
        <f t="shared" si="18"/>
        <v>36-100-09</v>
      </c>
      <c r="C168" s="73" t="s">
        <v>1644</v>
      </c>
      <c r="D168" s="73" t="s">
        <v>1645</v>
      </c>
      <c r="E168" s="73" t="s">
        <v>1110</v>
      </c>
      <c r="F168" s="74">
        <v>0</v>
      </c>
      <c r="G168" s="73" t="s">
        <v>1646</v>
      </c>
      <c r="H168" s="73" t="s">
        <v>53</v>
      </c>
      <c r="I168" s="73" t="s">
        <v>1159</v>
      </c>
      <c r="J168" s="73" t="s">
        <v>327</v>
      </c>
      <c r="K168" s="73" t="s">
        <v>382</v>
      </c>
      <c r="L168" s="73" t="s">
        <v>1113</v>
      </c>
      <c r="M168" s="73" t="s">
        <v>388</v>
      </c>
      <c r="O168" s="73" t="s">
        <v>386</v>
      </c>
      <c r="P168" s="73" t="s">
        <v>1115</v>
      </c>
      <c r="Q168" s="73" t="s">
        <v>1144</v>
      </c>
      <c r="R168" s="73" t="s">
        <v>53</v>
      </c>
      <c r="S168" s="73" t="s">
        <v>1114</v>
      </c>
      <c r="T168" s="73" t="s">
        <v>1105</v>
      </c>
      <c r="U168" s="73" t="s">
        <v>1073</v>
      </c>
      <c r="V168" s="60" t="str">
        <f t="shared" si="19"/>
        <v>H-MVPSP22WBPчерный</v>
      </c>
      <c r="W168" s="60" t="str">
        <f t="shared" si="16"/>
        <v>H-MVPSP22WBP</v>
      </c>
      <c r="X168" s="60" t="str">
        <f t="shared" si="20"/>
        <v>San Jose Sharks NHL</v>
      </c>
      <c r="AC168" s="51">
        <f t="shared" si="21"/>
        <v>36</v>
      </c>
      <c r="AD168" s="44">
        <f t="shared" si="22"/>
        <v>100</v>
      </c>
      <c r="AE168" s="51">
        <f t="shared" si="23"/>
        <v>36100</v>
      </c>
    </row>
    <row r="169" spans="1:31">
      <c r="A169" s="60" t="str">
        <f t="shared" si="17"/>
        <v>H-MVPSP25WBPbkd</v>
      </c>
      <c r="B169" s="60" t="str">
        <f t="shared" si="18"/>
        <v>36-101-09</v>
      </c>
      <c r="C169" s="73" t="s">
        <v>1647</v>
      </c>
      <c r="D169" s="73" t="s">
        <v>1648</v>
      </c>
      <c r="E169" s="73" t="s">
        <v>1110</v>
      </c>
      <c r="F169" s="74">
        <v>0</v>
      </c>
      <c r="G169" s="73" t="s">
        <v>1649</v>
      </c>
      <c r="H169" s="73" t="s">
        <v>53</v>
      </c>
      <c r="I169" s="73" t="s">
        <v>1159</v>
      </c>
      <c r="J169" s="73" t="s">
        <v>327</v>
      </c>
      <c r="K169" s="73" t="s">
        <v>382</v>
      </c>
      <c r="L169" s="73" t="s">
        <v>1113</v>
      </c>
      <c r="M169" s="73" t="s">
        <v>388</v>
      </c>
      <c r="O169" s="73" t="s">
        <v>386</v>
      </c>
      <c r="P169" s="73" t="s">
        <v>1115</v>
      </c>
      <c r="Q169" s="73" t="s">
        <v>1174</v>
      </c>
      <c r="R169" s="73" t="s">
        <v>53</v>
      </c>
      <c r="S169" s="73" t="s">
        <v>1114</v>
      </c>
      <c r="T169" s="73" t="s">
        <v>1105</v>
      </c>
      <c r="U169" s="73" t="s">
        <v>1066</v>
      </c>
      <c r="V169" s="60" t="str">
        <f t="shared" si="19"/>
        <v>H-MVPSP25WBPчерный</v>
      </c>
      <c r="W169" s="60" t="str">
        <f t="shared" si="16"/>
        <v>H-MVPSP25WBP</v>
      </c>
      <c r="X169" s="60" t="str">
        <f t="shared" si="20"/>
        <v>Anaheim Ducks NHL</v>
      </c>
      <c r="AC169" s="51">
        <f t="shared" si="21"/>
        <v>36</v>
      </c>
      <c r="AD169" s="44">
        <f t="shared" si="22"/>
        <v>101</v>
      </c>
      <c r="AE169" s="51">
        <f t="shared" si="23"/>
        <v>36101</v>
      </c>
    </row>
    <row r="170" spans="1:31">
      <c r="A170" s="60" t="str">
        <f t="shared" si="17"/>
        <v>H-MVPSP25WBPpjb</v>
      </c>
      <c r="B170" s="60" t="str">
        <f t="shared" si="18"/>
        <v>36-101-41</v>
      </c>
      <c r="C170" s="73" t="s">
        <v>1650</v>
      </c>
      <c r="D170" s="73" t="s">
        <v>1651</v>
      </c>
      <c r="E170" s="73" t="s">
        <v>1110</v>
      </c>
      <c r="F170" s="74">
        <v>0</v>
      </c>
      <c r="G170" s="73" t="s">
        <v>1649</v>
      </c>
      <c r="H170" s="73" t="s">
        <v>286</v>
      </c>
      <c r="I170" s="73" t="s">
        <v>1159</v>
      </c>
      <c r="J170" s="73" t="s">
        <v>327</v>
      </c>
      <c r="K170" s="73" t="s">
        <v>382</v>
      </c>
      <c r="L170" s="73" t="s">
        <v>1113</v>
      </c>
      <c r="M170" s="73" t="s">
        <v>388</v>
      </c>
      <c r="O170" s="73" t="s">
        <v>386</v>
      </c>
      <c r="P170" s="73" t="s">
        <v>1115</v>
      </c>
      <c r="Q170" s="73" t="s">
        <v>1652</v>
      </c>
      <c r="R170" s="73" t="s">
        <v>286</v>
      </c>
      <c r="S170" s="73" t="s">
        <v>1114</v>
      </c>
      <c r="T170" s="73" t="s">
        <v>1105</v>
      </c>
      <c r="U170" s="73" t="s">
        <v>1066</v>
      </c>
      <c r="V170" s="60" t="str">
        <f t="shared" si="19"/>
        <v>H-MVPSP25WBPфиолетовый</v>
      </c>
      <c r="W170" s="60" t="str">
        <f t="shared" si="16"/>
        <v>H-MVPSP25WBP</v>
      </c>
      <c r="X170" s="60" t="str">
        <f t="shared" si="20"/>
        <v>Anaheim Ducks NHL</v>
      </c>
      <c r="AC170" s="51">
        <f t="shared" si="21"/>
        <v>36</v>
      </c>
      <c r="AD170" s="44">
        <f t="shared" si="22"/>
        <v>101</v>
      </c>
      <c r="AE170" s="51">
        <f t="shared" si="23"/>
        <v>36101</v>
      </c>
    </row>
    <row r="171" spans="1:31">
      <c r="A171" s="60" t="str">
        <f t="shared" si="17"/>
        <v>H-NLRGW32GWSbk</v>
      </c>
      <c r="B171" s="60" t="str">
        <f t="shared" si="18"/>
        <v>36-102-09</v>
      </c>
      <c r="C171" s="73" t="s">
        <v>1653</v>
      </c>
      <c r="D171" s="73" t="s">
        <v>1654</v>
      </c>
      <c r="E171" s="73" t="s">
        <v>1110</v>
      </c>
      <c r="F171" s="74">
        <v>0</v>
      </c>
      <c r="G171" s="73" t="s">
        <v>1655</v>
      </c>
      <c r="H171" s="73" t="s">
        <v>53</v>
      </c>
      <c r="I171" s="73" t="s">
        <v>1112</v>
      </c>
      <c r="J171" s="73" t="s">
        <v>327</v>
      </c>
      <c r="K171" s="73" t="s">
        <v>382</v>
      </c>
      <c r="L171" s="73" t="s">
        <v>1113</v>
      </c>
      <c r="M171" s="73" t="s">
        <v>388</v>
      </c>
      <c r="N171" s="73" t="s">
        <v>43</v>
      </c>
      <c r="O171" s="73" t="s">
        <v>386</v>
      </c>
      <c r="P171" s="73" t="s">
        <v>1115</v>
      </c>
      <c r="Q171" s="73" t="s">
        <v>1144</v>
      </c>
      <c r="R171" s="73" t="s">
        <v>53</v>
      </c>
      <c r="S171" s="73" t="s">
        <v>1139</v>
      </c>
      <c r="T171" s="73" t="s">
        <v>1105</v>
      </c>
      <c r="U171" s="73" t="s">
        <v>1074</v>
      </c>
      <c r="V171" s="60" t="str">
        <f t="shared" si="19"/>
        <v>H-NLRGW32GWSчерный</v>
      </c>
      <c r="W171" s="60" t="str">
        <f t="shared" si="16"/>
        <v>H-NLRGW32GWS</v>
      </c>
      <c r="X171" s="60" t="str">
        <f t="shared" si="20"/>
        <v>Seattle Kraken NHL</v>
      </c>
      <c r="AC171" s="51">
        <f t="shared" si="21"/>
        <v>36</v>
      </c>
      <c r="AD171" s="44">
        <f t="shared" si="22"/>
        <v>102</v>
      </c>
      <c r="AE171" s="51">
        <f t="shared" si="23"/>
        <v>36102</v>
      </c>
    </row>
    <row r="172" spans="1:31">
      <c r="A172" s="60" t="str">
        <f t="shared" si="17"/>
        <v>HVIN-MVP01WBVbk33</v>
      </c>
      <c r="B172" s="60" t="str">
        <f t="shared" si="18"/>
        <v>36-103-09</v>
      </c>
      <c r="C172" s="73" t="s">
        <v>1656</v>
      </c>
      <c r="D172" s="73" t="s">
        <v>1657</v>
      </c>
      <c r="E172" s="73" t="s">
        <v>1110</v>
      </c>
      <c r="F172" s="74">
        <v>0</v>
      </c>
      <c r="G172" s="73" t="s">
        <v>1658</v>
      </c>
      <c r="H172" s="73" t="s">
        <v>53</v>
      </c>
      <c r="I172" s="73" t="s">
        <v>1159</v>
      </c>
      <c r="J172" s="73" t="s">
        <v>327</v>
      </c>
      <c r="K172" s="73" t="s">
        <v>382</v>
      </c>
      <c r="L172" s="73" t="s">
        <v>1113</v>
      </c>
      <c r="M172" s="73" t="s">
        <v>388</v>
      </c>
      <c r="O172" s="73" t="s">
        <v>386</v>
      </c>
      <c r="P172" s="73" t="s">
        <v>1115</v>
      </c>
      <c r="Q172" s="73" t="s">
        <v>1659</v>
      </c>
      <c r="R172" s="73" t="s">
        <v>53</v>
      </c>
      <c r="S172" s="73" t="s">
        <v>1114</v>
      </c>
      <c r="T172" s="73" t="s">
        <v>1105</v>
      </c>
      <c r="U172" s="73" t="s">
        <v>1068</v>
      </c>
      <c r="V172" s="60" t="str">
        <f t="shared" si="19"/>
        <v>HVIN-MVP01WBVчерный</v>
      </c>
      <c r="W172" s="60" t="str">
        <f t="shared" si="16"/>
        <v>HVIN-MVP01WBV</v>
      </c>
      <c r="X172" s="60" t="str">
        <f t="shared" si="20"/>
        <v>Boston Bruins NHL</v>
      </c>
      <c r="AC172" s="51">
        <f t="shared" si="21"/>
        <v>36</v>
      </c>
      <c r="AD172" s="44">
        <f t="shared" si="22"/>
        <v>103</v>
      </c>
      <c r="AE172" s="51">
        <f t="shared" si="23"/>
        <v>36103</v>
      </c>
    </row>
    <row r="173" spans="1:31">
      <c r="A173" s="60" t="str">
        <f t="shared" si="17"/>
        <v>HVIN-MVP08WBVbkb88</v>
      </c>
      <c r="B173" s="60" t="str">
        <f t="shared" si="18"/>
        <v>36-104-09</v>
      </c>
      <c r="C173" s="73" t="s">
        <v>1660</v>
      </c>
      <c r="D173" s="73" t="s">
        <v>1661</v>
      </c>
      <c r="E173" s="73" t="s">
        <v>1110</v>
      </c>
      <c r="F173" s="74">
        <v>0</v>
      </c>
      <c r="G173" s="73" t="s">
        <v>1662</v>
      </c>
      <c r="H173" s="73" t="s">
        <v>53</v>
      </c>
      <c r="I173" s="73" t="s">
        <v>1159</v>
      </c>
      <c r="J173" s="73" t="s">
        <v>327</v>
      </c>
      <c r="K173" s="73" t="s">
        <v>382</v>
      </c>
      <c r="L173" s="73" t="s">
        <v>1113</v>
      </c>
      <c r="M173" s="73" t="s">
        <v>388</v>
      </c>
      <c r="O173" s="73" t="s">
        <v>386</v>
      </c>
      <c r="P173" s="73" t="s">
        <v>1115</v>
      </c>
      <c r="Q173" s="73" t="s">
        <v>1663</v>
      </c>
      <c r="R173" s="73" t="s">
        <v>53</v>
      </c>
      <c r="S173" s="73" t="s">
        <v>1114</v>
      </c>
      <c r="T173" s="73" t="s">
        <v>1105</v>
      </c>
      <c r="U173" s="73" t="s">
        <v>1079</v>
      </c>
      <c r="V173" s="60" t="str">
        <f t="shared" si="19"/>
        <v>HVIN-MVP08WBVчерный</v>
      </c>
      <c r="W173" s="60" t="str">
        <f t="shared" si="16"/>
        <v>HVIN-MVP08WBV</v>
      </c>
      <c r="X173" s="60" t="str">
        <f t="shared" si="20"/>
        <v>Los Angeles Kings NHL</v>
      </c>
      <c r="AC173" s="51">
        <f t="shared" si="21"/>
        <v>36</v>
      </c>
      <c r="AD173" s="44">
        <f t="shared" si="22"/>
        <v>104</v>
      </c>
      <c r="AE173" s="51">
        <f t="shared" si="23"/>
        <v>36104</v>
      </c>
    </row>
    <row r="174" spans="1:31">
      <c r="A174" s="60" t="str">
        <f t="shared" si="17"/>
        <v>HVIN-MVP09WBVky67</v>
      </c>
      <c r="B174" s="60" t="str">
        <f t="shared" si="18"/>
        <v>36-105-11</v>
      </c>
      <c r="C174" s="73" t="s">
        <v>1664</v>
      </c>
      <c r="D174" s="73" t="s">
        <v>1665</v>
      </c>
      <c r="E174" s="73" t="s">
        <v>1110</v>
      </c>
      <c r="F174" s="74">
        <v>0</v>
      </c>
      <c r="G174" s="73" t="s">
        <v>1666</v>
      </c>
      <c r="H174" s="73" t="s">
        <v>60</v>
      </c>
      <c r="I174" s="73" t="s">
        <v>1159</v>
      </c>
      <c r="J174" s="73" t="s">
        <v>327</v>
      </c>
      <c r="K174" s="73" t="s">
        <v>382</v>
      </c>
      <c r="L174" s="73" t="s">
        <v>1113</v>
      </c>
      <c r="M174" s="73" t="s">
        <v>388</v>
      </c>
      <c r="O174" s="73" t="s">
        <v>386</v>
      </c>
      <c r="P174" s="73" t="s">
        <v>1115</v>
      </c>
      <c r="Q174" s="73" t="s">
        <v>1668</v>
      </c>
      <c r="R174" s="73" t="s">
        <v>60</v>
      </c>
      <c r="S174" s="73" t="s">
        <v>1114</v>
      </c>
      <c r="T174" s="73" t="s">
        <v>1105</v>
      </c>
      <c r="U174" s="73" t="s">
        <v>1667</v>
      </c>
      <c r="V174" s="60" t="str">
        <f t="shared" si="19"/>
        <v>HVIN-MVP09WBVзеленый</v>
      </c>
      <c r="W174" s="60" t="str">
        <f t="shared" si="16"/>
        <v>HVIN-MVP09WBV</v>
      </c>
      <c r="X174" s="60" t="str">
        <f t="shared" si="20"/>
        <v>Minnesota Northstars NHL</v>
      </c>
      <c r="AC174" s="51">
        <f t="shared" si="21"/>
        <v>36</v>
      </c>
      <c r="AD174" s="44">
        <f t="shared" si="22"/>
        <v>105</v>
      </c>
      <c r="AE174" s="51">
        <f t="shared" si="23"/>
        <v>36105</v>
      </c>
    </row>
    <row r="175" spans="1:31">
      <c r="A175" s="60" t="str">
        <f t="shared" si="17"/>
        <v>HVIN-MVP44WBVkya79</v>
      </c>
      <c r="B175" s="60" t="str">
        <f t="shared" si="18"/>
        <v>36-106-11</v>
      </c>
      <c r="C175" s="73" t="s">
        <v>1669</v>
      </c>
      <c r="D175" s="73" t="s">
        <v>1670</v>
      </c>
      <c r="E175" s="73" t="s">
        <v>1110</v>
      </c>
      <c r="F175" s="74">
        <v>0</v>
      </c>
      <c r="G175" s="73" t="s">
        <v>1671</v>
      </c>
      <c r="H175" s="73" t="s">
        <v>60</v>
      </c>
      <c r="I175" s="73" t="s">
        <v>1159</v>
      </c>
      <c r="J175" s="73" t="s">
        <v>327</v>
      </c>
      <c r="K175" s="73" t="s">
        <v>382</v>
      </c>
      <c r="L175" s="73" t="s">
        <v>1113</v>
      </c>
      <c r="M175" s="73" t="s">
        <v>388</v>
      </c>
      <c r="O175" s="73" t="s">
        <v>386</v>
      </c>
      <c r="P175" s="73" t="s">
        <v>1115</v>
      </c>
      <c r="Q175" s="73" t="s">
        <v>1672</v>
      </c>
      <c r="R175" s="73" t="s">
        <v>60</v>
      </c>
      <c r="S175" s="73" t="s">
        <v>1114</v>
      </c>
      <c r="T175" s="73" t="s">
        <v>1105</v>
      </c>
      <c r="U175" s="73" t="s">
        <v>1090</v>
      </c>
      <c r="V175" s="60" t="str">
        <f t="shared" si="19"/>
        <v>HVIN-MVP44WBVзеленый</v>
      </c>
      <c r="W175" s="60" t="str">
        <f t="shared" si="16"/>
        <v>HVIN-MVP44WBV</v>
      </c>
      <c r="X175" s="60" t="str">
        <f t="shared" si="20"/>
        <v>Hartford Whalers NHL</v>
      </c>
      <c r="AC175" s="51">
        <f t="shared" si="21"/>
        <v>36</v>
      </c>
      <c r="AD175" s="44">
        <f t="shared" si="22"/>
        <v>106</v>
      </c>
      <c r="AE175" s="51">
        <f t="shared" si="23"/>
        <v>36106</v>
      </c>
    </row>
    <row r="176" spans="1:31">
      <c r="A176" s="60" t="str">
        <f t="shared" si="17"/>
        <v>HVIN-MVP47WBVny79</v>
      </c>
      <c r="B176" s="60" t="str">
        <f t="shared" si="18"/>
        <v>36-107-16</v>
      </c>
      <c r="C176" s="73" t="s">
        <v>1673</v>
      </c>
      <c r="D176" s="73" t="s">
        <v>1674</v>
      </c>
      <c r="E176" s="73" t="s">
        <v>1110</v>
      </c>
      <c r="F176" s="74">
        <v>0</v>
      </c>
      <c r="G176" s="73" t="s">
        <v>1675</v>
      </c>
      <c r="H176" s="73" t="s">
        <v>55</v>
      </c>
      <c r="I176" s="73" t="s">
        <v>1159</v>
      </c>
      <c r="J176" s="73" t="s">
        <v>327</v>
      </c>
      <c r="K176" s="73" t="s">
        <v>382</v>
      </c>
      <c r="L176" s="73" t="s">
        <v>1113</v>
      </c>
      <c r="M176" s="73" t="s">
        <v>388</v>
      </c>
      <c r="O176" s="73" t="s">
        <v>386</v>
      </c>
      <c r="P176" s="73" t="s">
        <v>1115</v>
      </c>
      <c r="Q176" s="73" t="s">
        <v>1676</v>
      </c>
      <c r="R176" s="73" t="s">
        <v>71</v>
      </c>
      <c r="S176" s="73" t="s">
        <v>1114</v>
      </c>
      <c r="T176" s="73" t="s">
        <v>1105</v>
      </c>
      <c r="U176" s="73" t="s">
        <v>1101</v>
      </c>
      <c r="V176" s="60" t="str">
        <f t="shared" si="19"/>
        <v>HVIN-MVP47WBVтемно-синий</v>
      </c>
      <c r="W176" s="60" t="str">
        <f t="shared" si="16"/>
        <v>HVIN-MVP47WBV</v>
      </c>
      <c r="X176" s="60" t="str">
        <f t="shared" si="20"/>
        <v>Winnipeg Jets NHL</v>
      </c>
      <c r="AC176" s="51">
        <f t="shared" si="21"/>
        <v>36</v>
      </c>
      <c r="AD176" s="44">
        <f t="shared" si="22"/>
        <v>107</v>
      </c>
      <c r="AE176" s="51">
        <f t="shared" si="23"/>
        <v>36107</v>
      </c>
    </row>
    <row r="177" spans="1:31">
      <c r="A177" s="60" t="str">
        <f t="shared" si="17"/>
        <v>B-ARGTT17FRS-GY</v>
      </c>
      <c r="B177" s="60" t="str">
        <f t="shared" si="18"/>
        <v>36-108-</v>
      </c>
      <c r="C177" s="73" t="s">
        <v>1685</v>
      </c>
      <c r="G177" s="73" t="s">
        <v>909</v>
      </c>
      <c r="V177" s="60" t="str">
        <f t="shared" si="19"/>
        <v>B-ARGTT17FRS-GY</v>
      </c>
      <c r="W177" s="60" t="str">
        <f t="shared" si="16"/>
        <v>B-ARGTT17FRS-GY</v>
      </c>
      <c r="X177" s="60" t="str">
        <f t="shared" si="20"/>
        <v/>
      </c>
      <c r="AC177" s="51">
        <f t="shared" si="21"/>
        <v>36</v>
      </c>
      <c r="AD177" s="44">
        <f t="shared" si="22"/>
        <v>108</v>
      </c>
      <c r="AE177" s="51">
        <f t="shared" si="23"/>
        <v>36108</v>
      </c>
    </row>
    <row r="178" spans="1:31">
      <c r="A178" s="60" t="str">
        <f t="shared" si="17"/>
        <v>H-AUDDP15WBV-BK</v>
      </c>
      <c r="B178" s="60" t="str">
        <f t="shared" si="18"/>
        <v>36-109-</v>
      </c>
      <c r="C178" s="73" t="s">
        <v>1686</v>
      </c>
      <c r="G178" s="73" t="s">
        <v>910</v>
      </c>
      <c r="V178" s="60" t="str">
        <f t="shared" si="19"/>
        <v>H-AUDDP15WBV-BK</v>
      </c>
      <c r="W178" s="60" t="str">
        <f t="shared" si="16"/>
        <v>H-AUDDP15WBV-BK</v>
      </c>
      <c r="X178" s="60" t="str">
        <f t="shared" si="20"/>
        <v/>
      </c>
      <c r="AC178" s="51">
        <f t="shared" si="21"/>
        <v>36</v>
      </c>
      <c r="AD178" s="44">
        <f t="shared" si="22"/>
        <v>109</v>
      </c>
      <c r="AE178" s="51">
        <f t="shared" si="23"/>
        <v>36109</v>
      </c>
    </row>
    <row r="179" spans="1:31">
      <c r="A179" s="60" t="str">
        <f t="shared" si="17"/>
        <v>EPL-BRANS04CTP-BKB</v>
      </c>
      <c r="B179" s="60" t="str">
        <f t="shared" si="18"/>
        <v>36-110-</v>
      </c>
      <c r="C179" s="73" t="s">
        <v>1687</v>
      </c>
      <c r="G179" s="73" t="s">
        <v>911</v>
      </c>
      <c r="V179" s="60" t="str">
        <f t="shared" si="19"/>
        <v>EPL-BRANS04CTP-BKB</v>
      </c>
      <c r="W179" s="60" t="str">
        <f t="shared" si="16"/>
        <v>EPL-BRANS04CTP-BKB</v>
      </c>
      <c r="X179" s="60" t="str">
        <f t="shared" si="20"/>
        <v/>
      </c>
      <c r="AC179" s="51">
        <f t="shared" si="21"/>
        <v>36</v>
      </c>
      <c r="AD179" s="44">
        <f t="shared" si="22"/>
        <v>110</v>
      </c>
      <c r="AE179" s="51">
        <f t="shared" si="23"/>
        <v>36110</v>
      </c>
    </row>
    <row r="180" spans="1:31">
      <c r="A180" s="60" t="str">
        <f t="shared" si="17"/>
        <v>B-BRANS22CTP-BK</v>
      </c>
      <c r="B180" s="60" t="str">
        <f t="shared" si="18"/>
        <v>36-111-</v>
      </c>
      <c r="C180" s="73" t="s">
        <v>1688</v>
      </c>
      <c r="G180" s="73" t="s">
        <v>912</v>
      </c>
      <c r="V180" s="60" t="str">
        <f t="shared" si="19"/>
        <v>B-BRANS22CTP-BK</v>
      </c>
      <c r="W180" s="60" t="str">
        <f t="shared" si="16"/>
        <v>B-BRANS22CTP-BK</v>
      </c>
      <c r="X180" s="60" t="str">
        <f t="shared" si="20"/>
        <v/>
      </c>
      <c r="AC180" s="51">
        <f t="shared" si="21"/>
        <v>36</v>
      </c>
      <c r="AD180" s="44">
        <f t="shared" si="22"/>
        <v>111</v>
      </c>
      <c r="AE180" s="51">
        <f t="shared" si="23"/>
        <v>36111</v>
      </c>
    </row>
    <row r="181" spans="1:31">
      <c r="A181" s="60" t="str">
        <f t="shared" si="17"/>
        <v>H-BRANS17CTP-NY</v>
      </c>
      <c r="B181" s="60" t="str">
        <f t="shared" si="18"/>
        <v>36-112-</v>
      </c>
      <c r="C181" s="73" t="s">
        <v>1689</v>
      </c>
      <c r="G181" s="73" t="s">
        <v>913</v>
      </c>
      <c r="V181" s="60" t="str">
        <f t="shared" si="19"/>
        <v>H-BRANS17CTP-NY</v>
      </c>
      <c r="W181" s="60" t="str">
        <f t="shared" si="16"/>
        <v>H-BRANS17CTP-NY</v>
      </c>
      <c r="X181" s="60" t="str">
        <f t="shared" si="20"/>
        <v/>
      </c>
      <c r="AC181" s="51">
        <f t="shared" si="21"/>
        <v>36</v>
      </c>
      <c r="AD181" s="44">
        <f t="shared" si="22"/>
        <v>112</v>
      </c>
      <c r="AE181" s="51">
        <f t="shared" si="23"/>
        <v>36112</v>
      </c>
    </row>
    <row r="182" spans="1:31">
      <c r="A182" s="60" t="str">
        <f t="shared" si="17"/>
        <v>H-BRANS19CTP-RYA</v>
      </c>
      <c r="B182" s="60" t="str">
        <f t="shared" si="18"/>
        <v>36-113-</v>
      </c>
      <c r="C182" s="73" t="s">
        <v>1690</v>
      </c>
      <c r="G182" s="73" t="s">
        <v>914</v>
      </c>
      <c r="V182" s="60" t="str">
        <f t="shared" si="19"/>
        <v>H-BRANS19CTP-RYA</v>
      </c>
      <c r="W182" s="60" t="str">
        <f t="shared" si="16"/>
        <v>H-BRANS19CTP-RYA</v>
      </c>
      <c r="X182" s="60" t="str">
        <f t="shared" si="20"/>
        <v/>
      </c>
      <c r="AC182" s="51">
        <f t="shared" si="21"/>
        <v>36</v>
      </c>
      <c r="AD182" s="44">
        <f t="shared" si="22"/>
        <v>113</v>
      </c>
      <c r="AE182" s="51">
        <f t="shared" si="23"/>
        <v>36113</v>
      </c>
    </row>
    <row r="183" spans="1:31">
      <c r="A183" s="60" t="str">
        <f t="shared" si="17"/>
        <v>B-BRMTL12CTP-BK</v>
      </c>
      <c r="B183" s="60" t="str">
        <f t="shared" si="18"/>
        <v>36-114-</v>
      </c>
      <c r="C183" s="73" t="s">
        <v>1691</v>
      </c>
      <c r="G183" s="73" t="s">
        <v>915</v>
      </c>
      <c r="V183" s="60" t="str">
        <f t="shared" si="19"/>
        <v>B-BRMTL12CTP-BK</v>
      </c>
      <c r="W183" s="60" t="str">
        <f t="shared" si="16"/>
        <v>B-BRMTL12CTP-BK</v>
      </c>
      <c r="X183" s="60" t="str">
        <f t="shared" si="20"/>
        <v/>
      </c>
      <c r="AC183" s="51">
        <f t="shared" si="21"/>
        <v>36</v>
      </c>
      <c r="AD183" s="44">
        <f t="shared" si="22"/>
        <v>114</v>
      </c>
      <c r="AE183" s="51">
        <f t="shared" si="23"/>
        <v>36114</v>
      </c>
    </row>
    <row r="184" spans="1:31">
      <c r="A184" s="60" t="str">
        <f t="shared" si="17"/>
        <v>B-BKT17GWF-BKA</v>
      </c>
      <c r="B184" s="60" t="str">
        <f t="shared" si="18"/>
        <v>36-115-</v>
      </c>
      <c r="C184" s="73" t="s">
        <v>1692</v>
      </c>
      <c r="G184" s="73" t="s">
        <v>916</v>
      </c>
      <c r="V184" s="60" t="str">
        <f t="shared" si="19"/>
        <v>B-BKT17GWF-BKA</v>
      </c>
      <c r="W184" s="60" t="str">
        <f t="shared" si="16"/>
        <v>B-BKT17GWF-BKA</v>
      </c>
      <c r="X184" s="60" t="str">
        <f t="shared" si="20"/>
        <v/>
      </c>
      <c r="AC184" s="51">
        <f t="shared" si="21"/>
        <v>36</v>
      </c>
      <c r="AD184" s="44">
        <f t="shared" si="22"/>
        <v>115</v>
      </c>
      <c r="AE184" s="51">
        <f t="shared" si="23"/>
        <v>36115</v>
      </c>
    </row>
    <row r="185" spans="1:31">
      <c r="A185" s="60" t="str">
        <f t="shared" si="17"/>
        <v>BCPTN-CHLKM12WBS-BK10</v>
      </c>
      <c r="B185" s="60" t="str">
        <f t="shared" si="18"/>
        <v>36-116-</v>
      </c>
      <c r="C185" s="73" t="s">
        <v>1693</v>
      </c>
      <c r="G185" s="73" t="s">
        <v>917</v>
      </c>
      <c r="V185" s="60" t="str">
        <f t="shared" si="19"/>
        <v>BCPTN-CHLKM12WBS-BK10</v>
      </c>
      <c r="W185" s="60" t="str">
        <f t="shared" si="16"/>
        <v>BCPTN-CHLKM12WBS-BK10</v>
      </c>
      <c r="X185" s="60" t="str">
        <f t="shared" si="20"/>
        <v/>
      </c>
      <c r="AC185" s="51">
        <f t="shared" si="21"/>
        <v>36</v>
      </c>
      <c r="AD185" s="44">
        <f t="shared" si="22"/>
        <v>116</v>
      </c>
      <c r="AE185" s="51">
        <f t="shared" si="23"/>
        <v>36116</v>
      </c>
    </row>
    <row r="186" spans="1:31">
      <c r="A186" s="60" t="str">
        <f t="shared" si="17"/>
        <v>B-CHLDP17WBP-SW</v>
      </c>
      <c r="B186" s="60" t="str">
        <f t="shared" si="18"/>
        <v>36-117-</v>
      </c>
      <c r="C186" s="73" t="s">
        <v>1694</v>
      </c>
      <c r="G186" s="73" t="s">
        <v>918</v>
      </c>
      <c r="V186" s="60" t="str">
        <f t="shared" si="19"/>
        <v>B-CHLDP17WBP-SW</v>
      </c>
      <c r="W186" s="60" t="str">
        <f t="shared" si="16"/>
        <v>B-CHLDP17WBP-SW</v>
      </c>
      <c r="X186" s="60" t="str">
        <f t="shared" si="20"/>
        <v/>
      </c>
      <c r="AC186" s="51">
        <f t="shared" si="21"/>
        <v>36</v>
      </c>
      <c r="AD186" s="44">
        <f t="shared" si="22"/>
        <v>117</v>
      </c>
      <c r="AE186" s="51">
        <f t="shared" si="23"/>
        <v>36117</v>
      </c>
    </row>
    <row r="187" spans="1:31">
      <c r="A187" s="60" t="str">
        <f t="shared" si="17"/>
        <v>H-NLRGW25GWS-BKC</v>
      </c>
      <c r="B187" s="60" t="str">
        <f t="shared" si="18"/>
        <v>36-118-</v>
      </c>
      <c r="C187" s="73" t="s">
        <v>1695</v>
      </c>
      <c r="G187" s="73" t="s">
        <v>919</v>
      </c>
      <c r="V187" s="60" t="str">
        <f t="shared" si="19"/>
        <v>H-NLRGW25GWS-BKC</v>
      </c>
      <c r="W187" s="60" t="str">
        <f t="shared" si="16"/>
        <v>H-NLRGW25GWS-BKC</v>
      </c>
      <c r="X187" s="60" t="str">
        <f t="shared" si="20"/>
        <v/>
      </c>
      <c r="AC187" s="51">
        <f t="shared" si="21"/>
        <v>36</v>
      </c>
      <c r="AD187" s="44">
        <f t="shared" si="22"/>
        <v>118</v>
      </c>
      <c r="AE187" s="51">
        <f t="shared" si="23"/>
        <v>36118</v>
      </c>
    </row>
    <row r="188" spans="1:31">
      <c r="A188" s="60" t="str">
        <f t="shared" si="17"/>
        <v>B-RGW01GWS-RA</v>
      </c>
      <c r="B188" s="60" t="str">
        <f t="shared" si="18"/>
        <v>36-119-</v>
      </c>
      <c r="C188" s="73" t="s">
        <v>1696</v>
      </c>
      <c r="G188" s="73" t="s">
        <v>920</v>
      </c>
      <c r="V188" s="60" t="str">
        <f t="shared" si="19"/>
        <v>B-RGW01GWS-RA</v>
      </c>
      <c r="W188" s="60" t="str">
        <f t="shared" si="16"/>
        <v>B-RGW01GWS-RA</v>
      </c>
      <c r="X188" s="60" t="str">
        <f t="shared" si="20"/>
        <v/>
      </c>
      <c r="AC188" s="51">
        <f t="shared" si="21"/>
        <v>36</v>
      </c>
      <c r="AD188" s="44">
        <f t="shared" si="22"/>
        <v>119</v>
      </c>
      <c r="AE188" s="51">
        <f t="shared" si="23"/>
        <v>36119</v>
      </c>
    </row>
    <row r="189" spans="1:31">
      <c r="A189" s="60" t="str">
        <f t="shared" si="17"/>
        <v>H-RGW01GWS-BK</v>
      </c>
      <c r="B189" s="60" t="str">
        <f t="shared" si="18"/>
        <v>36-120-</v>
      </c>
      <c r="C189" s="73" t="s">
        <v>1697</v>
      </c>
      <c r="G189" s="73" t="s">
        <v>921</v>
      </c>
      <c r="V189" s="60" t="str">
        <f t="shared" si="19"/>
        <v>H-RGW01GWS-BK</v>
      </c>
      <c r="W189" s="60" t="str">
        <f t="shared" si="16"/>
        <v>H-RGW01GWS-BK</v>
      </c>
      <c r="X189" s="60" t="str">
        <f t="shared" si="20"/>
        <v/>
      </c>
      <c r="AC189" s="51">
        <f t="shared" si="21"/>
        <v>36</v>
      </c>
      <c r="AD189" s="44">
        <f t="shared" si="22"/>
        <v>120</v>
      </c>
      <c r="AE189" s="51">
        <f t="shared" si="23"/>
        <v>36120</v>
      </c>
    </row>
    <row r="190" spans="1:31">
      <c r="A190" s="60" t="str">
        <f t="shared" si="17"/>
        <v>B-RGW02GWSNL-BKG</v>
      </c>
      <c r="B190" s="60" t="str">
        <f t="shared" si="18"/>
        <v>36-121-</v>
      </c>
      <c r="C190" s="73" t="s">
        <v>1698</v>
      </c>
      <c r="G190" s="73" t="s">
        <v>922</v>
      </c>
      <c r="V190" s="60" t="str">
        <f t="shared" si="19"/>
        <v>B-RGW02GWSNL-BKG</v>
      </c>
      <c r="W190" s="60" t="str">
        <f t="shared" si="16"/>
        <v>B-RGW02GWSNL-BKG</v>
      </c>
      <c r="X190" s="60" t="str">
        <f t="shared" si="20"/>
        <v/>
      </c>
      <c r="AC190" s="51">
        <f t="shared" si="21"/>
        <v>36</v>
      </c>
      <c r="AD190" s="44">
        <f t="shared" si="22"/>
        <v>121</v>
      </c>
      <c r="AE190" s="51">
        <f t="shared" si="23"/>
        <v>36121</v>
      </c>
    </row>
    <row r="191" spans="1:31">
      <c r="A191" s="60" t="str">
        <f t="shared" si="17"/>
        <v>B-RGW06GWSNL-BKB</v>
      </c>
      <c r="B191" s="60" t="str">
        <f t="shared" si="18"/>
        <v>36-122-</v>
      </c>
      <c r="C191" s="73" t="s">
        <v>1699</v>
      </c>
      <c r="G191" s="73" t="s">
        <v>923</v>
      </c>
      <c r="V191" s="60" t="str">
        <f t="shared" si="19"/>
        <v>B-RGW06GWSNL-BKB</v>
      </c>
      <c r="W191" s="60" t="str">
        <f t="shared" si="16"/>
        <v>B-RGW06GWSNL-BKB</v>
      </c>
      <c r="X191" s="60" t="str">
        <f t="shared" si="20"/>
        <v/>
      </c>
      <c r="AC191" s="51">
        <f t="shared" si="21"/>
        <v>36</v>
      </c>
      <c r="AD191" s="44">
        <f t="shared" si="22"/>
        <v>122</v>
      </c>
      <c r="AE191" s="51">
        <f t="shared" si="23"/>
        <v>36122</v>
      </c>
    </row>
    <row r="192" spans="1:31">
      <c r="A192" s="60" t="str">
        <f t="shared" si="17"/>
        <v>H-RGW05GWS-BK</v>
      </c>
      <c r="B192" s="60" t="str">
        <f t="shared" si="18"/>
        <v>36-123-</v>
      </c>
      <c r="C192" s="73" t="s">
        <v>1700</v>
      </c>
      <c r="G192" s="73" t="s">
        <v>924</v>
      </c>
      <c r="V192" s="60" t="str">
        <f t="shared" si="19"/>
        <v>H-RGW05GWS-BK</v>
      </c>
      <c r="W192" s="60" t="str">
        <f t="shared" si="16"/>
        <v>H-RGW05GWS-BK</v>
      </c>
      <c r="X192" s="60" t="str">
        <f t="shared" si="20"/>
        <v/>
      </c>
      <c r="AC192" s="51">
        <f t="shared" si="21"/>
        <v>36</v>
      </c>
      <c r="AD192" s="44">
        <f t="shared" si="22"/>
        <v>123</v>
      </c>
      <c r="AE192" s="51">
        <f t="shared" si="23"/>
        <v>36123</v>
      </c>
    </row>
    <row r="193" spans="1:31">
      <c r="A193" s="60" t="str">
        <f t="shared" si="17"/>
        <v>B-RGW09GWSNL-BK</v>
      </c>
      <c r="B193" s="60" t="str">
        <f t="shared" si="18"/>
        <v>36-124-</v>
      </c>
      <c r="C193" s="73" t="s">
        <v>1701</v>
      </c>
      <c r="G193" s="73" t="s">
        <v>925</v>
      </c>
      <c r="V193" s="60" t="str">
        <f t="shared" si="19"/>
        <v>B-RGW09GWSNL-BK</v>
      </c>
      <c r="W193" s="60" t="str">
        <f t="shared" si="16"/>
        <v>B-RGW09GWSNL-BK</v>
      </c>
      <c r="X193" s="60" t="str">
        <f t="shared" si="20"/>
        <v/>
      </c>
      <c r="AC193" s="51">
        <f t="shared" si="21"/>
        <v>36</v>
      </c>
      <c r="AD193" s="44">
        <f t="shared" si="22"/>
        <v>124</v>
      </c>
      <c r="AE193" s="51">
        <f t="shared" si="23"/>
        <v>36124</v>
      </c>
    </row>
    <row r="194" spans="1:31">
      <c r="A194" s="60" t="str">
        <f t="shared" si="17"/>
        <v>EPL-RGW04GWS-BK</v>
      </c>
      <c r="B194" s="60" t="str">
        <f t="shared" si="18"/>
        <v>36-125-</v>
      </c>
      <c r="C194" s="73" t="s">
        <v>1702</v>
      </c>
      <c r="G194" s="73" t="s">
        <v>926</v>
      </c>
      <c r="V194" s="60" t="str">
        <f t="shared" si="19"/>
        <v>EPL-RGW04GWS-BK</v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EPL-RGW04GWS-BK</v>
      </c>
      <c r="X194" s="60" t="str">
        <f t="shared" si="20"/>
        <v/>
      </c>
      <c r="AC194" s="51">
        <f t="shared" si="21"/>
        <v>36</v>
      </c>
      <c r="AD194" s="44">
        <f t="shared" si="22"/>
        <v>125</v>
      </c>
      <c r="AE194" s="51">
        <f t="shared" si="23"/>
        <v>36125</v>
      </c>
    </row>
    <row r="195" spans="1:31">
      <c r="A195" s="60" t="str">
        <f t="shared" ref="A195:A258" si="25">IF(G195&amp;Q195&lt;&gt;"",W195&amp;Q195,"")</f>
        <v>EPL-RGW04GWS-BKA</v>
      </c>
      <c r="B195" s="60" t="str">
        <f t="shared" ref="B195:B258" si="26">IF(C195&lt;&gt;"",LEFT(C195,9),"")</f>
        <v>36-126-</v>
      </c>
      <c r="C195" s="73" t="s">
        <v>1703</v>
      </c>
      <c r="G195" s="73" t="s">
        <v>927</v>
      </c>
      <c r="V195" s="60" t="str">
        <f t="shared" ref="V195:V258" si="27">W195&amp;H195</f>
        <v>EPL-RGW04GWS-BKA</v>
      </c>
      <c r="W195" s="60" t="str">
        <f t="shared" si="24"/>
        <v>EPL-RGW04GWS-BKA</v>
      </c>
      <c r="X195" s="60" t="str">
        <f t="shared" ref="X195:X258" si="28">IF(A195&lt;&gt;"",IFERROR(IF(FIND(" ",G195)&gt;=1,MID(G195,FIND(" ",G195)+1,LEN(G195)),""),""),"")</f>
        <v/>
      </c>
      <c r="AC195" s="51">
        <f t="shared" ref="AC195:AC258" si="29">IFERROR(VALUE(MID($C195,1,2)),0)</f>
        <v>36</v>
      </c>
      <c r="AD195" s="44">
        <f t="shared" ref="AD195:AD258" si="30">IFERROR(VALUE(MID($C195,4,3)),0)</f>
        <v>126</v>
      </c>
      <c r="AE195" s="51">
        <f t="shared" ref="AE195:AE258" si="31">VALUE(RIGHT("00"&amp;AC195,2)&amp;RIGHT("000"&amp;AD195,3))</f>
        <v>36126</v>
      </c>
    </row>
    <row r="196" spans="1:31">
      <c r="A196" s="60" t="str">
        <f t="shared" si="25"/>
        <v>B-RGW12GWS-SM</v>
      </c>
      <c r="B196" s="60" t="str">
        <f t="shared" si="26"/>
        <v>36-127-</v>
      </c>
      <c r="C196" s="73" t="s">
        <v>1704</v>
      </c>
      <c r="G196" s="73" t="s">
        <v>928</v>
      </c>
      <c r="V196" s="60" t="str">
        <f t="shared" si="27"/>
        <v>B-RGW12GWS-SM</v>
      </c>
      <c r="W196" s="60" t="str">
        <f t="shared" si="24"/>
        <v>B-RGW12GWS-SM</v>
      </c>
      <c r="X196" s="60" t="str">
        <f t="shared" si="28"/>
        <v/>
      </c>
      <c r="AC196" s="51">
        <f t="shared" si="29"/>
        <v>36</v>
      </c>
      <c r="AD196" s="44">
        <f t="shared" si="30"/>
        <v>127</v>
      </c>
      <c r="AE196" s="51">
        <f t="shared" si="31"/>
        <v>36127</v>
      </c>
    </row>
    <row r="197" spans="1:31">
      <c r="A197" s="60" t="str">
        <f t="shared" si="25"/>
        <v>B-RGW17GWS-VN</v>
      </c>
      <c r="B197" s="60" t="str">
        <f t="shared" si="26"/>
        <v>36-128-</v>
      </c>
      <c r="C197" s="73" t="s">
        <v>1705</v>
      </c>
      <c r="G197" s="73" t="s">
        <v>929</v>
      </c>
      <c r="V197" s="60" t="str">
        <f t="shared" si="27"/>
        <v>B-RGW17GWS-VN</v>
      </c>
      <c r="W197" s="60" t="str">
        <f t="shared" si="24"/>
        <v>B-RGW17GWS-VN</v>
      </c>
      <c r="X197" s="60" t="str">
        <f t="shared" si="28"/>
        <v/>
      </c>
      <c r="AC197" s="51">
        <f t="shared" si="29"/>
        <v>36</v>
      </c>
      <c r="AD197" s="44">
        <f t="shared" si="30"/>
        <v>128</v>
      </c>
      <c r="AE197" s="51">
        <f t="shared" si="31"/>
        <v>36128</v>
      </c>
    </row>
    <row r="198" spans="1:31">
      <c r="A198" s="60" t="str">
        <f t="shared" si="25"/>
        <v>H-RGW15GWS-BKB</v>
      </c>
      <c r="B198" s="60" t="str">
        <f t="shared" si="26"/>
        <v>36-129-</v>
      </c>
      <c r="C198" s="73" t="s">
        <v>1706</v>
      </c>
      <c r="G198" s="73" t="s">
        <v>930</v>
      </c>
      <c r="V198" s="60" t="str">
        <f t="shared" si="27"/>
        <v>H-RGW15GWS-BKB</v>
      </c>
      <c r="W198" s="60" t="str">
        <f t="shared" si="24"/>
        <v>H-RGW15GWS-BKB</v>
      </c>
      <c r="X198" s="60" t="str">
        <f t="shared" si="28"/>
        <v/>
      </c>
      <c r="AC198" s="51">
        <f t="shared" si="29"/>
        <v>36</v>
      </c>
      <c r="AD198" s="44">
        <f t="shared" si="30"/>
        <v>129</v>
      </c>
      <c r="AE198" s="51">
        <f t="shared" si="31"/>
        <v>36129</v>
      </c>
    </row>
    <row r="199" spans="1:31">
      <c r="A199" s="60" t="str">
        <f t="shared" si="25"/>
        <v>B-RGW22GWS-BK</v>
      </c>
      <c r="B199" s="60" t="str">
        <f t="shared" si="26"/>
        <v>36-130-</v>
      </c>
      <c r="C199" s="73" t="s">
        <v>1707</v>
      </c>
      <c r="G199" s="73" t="s">
        <v>931</v>
      </c>
      <c r="V199" s="60" t="str">
        <f t="shared" si="27"/>
        <v>B-RGW22GWS-BK</v>
      </c>
      <c r="W199" s="60" t="str">
        <f t="shared" si="24"/>
        <v>B-RGW22GWS-BK</v>
      </c>
      <c r="X199" s="60" t="str">
        <f t="shared" si="28"/>
        <v/>
      </c>
      <c r="AC199" s="51">
        <f t="shared" si="29"/>
        <v>36</v>
      </c>
      <c r="AD199" s="44">
        <f t="shared" si="30"/>
        <v>130</v>
      </c>
      <c r="AE199" s="51">
        <f t="shared" si="31"/>
        <v>36130</v>
      </c>
    </row>
    <row r="200" spans="1:31">
      <c r="A200" s="60" t="str">
        <f t="shared" si="25"/>
        <v>H-RGW22GWS-BK</v>
      </c>
      <c r="B200" s="60" t="str">
        <f t="shared" si="26"/>
        <v>36-131-</v>
      </c>
      <c r="C200" s="73" t="s">
        <v>1708</v>
      </c>
      <c r="G200" s="73" t="s">
        <v>932</v>
      </c>
      <c r="V200" s="60" t="str">
        <f t="shared" si="27"/>
        <v>H-RGW22GWS-BK</v>
      </c>
      <c r="W200" s="60" t="str">
        <f t="shared" si="24"/>
        <v>H-RGW22GWS-BK</v>
      </c>
      <c r="X200" s="60" t="str">
        <f t="shared" si="28"/>
        <v/>
      </c>
      <c r="AC200" s="51">
        <f t="shared" si="29"/>
        <v>36</v>
      </c>
      <c r="AD200" s="44">
        <f t="shared" si="30"/>
        <v>131</v>
      </c>
      <c r="AE200" s="51">
        <f t="shared" si="31"/>
        <v>36131</v>
      </c>
    </row>
    <row r="201" spans="1:31">
      <c r="A201" s="60" t="str">
        <f t="shared" si="25"/>
        <v>H-RGW32GWS-NY</v>
      </c>
      <c r="B201" s="60" t="str">
        <f t="shared" si="26"/>
        <v>36-132-</v>
      </c>
      <c r="C201" s="73" t="s">
        <v>1709</v>
      </c>
      <c r="G201" s="73" t="s">
        <v>933</v>
      </c>
      <c r="V201" s="60" t="str">
        <f t="shared" si="27"/>
        <v>H-RGW32GWS-NY</v>
      </c>
      <c r="W201" s="60" t="str">
        <f t="shared" si="24"/>
        <v>H-RGW32GWS-NY</v>
      </c>
      <c r="X201" s="60" t="str">
        <f t="shared" si="28"/>
        <v/>
      </c>
      <c r="AC201" s="51">
        <f t="shared" si="29"/>
        <v>36</v>
      </c>
      <c r="AD201" s="44">
        <f t="shared" si="30"/>
        <v>132</v>
      </c>
      <c r="AE201" s="51">
        <f t="shared" si="31"/>
        <v>36132</v>
      </c>
    </row>
    <row r="202" spans="1:31">
      <c r="A202" s="60" t="str">
        <f t="shared" si="25"/>
        <v>H-RGW32GWS-TF</v>
      </c>
      <c r="B202" s="60" t="str">
        <f t="shared" si="26"/>
        <v>36-133-</v>
      </c>
      <c r="C202" s="73" t="s">
        <v>1710</v>
      </c>
      <c r="G202" s="73" t="s">
        <v>934</v>
      </c>
      <c r="V202" s="60" t="str">
        <f t="shared" si="27"/>
        <v>H-RGW32GWS-TF</v>
      </c>
      <c r="W202" s="60" t="str">
        <f t="shared" si="24"/>
        <v>H-RGW32GWS-TF</v>
      </c>
      <c r="X202" s="60" t="str">
        <f t="shared" si="28"/>
        <v/>
      </c>
      <c r="AC202" s="51">
        <f t="shared" si="29"/>
        <v>36</v>
      </c>
      <c r="AD202" s="44">
        <f t="shared" si="30"/>
        <v>133</v>
      </c>
      <c r="AE202" s="51">
        <f t="shared" si="31"/>
        <v>36133</v>
      </c>
    </row>
    <row r="203" spans="1:31">
      <c r="A203" s="60" t="str">
        <f t="shared" si="25"/>
        <v>H-RGW31GWS-BK</v>
      </c>
      <c r="B203" s="60" t="str">
        <f t="shared" si="26"/>
        <v>36-134-</v>
      </c>
      <c r="C203" s="73" t="s">
        <v>1711</v>
      </c>
      <c r="G203" s="73" t="s">
        <v>935</v>
      </c>
      <c r="V203" s="60" t="str">
        <f t="shared" si="27"/>
        <v>H-RGW31GWS-BK</v>
      </c>
      <c r="W203" s="60" t="str">
        <f t="shared" si="24"/>
        <v>H-RGW31GWS-BK</v>
      </c>
      <c r="X203" s="60" t="str">
        <f t="shared" si="28"/>
        <v/>
      </c>
      <c r="AC203" s="51">
        <f t="shared" si="29"/>
        <v>36</v>
      </c>
      <c r="AD203" s="44">
        <f t="shared" si="30"/>
        <v>134</v>
      </c>
      <c r="AE203" s="51">
        <f t="shared" si="31"/>
        <v>36134</v>
      </c>
    </row>
    <row r="204" spans="1:31">
      <c r="A204" s="60" t="str">
        <f t="shared" si="25"/>
        <v>H-RGW20GWS-NYA</v>
      </c>
      <c r="B204" s="60" t="str">
        <f t="shared" si="26"/>
        <v>36-135-</v>
      </c>
      <c r="C204" s="73" t="s">
        <v>1712</v>
      </c>
      <c r="G204" s="73" t="s">
        <v>936</v>
      </c>
      <c r="V204" s="60" t="str">
        <f t="shared" si="27"/>
        <v>H-RGW20GWS-NYA</v>
      </c>
      <c r="W204" s="60" t="str">
        <f t="shared" si="24"/>
        <v>H-RGW20GWS-NYA</v>
      </c>
      <c r="X204" s="60" t="str">
        <f t="shared" si="28"/>
        <v/>
      </c>
      <c r="AC204" s="51">
        <f t="shared" si="29"/>
        <v>36</v>
      </c>
      <c r="AD204" s="44">
        <f t="shared" si="30"/>
        <v>135</v>
      </c>
      <c r="AE204" s="51">
        <f t="shared" si="31"/>
        <v>36135</v>
      </c>
    </row>
    <row r="205" spans="1:31">
      <c r="A205" s="60" t="str">
        <f t="shared" si="25"/>
        <v>H-CLZOE25WBP-BKD</v>
      </c>
      <c r="B205" s="60" t="str">
        <f t="shared" si="26"/>
        <v>36-136-</v>
      </c>
      <c r="C205" s="73" t="s">
        <v>1713</v>
      </c>
      <c r="G205" s="73" t="s">
        <v>937</v>
      </c>
      <c r="V205" s="60" t="str">
        <f t="shared" si="27"/>
        <v>H-CLZOE25WBP-BKD</v>
      </c>
      <c r="W205" s="60" t="str">
        <f t="shared" si="24"/>
        <v>H-CLZOE25WBP-BKD</v>
      </c>
      <c r="X205" s="60" t="str">
        <f t="shared" si="28"/>
        <v/>
      </c>
      <c r="AC205" s="51">
        <f t="shared" si="29"/>
        <v>36</v>
      </c>
      <c r="AD205" s="44">
        <f t="shared" si="30"/>
        <v>136</v>
      </c>
      <c r="AE205" s="51">
        <f t="shared" si="31"/>
        <v>36136</v>
      </c>
    </row>
    <row r="206" spans="1:31">
      <c r="A206" s="60" t="str">
        <f t="shared" si="25"/>
        <v>H-CLZOE21WBP-BK</v>
      </c>
      <c r="B206" s="60" t="str">
        <f t="shared" si="26"/>
        <v>36-137-</v>
      </c>
      <c r="C206" s="73" t="s">
        <v>1714</v>
      </c>
      <c r="G206" s="73" t="s">
        <v>938</v>
      </c>
      <c r="V206" s="60" t="str">
        <f t="shared" si="27"/>
        <v>H-CLZOE21WBP-BK</v>
      </c>
      <c r="W206" s="60" t="str">
        <f t="shared" si="24"/>
        <v>H-CLZOE21WBP-BK</v>
      </c>
      <c r="X206" s="60" t="str">
        <f t="shared" si="28"/>
        <v/>
      </c>
      <c r="AC206" s="51">
        <f t="shared" si="29"/>
        <v>36</v>
      </c>
      <c r="AD206" s="44">
        <f t="shared" si="30"/>
        <v>137</v>
      </c>
      <c r="AE206" s="51">
        <f t="shared" si="31"/>
        <v>36137</v>
      </c>
    </row>
    <row r="207" spans="1:31">
      <c r="A207" s="60" t="str">
        <f t="shared" si="25"/>
        <v>H-CLZOE01WBP-BK</v>
      </c>
      <c r="B207" s="60" t="str">
        <f t="shared" si="26"/>
        <v>36-138-</v>
      </c>
      <c r="C207" s="73" t="s">
        <v>1715</v>
      </c>
      <c r="G207" s="73" t="s">
        <v>939</v>
      </c>
      <c r="V207" s="60" t="str">
        <f t="shared" si="27"/>
        <v>H-CLZOE01WBP-BK</v>
      </c>
      <c r="W207" s="60" t="str">
        <f t="shared" si="24"/>
        <v>H-CLZOE01WBP-BK</v>
      </c>
      <c r="X207" s="60" t="str">
        <f t="shared" si="28"/>
        <v/>
      </c>
      <c r="AC207" s="51">
        <f t="shared" si="29"/>
        <v>36</v>
      </c>
      <c r="AD207" s="44">
        <f t="shared" si="30"/>
        <v>138</v>
      </c>
      <c r="AE207" s="51">
        <f t="shared" si="31"/>
        <v>36138</v>
      </c>
    </row>
    <row r="208" spans="1:31">
      <c r="A208" s="60" t="str">
        <f t="shared" si="25"/>
        <v>B-CLZOE02WBP-BK</v>
      </c>
      <c r="B208" s="60" t="str">
        <f t="shared" si="26"/>
        <v>36-139-</v>
      </c>
      <c r="C208" s="73" t="s">
        <v>1716</v>
      </c>
      <c r="G208" s="73" t="s">
        <v>940</v>
      </c>
      <c r="V208" s="60" t="str">
        <f t="shared" si="27"/>
        <v>B-CLZOE02WBP-BK</v>
      </c>
      <c r="W208" s="60" t="str">
        <f t="shared" si="24"/>
        <v>B-CLZOE02WBP-BK</v>
      </c>
      <c r="X208" s="60" t="str">
        <f t="shared" si="28"/>
        <v/>
      </c>
      <c r="AC208" s="51">
        <f t="shared" si="29"/>
        <v>36</v>
      </c>
      <c r="AD208" s="44">
        <f t="shared" si="30"/>
        <v>139</v>
      </c>
      <c r="AE208" s="51">
        <f t="shared" si="31"/>
        <v>36139</v>
      </c>
    </row>
    <row r="209" spans="1:31">
      <c r="A209" s="60" t="str">
        <f t="shared" si="25"/>
        <v>B-CLZOE02WBP-NY</v>
      </c>
      <c r="B209" s="60" t="str">
        <f t="shared" si="26"/>
        <v>36-140-</v>
      </c>
      <c r="C209" s="73" t="s">
        <v>1717</v>
      </c>
      <c r="G209" s="73" t="s">
        <v>941</v>
      </c>
      <c r="V209" s="60" t="str">
        <f t="shared" si="27"/>
        <v>B-CLZOE02WBP-NY</v>
      </c>
      <c r="W209" s="60" t="str">
        <f t="shared" si="24"/>
        <v>B-CLZOE02WBP-NY</v>
      </c>
      <c r="X209" s="60" t="str">
        <f t="shared" si="28"/>
        <v/>
      </c>
      <c r="AC209" s="51">
        <f t="shared" si="29"/>
        <v>36</v>
      </c>
      <c r="AD209" s="44">
        <f t="shared" si="30"/>
        <v>140</v>
      </c>
      <c r="AE209" s="51">
        <f t="shared" si="31"/>
        <v>36140</v>
      </c>
    </row>
    <row r="210" spans="1:31">
      <c r="A210" s="60" t="str">
        <f t="shared" si="25"/>
        <v>H-CLZOE07WBP-BK</v>
      </c>
      <c r="B210" s="60" t="str">
        <f t="shared" si="26"/>
        <v>36-141-</v>
      </c>
      <c r="C210" s="73" t="s">
        <v>1718</v>
      </c>
      <c r="G210" s="73" t="s">
        <v>942</v>
      </c>
      <c r="V210" s="60" t="str">
        <f t="shared" si="27"/>
        <v>H-CLZOE07WBP-BK</v>
      </c>
      <c r="W210" s="60" t="str">
        <f t="shared" si="24"/>
        <v>H-CLZOE07WBP-BK</v>
      </c>
      <c r="X210" s="60" t="str">
        <f t="shared" si="28"/>
        <v/>
      </c>
      <c r="AC210" s="51">
        <f t="shared" si="29"/>
        <v>36</v>
      </c>
      <c r="AD210" s="44">
        <f t="shared" si="30"/>
        <v>141</v>
      </c>
      <c r="AE210" s="51">
        <f t="shared" si="31"/>
        <v>36141</v>
      </c>
    </row>
    <row r="211" spans="1:31">
      <c r="A211" s="60" t="str">
        <f t="shared" si="25"/>
        <v>B-CLZOE06WBP-BK</v>
      </c>
      <c r="B211" s="60" t="str">
        <f t="shared" si="26"/>
        <v>36-142-</v>
      </c>
      <c r="C211" s="73" t="s">
        <v>1719</v>
      </c>
      <c r="G211" s="73" t="s">
        <v>943</v>
      </c>
      <c r="V211" s="60" t="str">
        <f t="shared" si="27"/>
        <v>B-CLZOE06WBP-BK</v>
      </c>
      <c r="W211" s="60" t="str">
        <f t="shared" si="24"/>
        <v>B-CLZOE06WBP-BK</v>
      </c>
      <c r="X211" s="60" t="str">
        <f t="shared" si="28"/>
        <v/>
      </c>
      <c r="AC211" s="51">
        <f t="shared" si="29"/>
        <v>36</v>
      </c>
      <c r="AD211" s="44">
        <f t="shared" si="30"/>
        <v>142</v>
      </c>
      <c r="AE211" s="51">
        <f t="shared" si="31"/>
        <v>36142</v>
      </c>
    </row>
    <row r="212" spans="1:31">
      <c r="A212" s="60" t="str">
        <f t="shared" si="25"/>
        <v>B-CLZOE09WBP-NY</v>
      </c>
      <c r="B212" s="60" t="str">
        <f t="shared" si="26"/>
        <v>36-143-</v>
      </c>
      <c r="C212" s="73" t="s">
        <v>1720</v>
      </c>
      <c r="G212" s="73" t="s">
        <v>944</v>
      </c>
      <c r="V212" s="60" t="str">
        <f t="shared" si="27"/>
        <v>B-CLZOE09WBP-NY</v>
      </c>
      <c r="W212" s="60" t="str">
        <f t="shared" si="24"/>
        <v>B-CLZOE09WBP-NY</v>
      </c>
      <c r="X212" s="60" t="str">
        <f t="shared" si="28"/>
        <v/>
      </c>
      <c r="AC212" s="51">
        <f t="shared" si="29"/>
        <v>36</v>
      </c>
      <c r="AD212" s="44">
        <f t="shared" si="30"/>
        <v>143</v>
      </c>
      <c r="AE212" s="51">
        <f t="shared" si="31"/>
        <v>36143</v>
      </c>
    </row>
    <row r="213" spans="1:31">
      <c r="A213" s="60" t="str">
        <f t="shared" si="25"/>
        <v>EPL-CLZOE04WBP-BK</v>
      </c>
      <c r="B213" s="60" t="str">
        <f t="shared" si="26"/>
        <v>36-144-</v>
      </c>
      <c r="C213" s="73" t="s">
        <v>1721</v>
      </c>
      <c r="G213" s="73" t="s">
        <v>945</v>
      </c>
      <c r="V213" s="60" t="str">
        <f t="shared" si="27"/>
        <v>EPL-CLZOE04WBP-BK</v>
      </c>
      <c r="W213" s="60" t="str">
        <f t="shared" si="24"/>
        <v>EPL-CLZOE04WBP-BK</v>
      </c>
      <c r="X213" s="60" t="str">
        <f t="shared" si="28"/>
        <v/>
      </c>
      <c r="AC213" s="51">
        <f t="shared" si="29"/>
        <v>36</v>
      </c>
      <c r="AD213" s="44">
        <f t="shared" si="30"/>
        <v>144</v>
      </c>
      <c r="AE213" s="51">
        <f t="shared" si="31"/>
        <v>36144</v>
      </c>
    </row>
    <row r="214" spans="1:31">
      <c r="A214" s="60" t="str">
        <f t="shared" si="25"/>
        <v>EPL-CLZOE04WBP-BKC</v>
      </c>
      <c r="B214" s="60" t="str">
        <f t="shared" si="26"/>
        <v>36-145-</v>
      </c>
      <c r="C214" s="73" t="s">
        <v>1722</v>
      </c>
      <c r="G214" s="73" t="s">
        <v>946</v>
      </c>
      <c r="V214" s="60" t="str">
        <f t="shared" si="27"/>
        <v>EPL-CLZOE04WBP-BKC</v>
      </c>
      <c r="W214" s="60" t="str">
        <f t="shared" si="24"/>
        <v>EPL-CLZOE04WBP-BKC</v>
      </c>
      <c r="X214" s="60" t="str">
        <f t="shared" si="28"/>
        <v/>
      </c>
      <c r="AC214" s="51">
        <f t="shared" si="29"/>
        <v>36</v>
      </c>
      <c r="AD214" s="44">
        <f t="shared" si="30"/>
        <v>145</v>
      </c>
      <c r="AE214" s="51">
        <f t="shared" si="31"/>
        <v>36145</v>
      </c>
    </row>
    <row r="215" spans="1:31">
      <c r="A215" s="60" t="str">
        <f t="shared" si="25"/>
        <v>B-CLZOE12WBP-BKD</v>
      </c>
      <c r="B215" s="60" t="str">
        <f t="shared" si="26"/>
        <v>36-146-</v>
      </c>
      <c r="C215" s="73" t="s">
        <v>1723</v>
      </c>
      <c r="G215" s="73" t="s">
        <v>947</v>
      </c>
      <c r="V215" s="60" t="str">
        <f t="shared" si="27"/>
        <v>B-CLZOE12WBP-BKD</v>
      </c>
      <c r="W215" s="60" t="str">
        <f t="shared" si="24"/>
        <v>B-CLZOE12WBP-BKD</v>
      </c>
      <c r="X215" s="60" t="str">
        <f t="shared" si="28"/>
        <v/>
      </c>
      <c r="AC215" s="51">
        <f t="shared" si="29"/>
        <v>36</v>
      </c>
      <c r="AD215" s="44">
        <f t="shared" si="30"/>
        <v>146</v>
      </c>
      <c r="AE215" s="51">
        <f t="shared" si="31"/>
        <v>36146</v>
      </c>
    </row>
    <row r="216" spans="1:31">
      <c r="A216" s="60" t="str">
        <f t="shared" si="25"/>
        <v>H-CLZOE08WBP-BK</v>
      </c>
      <c r="B216" s="60" t="str">
        <f t="shared" si="26"/>
        <v>36-147-</v>
      </c>
      <c r="C216" s="73" t="s">
        <v>1724</v>
      </c>
      <c r="G216" s="73" t="s">
        <v>948</v>
      </c>
      <c r="V216" s="60" t="str">
        <f t="shared" si="27"/>
        <v>H-CLZOE08WBP-BK</v>
      </c>
      <c r="W216" s="60" t="str">
        <f t="shared" si="24"/>
        <v>H-CLZOE08WBP-BK</v>
      </c>
      <c r="X216" s="60" t="str">
        <f t="shared" si="28"/>
        <v/>
      </c>
      <c r="AC216" s="51">
        <f t="shared" si="29"/>
        <v>36</v>
      </c>
      <c r="AD216" s="44">
        <f t="shared" si="30"/>
        <v>147</v>
      </c>
      <c r="AE216" s="51">
        <f t="shared" si="31"/>
        <v>36147</v>
      </c>
    </row>
    <row r="217" spans="1:31">
      <c r="A217" s="60" t="str">
        <f t="shared" si="25"/>
        <v>HVIN-CLZOE08WBP-BK88</v>
      </c>
      <c r="B217" s="60" t="str">
        <f t="shared" si="26"/>
        <v>36-148-</v>
      </c>
      <c r="C217" s="73" t="s">
        <v>1725</v>
      </c>
      <c r="G217" s="73" t="s">
        <v>949</v>
      </c>
      <c r="V217" s="60" t="str">
        <f t="shared" si="27"/>
        <v>HVIN-CLZOE08WBP-BK88</v>
      </c>
      <c r="W217" s="60" t="str">
        <f t="shared" si="24"/>
        <v>HVIN-CLZOE08WBP-BK88</v>
      </c>
      <c r="X217" s="60" t="str">
        <f t="shared" si="28"/>
        <v/>
      </c>
      <c r="AC217" s="51">
        <f t="shared" si="29"/>
        <v>36</v>
      </c>
      <c r="AD217" s="44">
        <f t="shared" si="30"/>
        <v>148</v>
      </c>
      <c r="AE217" s="51">
        <f t="shared" si="31"/>
        <v>36148</v>
      </c>
    </row>
    <row r="218" spans="1:31">
      <c r="A218" s="60" t="str">
        <f t="shared" si="25"/>
        <v>H-CLZOE10WBP-LN</v>
      </c>
      <c r="B218" s="60" t="str">
        <f>IF(C218&lt;&gt;"",LEFT(C218,9),"")</f>
        <v>36-149-</v>
      </c>
      <c r="C218" s="73" t="s">
        <v>1726</v>
      </c>
      <c r="G218" s="73" t="s">
        <v>950</v>
      </c>
      <c r="V218" s="60" t="str">
        <f t="shared" si="27"/>
        <v>H-CLZOE10WBP-LN</v>
      </c>
      <c r="W218" s="60" t="str">
        <f t="shared" si="24"/>
        <v>H-CLZOE10WBP-LN</v>
      </c>
      <c r="X218" s="60" t="str">
        <f t="shared" si="28"/>
        <v/>
      </c>
      <c r="AC218" s="51">
        <f t="shared" si="29"/>
        <v>36</v>
      </c>
      <c r="AD218" s="44">
        <f t="shared" si="30"/>
        <v>149</v>
      </c>
      <c r="AE218" s="51">
        <f t="shared" si="31"/>
        <v>36149</v>
      </c>
    </row>
    <row r="219" spans="1:31">
      <c r="A219" s="60" t="str">
        <f t="shared" si="25"/>
        <v>H-CLZOE30WBP-NY</v>
      </c>
      <c r="B219" s="60" t="str">
        <f t="shared" si="26"/>
        <v>36-150-</v>
      </c>
      <c r="C219" s="73" t="s">
        <v>1727</v>
      </c>
      <c r="G219" s="73" t="s">
        <v>951</v>
      </c>
      <c r="V219" s="60" t="str">
        <f t="shared" si="27"/>
        <v>H-CLZOE30WBP-NY</v>
      </c>
      <c r="W219" s="60" t="str">
        <f t="shared" si="24"/>
        <v>H-CLZOE30WBP-NY</v>
      </c>
      <c r="X219" s="60" t="str">
        <f t="shared" si="28"/>
        <v/>
      </c>
      <c r="AC219" s="51">
        <f t="shared" si="29"/>
        <v>36</v>
      </c>
      <c r="AD219" s="44">
        <f t="shared" si="30"/>
        <v>150</v>
      </c>
      <c r="AE219" s="51">
        <f t="shared" si="31"/>
        <v>36150</v>
      </c>
    </row>
    <row r="220" spans="1:31">
      <c r="A220" s="60" t="str">
        <f t="shared" si="25"/>
        <v>B-CLZOE17WBP-BKM</v>
      </c>
      <c r="B220" s="60" t="str">
        <f t="shared" si="26"/>
        <v>36-151-</v>
      </c>
      <c r="C220" s="73" t="s">
        <v>1728</v>
      </c>
      <c r="G220" s="73" t="s">
        <v>952</v>
      </c>
      <c r="V220" s="60" t="str">
        <f t="shared" si="27"/>
        <v>B-CLZOE17WBP-BKM</v>
      </c>
      <c r="W220" s="60" t="str">
        <f t="shared" si="24"/>
        <v>B-CLZOE17WBP-BKM</v>
      </c>
      <c r="X220" s="60" t="str">
        <f t="shared" si="28"/>
        <v/>
      </c>
      <c r="AC220" s="51">
        <f t="shared" si="29"/>
        <v>36</v>
      </c>
      <c r="AD220" s="44">
        <f t="shared" si="30"/>
        <v>151</v>
      </c>
      <c r="AE220" s="51">
        <f t="shared" si="31"/>
        <v>36151</v>
      </c>
    </row>
    <row r="221" spans="1:31">
      <c r="A221" s="60" t="str">
        <f t="shared" si="25"/>
        <v>B-CLZOE17WBP-BKR</v>
      </c>
      <c r="B221" s="60" t="str">
        <f t="shared" si="26"/>
        <v>36-152-</v>
      </c>
      <c r="C221" s="73" t="s">
        <v>1729</v>
      </c>
      <c r="G221" s="73" t="s">
        <v>953</v>
      </c>
      <c r="V221" s="60" t="str">
        <f t="shared" si="27"/>
        <v>B-CLZOE17WBP-BKR</v>
      </c>
      <c r="W221" s="60" t="str">
        <f t="shared" si="24"/>
        <v>B-CLZOE17WBP-BKR</v>
      </c>
      <c r="X221" s="60" t="str">
        <f t="shared" si="28"/>
        <v/>
      </c>
      <c r="AC221" s="51">
        <f t="shared" si="29"/>
        <v>36</v>
      </c>
      <c r="AD221" s="44">
        <f t="shared" si="30"/>
        <v>152</v>
      </c>
      <c r="AE221" s="51">
        <f t="shared" si="31"/>
        <v>36152</v>
      </c>
    </row>
    <row r="222" spans="1:31">
      <c r="A222" s="60" t="str">
        <f t="shared" si="25"/>
        <v>B-CLZOE17WBP-CC</v>
      </c>
      <c r="B222" s="60" t="str">
        <f t="shared" si="26"/>
        <v>36-153-</v>
      </c>
      <c r="C222" s="73" t="s">
        <v>1730</v>
      </c>
      <c r="G222" s="73" t="s">
        <v>954</v>
      </c>
      <c r="V222" s="60" t="str">
        <f t="shared" si="27"/>
        <v>B-CLZOE17WBP-CC</v>
      </c>
      <c r="W222" s="60" t="str">
        <f t="shared" si="24"/>
        <v>B-CLZOE17WBP-CC</v>
      </c>
      <c r="X222" s="60" t="str">
        <f t="shared" si="28"/>
        <v/>
      </c>
      <c r="AC222" s="51">
        <f t="shared" si="29"/>
        <v>36</v>
      </c>
      <c r="AD222" s="44">
        <f t="shared" si="30"/>
        <v>153</v>
      </c>
      <c r="AE222" s="51">
        <f t="shared" si="31"/>
        <v>36153</v>
      </c>
    </row>
    <row r="223" spans="1:31">
      <c r="A223" s="60" t="str">
        <f t="shared" si="25"/>
        <v>B-CLZOE17WBP-SWA</v>
      </c>
      <c r="B223" s="60" t="str">
        <f t="shared" si="26"/>
        <v>36-154-</v>
      </c>
      <c r="C223" s="73" t="s">
        <v>1731</v>
      </c>
      <c r="G223" s="73" t="s">
        <v>955</v>
      </c>
      <c r="V223" s="60" t="str">
        <f t="shared" si="27"/>
        <v>B-CLZOE17WBP-SWA</v>
      </c>
      <c r="W223" s="60" t="str">
        <f t="shared" si="24"/>
        <v>B-CLZOE17WBP-SWA</v>
      </c>
      <c r="X223" s="60" t="str">
        <f t="shared" si="28"/>
        <v/>
      </c>
      <c r="AC223" s="51">
        <f t="shared" si="29"/>
        <v>36</v>
      </c>
      <c r="AD223" s="44">
        <f t="shared" si="30"/>
        <v>154</v>
      </c>
      <c r="AE223" s="51">
        <f t="shared" si="31"/>
        <v>36154</v>
      </c>
    </row>
    <row r="224" spans="1:31">
      <c r="A224" s="60" t="str">
        <f t="shared" si="25"/>
        <v>B-CLZOE18WBP-DG</v>
      </c>
      <c r="B224" s="60" t="str">
        <f t="shared" si="26"/>
        <v>36-155-</v>
      </c>
      <c r="C224" s="73" t="s">
        <v>1732</v>
      </c>
      <c r="G224" s="73" t="s">
        <v>956</v>
      </c>
      <c r="V224" s="60" t="str">
        <f t="shared" si="27"/>
        <v>B-CLZOE18WBP-DG</v>
      </c>
      <c r="W224" s="60" t="str">
        <f t="shared" si="24"/>
        <v>B-CLZOE18WBP-DG</v>
      </c>
      <c r="X224" s="60" t="str">
        <f t="shared" si="28"/>
        <v/>
      </c>
      <c r="AC224" s="51">
        <f t="shared" si="29"/>
        <v>36</v>
      </c>
      <c r="AD224" s="44">
        <f t="shared" si="30"/>
        <v>155</v>
      </c>
      <c r="AE224" s="51">
        <f t="shared" si="31"/>
        <v>36155</v>
      </c>
    </row>
    <row r="225" spans="1:31">
      <c r="A225" s="60" t="str">
        <f t="shared" si="25"/>
        <v>H-CLZOE14WBP-BK</v>
      </c>
      <c r="B225" s="60" t="str">
        <f t="shared" si="26"/>
        <v>36-156-</v>
      </c>
      <c r="C225" s="73" t="s">
        <v>1733</v>
      </c>
      <c r="G225" s="73" t="s">
        <v>957</v>
      </c>
      <c r="V225" s="60" t="str">
        <f t="shared" si="27"/>
        <v>H-CLZOE14WBP-BK</v>
      </c>
      <c r="W225" s="60" t="str">
        <f t="shared" si="24"/>
        <v>H-CLZOE14WBP-BK</v>
      </c>
      <c r="X225" s="60" t="str">
        <f t="shared" si="28"/>
        <v/>
      </c>
      <c r="AC225" s="51">
        <f t="shared" si="29"/>
        <v>36</v>
      </c>
      <c r="AD225" s="44">
        <f t="shared" si="30"/>
        <v>156</v>
      </c>
      <c r="AE225" s="51">
        <f t="shared" si="31"/>
        <v>36156</v>
      </c>
    </row>
    <row r="226" spans="1:31">
      <c r="A226" s="60" t="str">
        <f t="shared" si="25"/>
        <v>H-CLZOE15WBP-BKA</v>
      </c>
      <c r="B226" s="60" t="str">
        <f t="shared" si="26"/>
        <v>36-157-</v>
      </c>
      <c r="C226" s="73" t="s">
        <v>1734</v>
      </c>
      <c r="G226" s="73" t="s">
        <v>958</v>
      </c>
      <c r="V226" s="60" t="str">
        <f t="shared" si="27"/>
        <v>H-CLZOE15WBP-BKA</v>
      </c>
      <c r="W226" s="60" t="str">
        <f t="shared" si="24"/>
        <v>H-CLZOE15WBP-BKA</v>
      </c>
      <c r="X226" s="60" t="str">
        <f t="shared" si="28"/>
        <v/>
      </c>
      <c r="AC226" s="51">
        <f t="shared" si="29"/>
        <v>36</v>
      </c>
      <c r="AD226" s="44">
        <f t="shared" si="30"/>
        <v>157</v>
      </c>
      <c r="AE226" s="51">
        <f t="shared" si="31"/>
        <v>36157</v>
      </c>
    </row>
    <row r="227" spans="1:31">
      <c r="A227" s="60" t="str">
        <f t="shared" si="25"/>
        <v>B-CLZOE20WBP-BKB</v>
      </c>
      <c r="B227" s="60" t="str">
        <f t="shared" si="26"/>
        <v>36-158-</v>
      </c>
      <c r="C227" s="73" t="s">
        <v>1735</v>
      </c>
      <c r="G227" s="73" t="s">
        <v>959</v>
      </c>
      <c r="V227" s="60" t="str">
        <f t="shared" si="27"/>
        <v>B-CLZOE20WBP-BKB</v>
      </c>
      <c r="W227" s="60" t="str">
        <f t="shared" si="24"/>
        <v>B-CLZOE20WBP-BKB</v>
      </c>
      <c r="X227" s="60" t="str">
        <f t="shared" si="28"/>
        <v/>
      </c>
      <c r="AC227" s="51">
        <f t="shared" si="29"/>
        <v>36</v>
      </c>
      <c r="AD227" s="44">
        <f t="shared" si="30"/>
        <v>158</v>
      </c>
      <c r="AE227" s="51">
        <f t="shared" si="31"/>
        <v>36158</v>
      </c>
    </row>
    <row r="228" spans="1:31">
      <c r="A228" s="60" t="str">
        <f t="shared" si="25"/>
        <v>BCPTN-CLZOE22WBP-BK77</v>
      </c>
      <c r="B228" s="60" t="str">
        <f t="shared" si="26"/>
        <v>36-159-</v>
      </c>
      <c r="C228" s="73" t="s">
        <v>1736</v>
      </c>
      <c r="G228" s="73" t="s">
        <v>960</v>
      </c>
      <c r="V228" s="60" t="str">
        <f t="shared" si="27"/>
        <v>BCPTN-CLZOE22WBP-BK77</v>
      </c>
      <c r="W228" s="60" t="str">
        <f t="shared" si="24"/>
        <v>BCPTN-CLZOE22WBP-BK77</v>
      </c>
      <c r="X228" s="60" t="str">
        <f t="shared" si="28"/>
        <v/>
      </c>
      <c r="AC228" s="51">
        <f t="shared" si="29"/>
        <v>36</v>
      </c>
      <c r="AD228" s="44">
        <f t="shared" si="30"/>
        <v>159</v>
      </c>
      <c r="AE228" s="51">
        <f t="shared" si="31"/>
        <v>36159</v>
      </c>
    </row>
    <row r="229" spans="1:31">
      <c r="A229" s="60" t="str">
        <f t="shared" si="25"/>
        <v>H-CLZOE32WBP-BKA</v>
      </c>
      <c r="B229" s="60" t="str">
        <f t="shared" si="26"/>
        <v>36-160-</v>
      </c>
      <c r="C229" s="73" t="s">
        <v>1737</v>
      </c>
      <c r="G229" s="73" t="s">
        <v>961</v>
      </c>
      <c r="V229" s="60" t="str">
        <f t="shared" si="27"/>
        <v>H-CLZOE32WBP-BKA</v>
      </c>
      <c r="W229" s="60" t="str">
        <f t="shared" si="24"/>
        <v>H-CLZOE32WBP-BKA</v>
      </c>
      <c r="X229" s="60" t="str">
        <f t="shared" si="28"/>
        <v/>
      </c>
      <c r="AC229" s="51">
        <f t="shared" si="29"/>
        <v>36</v>
      </c>
      <c r="AD229" s="44">
        <f t="shared" si="30"/>
        <v>160</v>
      </c>
      <c r="AE229" s="51">
        <f t="shared" si="31"/>
        <v>36160</v>
      </c>
    </row>
    <row r="230" spans="1:31">
      <c r="A230" s="60" t="str">
        <f t="shared" si="25"/>
        <v>H-CLZOE32WBP-NY</v>
      </c>
      <c r="B230" s="60" t="str">
        <f t="shared" si="26"/>
        <v>36-161-</v>
      </c>
      <c r="C230" s="73" t="s">
        <v>1738</v>
      </c>
      <c r="G230" s="73" t="s">
        <v>962</v>
      </c>
      <c r="V230" s="60" t="str">
        <f t="shared" si="27"/>
        <v>H-CLZOE32WBP-NY</v>
      </c>
      <c r="W230" s="60" t="str">
        <f t="shared" si="24"/>
        <v>H-CLZOE32WBP-NY</v>
      </c>
      <c r="X230" s="60" t="str">
        <f t="shared" si="28"/>
        <v/>
      </c>
      <c r="AC230" s="51">
        <f t="shared" si="29"/>
        <v>36</v>
      </c>
      <c r="AD230" s="44">
        <f t="shared" si="30"/>
        <v>161</v>
      </c>
      <c r="AE230" s="51">
        <f t="shared" si="31"/>
        <v>36161</v>
      </c>
    </row>
    <row r="231" spans="1:31">
      <c r="A231" s="60" t="str">
        <f t="shared" si="25"/>
        <v>H-CLZOE17WBP-NY</v>
      </c>
      <c r="B231" s="60" t="str">
        <f t="shared" si="26"/>
        <v>36-162-</v>
      </c>
      <c r="C231" s="73" t="s">
        <v>1739</v>
      </c>
      <c r="G231" s="73" t="s">
        <v>963</v>
      </c>
      <c r="V231" s="60" t="str">
        <f t="shared" si="27"/>
        <v>H-CLZOE17WBP-NY</v>
      </c>
      <c r="W231" s="60" t="str">
        <f t="shared" si="24"/>
        <v>H-CLZOE17WBP-NY</v>
      </c>
      <c r="X231" s="60" t="str">
        <f t="shared" si="28"/>
        <v/>
      </c>
      <c r="AC231" s="51">
        <f t="shared" si="29"/>
        <v>36</v>
      </c>
      <c r="AD231" s="44">
        <f t="shared" si="30"/>
        <v>162</v>
      </c>
      <c r="AE231" s="51">
        <f t="shared" si="31"/>
        <v>36162</v>
      </c>
    </row>
    <row r="232" spans="1:31">
      <c r="A232" s="60" t="str">
        <f t="shared" si="25"/>
        <v>H-CLZOE18WBP-LNA</v>
      </c>
      <c r="B232" s="60" t="str">
        <f t="shared" si="26"/>
        <v>36-163-</v>
      </c>
      <c r="C232" s="73" t="s">
        <v>1740</v>
      </c>
      <c r="G232" s="73" t="s">
        <v>964</v>
      </c>
      <c r="V232" s="60" t="str">
        <f t="shared" si="27"/>
        <v>H-CLZOE18WBP-LNA</v>
      </c>
      <c r="W232" s="60" t="str">
        <f t="shared" si="24"/>
        <v>H-CLZOE18WBP-LNA</v>
      </c>
      <c r="X232" s="60" t="str">
        <f t="shared" si="28"/>
        <v/>
      </c>
      <c r="AC232" s="51">
        <f t="shared" si="29"/>
        <v>36</v>
      </c>
      <c r="AD232" s="44">
        <f t="shared" si="30"/>
        <v>163</v>
      </c>
      <c r="AE232" s="51">
        <f t="shared" si="31"/>
        <v>36163</v>
      </c>
    </row>
    <row r="233" spans="1:31">
      <c r="A233" s="60" t="str">
        <f t="shared" si="25"/>
        <v>H-CLZOE31WBP-BK</v>
      </c>
      <c r="B233" s="60" t="str">
        <f t="shared" si="26"/>
        <v>36-164-</v>
      </c>
      <c r="C233" s="73" t="s">
        <v>1741</v>
      </c>
      <c r="G233" s="73" t="s">
        <v>965</v>
      </c>
      <c r="V233" s="60" t="str">
        <f t="shared" si="27"/>
        <v>H-CLZOE31WBP-BK</v>
      </c>
      <c r="W233" s="60" t="str">
        <f t="shared" si="24"/>
        <v>H-CLZOE31WBP-BK</v>
      </c>
      <c r="X233" s="60" t="str">
        <f t="shared" si="28"/>
        <v/>
      </c>
      <c r="AC233" s="51">
        <f t="shared" si="29"/>
        <v>36</v>
      </c>
      <c r="AD233" s="44">
        <f t="shared" si="30"/>
        <v>164</v>
      </c>
      <c r="AE233" s="51">
        <f t="shared" si="31"/>
        <v>36164</v>
      </c>
    </row>
    <row r="234" spans="1:31">
      <c r="A234" s="60" t="str">
        <f t="shared" si="25"/>
        <v>H-CLZOE20WBP-NY</v>
      </c>
      <c r="B234" s="60" t="str">
        <f t="shared" si="26"/>
        <v>36-165-</v>
      </c>
      <c r="C234" s="73" t="s">
        <v>1742</v>
      </c>
      <c r="G234" s="73" t="s">
        <v>966</v>
      </c>
      <c r="V234" s="60" t="str">
        <f t="shared" si="27"/>
        <v>H-CLZOE20WBP-NY</v>
      </c>
      <c r="W234" s="60" t="str">
        <f t="shared" si="24"/>
        <v>H-CLZOE20WBP-NY</v>
      </c>
      <c r="X234" s="60" t="str">
        <f t="shared" si="28"/>
        <v/>
      </c>
      <c r="AC234" s="51">
        <f t="shared" si="29"/>
        <v>36</v>
      </c>
      <c r="AD234" s="44">
        <f t="shared" si="30"/>
        <v>165</v>
      </c>
      <c r="AE234" s="51">
        <f t="shared" si="31"/>
        <v>36165</v>
      </c>
    </row>
    <row r="235" spans="1:31">
      <c r="A235" s="60" t="str">
        <f t="shared" si="25"/>
        <v>BCPTN-CLZRP09WBP-NY57</v>
      </c>
      <c r="B235" s="60" t="str">
        <f t="shared" si="26"/>
        <v>36-166-</v>
      </c>
      <c r="C235" s="73" t="s">
        <v>1743</v>
      </c>
      <c r="G235" s="73" t="s">
        <v>967</v>
      </c>
      <c r="V235" s="60" t="str">
        <f t="shared" si="27"/>
        <v>BCPTN-CLZRP09WBP-NY57</v>
      </c>
      <c r="W235" s="60" t="str">
        <f t="shared" si="24"/>
        <v>BCPTN-CLZRP09WBP-NY57</v>
      </c>
      <c r="X235" s="60" t="str">
        <f t="shared" si="28"/>
        <v/>
      </c>
      <c r="AC235" s="51">
        <f t="shared" si="29"/>
        <v>36</v>
      </c>
      <c r="AD235" s="44">
        <f t="shared" si="30"/>
        <v>166</v>
      </c>
      <c r="AE235" s="51">
        <f t="shared" si="31"/>
        <v>36166</v>
      </c>
    </row>
    <row r="236" spans="1:31">
      <c r="A236" s="60" t="str">
        <f t="shared" si="25"/>
        <v>BCPTN-CLZRP04WBP-NY97</v>
      </c>
      <c r="B236" s="60" t="str">
        <f t="shared" si="26"/>
        <v>36-167-</v>
      </c>
      <c r="C236" s="73" t="s">
        <v>1744</v>
      </c>
      <c r="G236" s="73" t="s">
        <v>968</v>
      </c>
      <c r="V236" s="60" t="str">
        <f t="shared" si="27"/>
        <v>BCPTN-CLZRP04WBP-NY97</v>
      </c>
      <c r="W236" s="60" t="str">
        <f t="shared" si="24"/>
        <v>BCPTN-CLZRP04WBP-NY97</v>
      </c>
      <c r="X236" s="60" t="str">
        <f t="shared" si="28"/>
        <v/>
      </c>
      <c r="AC236" s="51">
        <f t="shared" si="29"/>
        <v>36</v>
      </c>
      <c r="AD236" s="44">
        <f t="shared" si="30"/>
        <v>167</v>
      </c>
      <c r="AE236" s="51">
        <f t="shared" si="31"/>
        <v>36167</v>
      </c>
    </row>
    <row r="237" spans="1:31">
      <c r="A237" s="60" t="str">
        <f t="shared" si="25"/>
        <v>HVIN-CLZRP20WBP-RY75</v>
      </c>
      <c r="B237" s="60" t="str">
        <f t="shared" si="26"/>
        <v>36-168-</v>
      </c>
      <c r="C237" s="73" t="s">
        <v>1745</v>
      </c>
      <c r="G237" s="73" t="s">
        <v>969</v>
      </c>
      <c r="V237" s="60" t="str">
        <f t="shared" si="27"/>
        <v>HVIN-CLZRP20WBP-RY75</v>
      </c>
      <c r="W237" s="60" t="str">
        <f t="shared" si="24"/>
        <v>HVIN-CLZRP20WBP-RY75</v>
      </c>
      <c r="X237" s="60" t="str">
        <f t="shared" si="28"/>
        <v/>
      </c>
      <c r="AC237" s="51">
        <f t="shared" si="29"/>
        <v>36</v>
      </c>
      <c r="AD237" s="44">
        <f t="shared" si="30"/>
        <v>168</v>
      </c>
      <c r="AE237" s="51">
        <f t="shared" si="31"/>
        <v>36168</v>
      </c>
    </row>
    <row r="238" spans="1:31">
      <c r="A238" s="60" t="str">
        <f t="shared" si="25"/>
        <v>H-DEFRO30WBV-BK</v>
      </c>
      <c r="B238" s="60" t="str">
        <f t="shared" si="26"/>
        <v>36-169-</v>
      </c>
      <c r="C238" s="73" t="s">
        <v>1746</v>
      </c>
      <c r="G238" s="73" t="s">
        <v>970</v>
      </c>
      <c r="V238" s="60" t="str">
        <f t="shared" si="27"/>
        <v>H-DEFRO30WBV-BK</v>
      </c>
      <c r="W238" s="60" t="str">
        <f t="shared" si="24"/>
        <v>H-DEFRO30WBV-BK</v>
      </c>
      <c r="X238" s="60" t="str">
        <f t="shared" si="28"/>
        <v/>
      </c>
      <c r="AC238" s="51">
        <f t="shared" si="29"/>
        <v>36</v>
      </c>
      <c r="AD238" s="44">
        <f t="shared" si="30"/>
        <v>169</v>
      </c>
      <c r="AE238" s="51">
        <f t="shared" si="31"/>
        <v>36169</v>
      </c>
    </row>
    <row r="239" spans="1:31">
      <c r="A239" s="60" t="str">
        <f t="shared" si="25"/>
        <v>H-DEFRO15WBV-CCB</v>
      </c>
      <c r="B239" s="60" t="str">
        <f t="shared" si="26"/>
        <v>36-170-</v>
      </c>
      <c r="C239" s="73" t="s">
        <v>1747</v>
      </c>
      <c r="G239" s="73" t="s">
        <v>971</v>
      </c>
      <c r="V239" s="60" t="str">
        <f t="shared" si="27"/>
        <v>H-DEFRO15WBV-CCB</v>
      </c>
      <c r="W239" s="60" t="str">
        <f t="shared" si="24"/>
        <v>H-DEFRO15WBV-CCB</v>
      </c>
      <c r="X239" s="60" t="str">
        <f t="shared" si="28"/>
        <v/>
      </c>
      <c r="AC239" s="51">
        <f t="shared" si="29"/>
        <v>36</v>
      </c>
      <c r="AD239" s="44">
        <f t="shared" si="30"/>
        <v>170</v>
      </c>
      <c r="AE239" s="51">
        <f t="shared" si="31"/>
        <v>36170</v>
      </c>
    </row>
    <row r="240" spans="1:31">
      <c r="A240" s="60" t="str">
        <f t="shared" si="25"/>
        <v>H-DEFRO31WBV-BKA</v>
      </c>
      <c r="B240" s="60" t="str">
        <f t="shared" si="26"/>
        <v>36-171-</v>
      </c>
      <c r="C240" s="73" t="s">
        <v>1748</v>
      </c>
      <c r="G240" s="73" t="s">
        <v>972</v>
      </c>
      <c r="V240" s="60" t="str">
        <f t="shared" si="27"/>
        <v>H-DEFRO31WBV-BKA</v>
      </c>
      <c r="W240" s="60" t="str">
        <f t="shared" si="24"/>
        <v>H-DEFRO31WBV-BKA</v>
      </c>
      <c r="X240" s="60" t="str">
        <f t="shared" si="28"/>
        <v/>
      </c>
      <c r="AC240" s="51">
        <f t="shared" si="29"/>
        <v>36</v>
      </c>
      <c r="AD240" s="44">
        <f t="shared" si="30"/>
        <v>171</v>
      </c>
      <c r="AE240" s="51">
        <f t="shared" si="31"/>
        <v>36171</v>
      </c>
    </row>
    <row r="241" spans="1:31">
      <c r="A241" s="60" t="str">
        <f t="shared" si="25"/>
        <v>B-EMERM02HVP-NY</v>
      </c>
      <c r="B241" s="60" t="str">
        <f t="shared" si="26"/>
        <v>36-172-</v>
      </c>
      <c r="C241" s="73" t="s">
        <v>1749</v>
      </c>
      <c r="G241" s="73" t="s">
        <v>973</v>
      </c>
      <c r="V241" s="60" t="str">
        <f t="shared" si="27"/>
        <v>B-EMERM02HVP-NY</v>
      </c>
      <c r="W241" s="60" t="str">
        <f t="shared" si="24"/>
        <v>B-EMERM02HVP-NY</v>
      </c>
      <c r="X241" s="60" t="str">
        <f t="shared" si="28"/>
        <v/>
      </c>
      <c r="AC241" s="51">
        <f t="shared" si="29"/>
        <v>36</v>
      </c>
      <c r="AD241" s="44">
        <f t="shared" si="30"/>
        <v>172</v>
      </c>
      <c r="AE241" s="51">
        <f t="shared" si="31"/>
        <v>36172</v>
      </c>
    </row>
    <row r="242" spans="1:31">
      <c r="A242" s="60" t="str">
        <f t="shared" si="25"/>
        <v>B-EMERM17HVP-NY</v>
      </c>
      <c r="B242" s="60" t="str">
        <f t="shared" si="26"/>
        <v>36-173-</v>
      </c>
      <c r="C242" s="73" t="s">
        <v>1750</v>
      </c>
      <c r="G242" s="73" t="s">
        <v>974</v>
      </c>
      <c r="V242" s="60" t="str">
        <f t="shared" si="27"/>
        <v>B-EMERM17HVP-NY</v>
      </c>
      <c r="W242" s="60" t="str">
        <f t="shared" si="24"/>
        <v>B-EMERM17HVP-NY</v>
      </c>
      <c r="X242" s="60" t="str">
        <f t="shared" si="28"/>
        <v/>
      </c>
      <c r="AC242" s="51">
        <f t="shared" si="29"/>
        <v>36</v>
      </c>
      <c r="AD242" s="44">
        <f t="shared" si="30"/>
        <v>173</v>
      </c>
      <c r="AE242" s="51">
        <f t="shared" si="31"/>
        <v>36173</v>
      </c>
    </row>
    <row r="243" spans="1:31">
      <c r="A243" s="60" t="str">
        <f t="shared" si="25"/>
        <v>B-FLCBK17PFF-BK</v>
      </c>
      <c r="B243" s="60" t="str">
        <f t="shared" si="26"/>
        <v>36-174-</v>
      </c>
      <c r="C243" s="73" t="s">
        <v>1751</v>
      </c>
      <c r="G243" s="73" t="s">
        <v>975</v>
      </c>
      <c r="V243" s="60" t="str">
        <f t="shared" si="27"/>
        <v>B-FLCBK17PFF-BK</v>
      </c>
      <c r="W243" s="60" t="str">
        <f t="shared" si="24"/>
        <v>B-FLCBK17PFF-BK</v>
      </c>
      <c r="X243" s="60" t="str">
        <f t="shared" si="28"/>
        <v/>
      </c>
      <c r="AC243" s="51">
        <f t="shared" si="29"/>
        <v>36</v>
      </c>
      <c r="AD243" s="44">
        <f t="shared" si="30"/>
        <v>174</v>
      </c>
      <c r="AE243" s="51">
        <f t="shared" si="31"/>
        <v>36174</v>
      </c>
    </row>
    <row r="244" spans="1:31">
      <c r="A244" s="60" t="str">
        <f t="shared" si="25"/>
        <v>B-GRDLM09RCP-XC</v>
      </c>
      <c r="B244" s="60" t="str">
        <f t="shared" si="26"/>
        <v>36-175-</v>
      </c>
      <c r="C244" s="73" t="s">
        <v>1752</v>
      </c>
      <c r="G244" s="73" t="s">
        <v>976</v>
      </c>
      <c r="V244" s="60" t="str">
        <f t="shared" si="27"/>
        <v>B-GRDLM09RCP-XC</v>
      </c>
      <c r="W244" s="60" t="str">
        <f t="shared" si="24"/>
        <v>B-GRDLM09RCP-XC</v>
      </c>
      <c r="X244" s="60" t="str">
        <f t="shared" si="28"/>
        <v/>
      </c>
      <c r="AC244" s="51">
        <f t="shared" si="29"/>
        <v>36</v>
      </c>
      <c r="AD244" s="44">
        <f t="shared" si="30"/>
        <v>175</v>
      </c>
      <c r="AE244" s="51">
        <f t="shared" si="31"/>
        <v>36175</v>
      </c>
    </row>
    <row r="245" spans="1:31">
      <c r="A245" s="60" t="str">
        <f t="shared" si="25"/>
        <v>B-GRIMM02HYP-DY</v>
      </c>
      <c r="B245" s="60" t="str">
        <f t="shared" si="26"/>
        <v>36-176-</v>
      </c>
      <c r="C245" s="73" t="s">
        <v>1753</v>
      </c>
      <c r="G245" s="73" t="s">
        <v>977</v>
      </c>
      <c r="V245" s="60" t="str">
        <f t="shared" si="27"/>
        <v>B-GRIMM02HYP-DY</v>
      </c>
      <c r="W245" s="60" t="str">
        <f t="shared" si="24"/>
        <v>B-GRIMM02HYP-DY</v>
      </c>
      <c r="X245" s="60" t="str">
        <f t="shared" si="28"/>
        <v/>
      </c>
      <c r="AC245" s="51">
        <f t="shared" si="29"/>
        <v>36</v>
      </c>
      <c r="AD245" s="44">
        <f t="shared" si="30"/>
        <v>176</v>
      </c>
      <c r="AE245" s="51">
        <f t="shared" si="31"/>
        <v>36176</v>
      </c>
    </row>
    <row r="246" spans="1:31">
      <c r="A246" s="60" t="str">
        <f t="shared" si="25"/>
        <v>B-GRIMM17HYP-DY</v>
      </c>
      <c r="B246" s="60" t="str">
        <f t="shared" si="26"/>
        <v>36-177-</v>
      </c>
      <c r="C246" s="73" t="s">
        <v>1754</v>
      </c>
      <c r="G246" s="73" t="s">
        <v>978</v>
      </c>
      <c r="V246" s="60" t="str">
        <f t="shared" si="27"/>
        <v>B-GRIMM17HYP-DY</v>
      </c>
      <c r="W246" s="60" t="str">
        <f t="shared" si="24"/>
        <v>B-GRIMM17HYP-DY</v>
      </c>
      <c r="X246" s="60" t="str">
        <f t="shared" si="28"/>
        <v/>
      </c>
      <c r="AC246" s="51">
        <f t="shared" si="29"/>
        <v>36</v>
      </c>
      <c r="AD246" s="44">
        <f t="shared" si="30"/>
        <v>177</v>
      </c>
      <c r="AE246" s="51">
        <f t="shared" si="31"/>
        <v>36177</v>
      </c>
    </row>
    <row r="247" spans="1:31">
      <c r="A247" s="60" t="str">
        <f t="shared" si="25"/>
        <v>EPL-ICE04GWS-BKA</v>
      </c>
      <c r="B247" s="60" t="str">
        <f t="shared" si="26"/>
        <v>36-178-</v>
      </c>
      <c r="C247" s="73" t="s">
        <v>1755</v>
      </c>
      <c r="G247" s="73" t="s">
        <v>979</v>
      </c>
      <c r="V247" s="60" t="str">
        <f t="shared" si="27"/>
        <v>EPL-ICE04GWS-BKA</v>
      </c>
      <c r="W247" s="60" t="str">
        <f t="shared" si="24"/>
        <v>EPL-ICE04GWS-BKA</v>
      </c>
      <c r="X247" s="60" t="str">
        <f t="shared" si="28"/>
        <v/>
      </c>
      <c r="AC247" s="51">
        <f t="shared" si="29"/>
        <v>36</v>
      </c>
      <c r="AD247" s="44">
        <f t="shared" si="30"/>
        <v>178</v>
      </c>
      <c r="AE247" s="51">
        <f t="shared" si="31"/>
        <v>36178</v>
      </c>
    </row>
    <row r="248" spans="1:31">
      <c r="A248" s="60" t="str">
        <f t="shared" si="25"/>
        <v>EPL-KCKOF04WSE-BK</v>
      </c>
      <c r="B248" s="60" t="str">
        <f t="shared" si="26"/>
        <v>36-179-</v>
      </c>
      <c r="C248" s="73" t="s">
        <v>1756</v>
      </c>
      <c r="G248" s="73" t="s">
        <v>980</v>
      </c>
      <c r="V248" s="60" t="str">
        <f t="shared" si="27"/>
        <v>EPL-KCKOF04WSE-BK</v>
      </c>
      <c r="W248" s="60" t="str">
        <f t="shared" si="24"/>
        <v>EPL-KCKOF04WSE-BK</v>
      </c>
      <c r="X248" s="60" t="str">
        <f t="shared" si="28"/>
        <v/>
      </c>
      <c r="AC248" s="51">
        <f t="shared" si="29"/>
        <v>36</v>
      </c>
      <c r="AD248" s="44">
        <f t="shared" si="30"/>
        <v>179</v>
      </c>
      <c r="AE248" s="51">
        <f t="shared" si="31"/>
        <v>36179</v>
      </c>
    </row>
    <row r="249" spans="1:31">
      <c r="A249" s="60" t="str">
        <f t="shared" si="25"/>
        <v>B-MMNTM06ZPV-BK</v>
      </c>
      <c r="B249" s="60" t="str">
        <f t="shared" si="26"/>
        <v>36-180-</v>
      </c>
      <c r="C249" s="73" t="s">
        <v>1757</v>
      </c>
      <c r="G249" s="73" t="s">
        <v>981</v>
      </c>
      <c r="V249" s="60" t="str">
        <f t="shared" si="27"/>
        <v>B-MMNTM06ZPV-BK</v>
      </c>
      <c r="W249" s="60" t="str">
        <f t="shared" si="24"/>
        <v>B-MMNTM06ZPV-BK</v>
      </c>
      <c r="X249" s="60" t="str">
        <f t="shared" si="28"/>
        <v/>
      </c>
      <c r="AC249" s="51">
        <f t="shared" si="29"/>
        <v>36</v>
      </c>
      <c r="AD249" s="44">
        <f t="shared" si="30"/>
        <v>180</v>
      </c>
      <c r="AE249" s="51">
        <f t="shared" si="31"/>
        <v>36180</v>
      </c>
    </row>
    <row r="250" spans="1:31">
      <c r="A250" s="60" t="str">
        <f t="shared" si="25"/>
        <v>H-MMNTM22ZPV-BK</v>
      </c>
      <c r="B250" s="60" t="str">
        <f t="shared" si="26"/>
        <v>36-181-</v>
      </c>
      <c r="C250" s="73" t="s">
        <v>1758</v>
      </c>
      <c r="G250" s="73" t="s">
        <v>982</v>
      </c>
      <c r="V250" s="60" t="str">
        <f t="shared" si="27"/>
        <v>H-MMNTM22ZPV-BK</v>
      </c>
      <c r="W250" s="60" t="str">
        <f t="shared" si="24"/>
        <v>H-MMNTM22ZPV-BK</v>
      </c>
      <c r="X250" s="60" t="str">
        <f t="shared" si="28"/>
        <v/>
      </c>
      <c r="AC250" s="51">
        <f t="shared" si="29"/>
        <v>36</v>
      </c>
      <c r="AD250" s="44">
        <f t="shared" si="30"/>
        <v>181</v>
      </c>
      <c r="AE250" s="51">
        <f t="shared" si="31"/>
        <v>36181</v>
      </c>
    </row>
    <row r="251" spans="1:31">
      <c r="A251" s="60" t="str">
        <f t="shared" si="25"/>
        <v>BCPTN-MVP29WBV-BK98</v>
      </c>
      <c r="B251" s="60" t="str">
        <f t="shared" si="26"/>
        <v>36-182-</v>
      </c>
      <c r="C251" s="73" t="s">
        <v>1759</v>
      </c>
      <c r="G251" s="73" t="s">
        <v>983</v>
      </c>
      <c r="V251" s="60" t="str">
        <f t="shared" si="27"/>
        <v>BCPTN-MVP29WBV-BK98</v>
      </c>
      <c r="W251" s="60" t="str">
        <f t="shared" si="24"/>
        <v>BCPTN-MVP29WBV-BK98</v>
      </c>
      <c r="X251" s="60" t="str">
        <f t="shared" si="28"/>
        <v/>
      </c>
      <c r="AC251" s="51">
        <f t="shared" si="29"/>
        <v>36</v>
      </c>
      <c r="AD251" s="44">
        <f t="shared" si="30"/>
        <v>182</v>
      </c>
      <c r="AE251" s="51">
        <f t="shared" si="31"/>
        <v>36182</v>
      </c>
    </row>
    <row r="252" spans="1:31">
      <c r="A252" s="60" t="str">
        <f t="shared" si="25"/>
        <v>ITFL-MVP01WBV-BKA</v>
      </c>
      <c r="B252" s="60" t="str">
        <f t="shared" si="26"/>
        <v>36-183-</v>
      </c>
      <c r="C252" s="73" t="s">
        <v>1760</v>
      </c>
      <c r="G252" s="73" t="s">
        <v>984</v>
      </c>
      <c r="V252" s="60" t="str">
        <f t="shared" si="27"/>
        <v>ITFL-MVP01WBV-BKA</v>
      </c>
      <c r="W252" s="60" t="str">
        <f t="shared" si="24"/>
        <v>ITFL-MVP01WBV-BKA</v>
      </c>
      <c r="X252" s="60" t="str">
        <f t="shared" si="28"/>
        <v/>
      </c>
      <c r="AC252" s="51">
        <f t="shared" si="29"/>
        <v>36</v>
      </c>
      <c r="AD252" s="44">
        <f t="shared" si="30"/>
        <v>183</v>
      </c>
      <c r="AE252" s="51">
        <f t="shared" si="31"/>
        <v>36183</v>
      </c>
    </row>
    <row r="253" spans="1:31">
      <c r="A253" s="60" t="str">
        <f t="shared" si="25"/>
        <v>ITFL-MVP01WBV-CC</v>
      </c>
      <c r="B253" s="60" t="str">
        <f t="shared" si="26"/>
        <v>36-184-</v>
      </c>
      <c r="C253" s="73" t="s">
        <v>1761</v>
      </c>
      <c r="G253" s="73" t="s">
        <v>985</v>
      </c>
      <c r="V253" s="60" t="str">
        <f t="shared" si="27"/>
        <v>ITFL-MVP01WBV-CC</v>
      </c>
      <c r="W253" s="60" t="str">
        <f t="shared" si="24"/>
        <v>ITFL-MVP01WBV-CC</v>
      </c>
      <c r="X253" s="60" t="str">
        <f t="shared" si="28"/>
        <v/>
      </c>
      <c r="AC253" s="51">
        <f t="shared" si="29"/>
        <v>36</v>
      </c>
      <c r="AD253" s="44">
        <f t="shared" si="30"/>
        <v>184</v>
      </c>
      <c r="AE253" s="51">
        <f t="shared" si="31"/>
        <v>36184</v>
      </c>
    </row>
    <row r="254" spans="1:31">
      <c r="A254" s="60" t="str">
        <f t="shared" si="25"/>
        <v>ITFL-MVP01WBV-NYA</v>
      </c>
      <c r="B254" s="60" t="str">
        <f t="shared" si="26"/>
        <v>36-185-</v>
      </c>
      <c r="C254" s="73" t="s">
        <v>1762</v>
      </c>
      <c r="G254" s="73" t="s">
        <v>986</v>
      </c>
      <c r="V254" s="60" t="str">
        <f t="shared" si="27"/>
        <v>ITFL-MVP01WBV-NYA</v>
      </c>
      <c r="W254" s="60" t="str">
        <f t="shared" si="24"/>
        <v>ITFL-MVP01WBV-NYA</v>
      </c>
      <c r="X254" s="60" t="str">
        <f t="shared" si="28"/>
        <v/>
      </c>
      <c r="AC254" s="51">
        <f t="shared" si="29"/>
        <v>36</v>
      </c>
      <c r="AD254" s="44">
        <f t="shared" si="30"/>
        <v>185</v>
      </c>
      <c r="AE254" s="51">
        <f t="shared" si="31"/>
        <v>36185</v>
      </c>
    </row>
    <row r="255" spans="1:31">
      <c r="A255" s="60" t="str">
        <f t="shared" si="25"/>
        <v>HVIN-MVP01WBV-BK33</v>
      </c>
      <c r="B255" s="60" t="str">
        <f t="shared" si="26"/>
        <v>36-186-</v>
      </c>
      <c r="C255" s="73" t="s">
        <v>1763</v>
      </c>
      <c r="G255" s="73" t="s">
        <v>987</v>
      </c>
      <c r="V255" s="60" t="str">
        <f t="shared" si="27"/>
        <v>HVIN-MVP01WBV-BK33</v>
      </c>
      <c r="W255" s="60" t="str">
        <f t="shared" si="24"/>
        <v>HVIN-MVP01WBV-BK33</v>
      </c>
      <c r="X255" s="60" t="str">
        <f t="shared" si="28"/>
        <v/>
      </c>
      <c r="AC255" s="51">
        <f t="shared" si="29"/>
        <v>36</v>
      </c>
      <c r="AD255" s="44">
        <f t="shared" si="30"/>
        <v>186</v>
      </c>
      <c r="AE255" s="51">
        <f t="shared" si="31"/>
        <v>36186</v>
      </c>
    </row>
    <row r="256" spans="1:31">
      <c r="A256" s="60" t="str">
        <f t="shared" si="25"/>
        <v>BCPTN-MVP06WBV-BK36</v>
      </c>
      <c r="B256" s="60" t="str">
        <f t="shared" si="26"/>
        <v>36-187-</v>
      </c>
      <c r="C256" s="73" t="s">
        <v>1764</v>
      </c>
      <c r="G256" s="73" t="s">
        <v>988</v>
      </c>
      <c r="V256" s="60" t="str">
        <f t="shared" si="27"/>
        <v>BCPTN-MVP06WBV-BK36</v>
      </c>
      <c r="W256" s="60" t="str">
        <f t="shared" si="24"/>
        <v>BCPTN-MVP06WBV-BK36</v>
      </c>
      <c r="X256" s="60" t="str">
        <f t="shared" si="28"/>
        <v/>
      </c>
      <c r="AC256" s="51">
        <f t="shared" si="29"/>
        <v>36</v>
      </c>
      <c r="AD256" s="44">
        <f t="shared" si="30"/>
        <v>187</v>
      </c>
      <c r="AE256" s="51">
        <f t="shared" si="31"/>
        <v>36187</v>
      </c>
    </row>
    <row r="257" spans="1:31">
      <c r="A257" s="60" t="str">
        <f t="shared" si="25"/>
        <v>B-MVP09WBV-NYE</v>
      </c>
      <c r="B257" s="60" t="str">
        <f t="shared" si="26"/>
        <v>36-188-</v>
      </c>
      <c r="C257" s="73" t="s">
        <v>1765</v>
      </c>
      <c r="G257" s="73" t="s">
        <v>989</v>
      </c>
      <c r="V257" s="60" t="str">
        <f t="shared" si="27"/>
        <v>B-MVP09WBV-NYE</v>
      </c>
      <c r="W257" s="60" t="str">
        <f t="shared" si="24"/>
        <v>B-MVP09WBV-NYE</v>
      </c>
      <c r="X257" s="60" t="str">
        <f t="shared" si="28"/>
        <v/>
      </c>
      <c r="AC257" s="51">
        <f t="shared" si="29"/>
        <v>36</v>
      </c>
      <c r="AD257" s="44">
        <f t="shared" si="30"/>
        <v>188</v>
      </c>
      <c r="AE257" s="51">
        <f t="shared" si="31"/>
        <v>36188</v>
      </c>
    </row>
    <row r="258" spans="1:31">
      <c r="A258" s="60" t="str">
        <f t="shared" si="25"/>
        <v>HVIN-MVP44WBV-KYA79</v>
      </c>
      <c r="B258" s="60" t="str">
        <f t="shared" si="26"/>
        <v>36-189-</v>
      </c>
      <c r="C258" s="73" t="s">
        <v>1766</v>
      </c>
      <c r="G258" s="73" t="s">
        <v>990</v>
      </c>
      <c r="V258" s="60" t="str">
        <f t="shared" si="27"/>
        <v>HVIN-MVP44WBV-KYA79</v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HVIN-MVP44WBV-KYA79</v>
      </c>
      <c r="X258" s="60" t="str">
        <f t="shared" si="28"/>
        <v/>
      </c>
      <c r="AC258" s="51">
        <f t="shared" si="29"/>
        <v>36</v>
      </c>
      <c r="AD258" s="44">
        <f t="shared" si="30"/>
        <v>189</v>
      </c>
      <c r="AE258" s="51">
        <f t="shared" si="31"/>
        <v>36189</v>
      </c>
    </row>
    <row r="259" spans="1:31">
      <c r="A259" s="60" t="str">
        <f t="shared" ref="A259:A322" si="33">IF(G259&amp;Q259&lt;&gt;"",W259&amp;Q259,"")</f>
        <v>EPL-MVP04WBV-BK</v>
      </c>
      <c r="B259" s="60" t="str">
        <f t="shared" ref="B259:B322" si="34">IF(C259&lt;&gt;"",LEFT(C259,9),"")</f>
        <v>36-190-</v>
      </c>
      <c r="C259" s="73" t="s">
        <v>1767</v>
      </c>
      <c r="G259" s="73" t="s">
        <v>991</v>
      </c>
      <c r="V259" s="60" t="str">
        <f t="shared" ref="V259:V322" si="35">W259&amp;H259</f>
        <v>EPL-MVP04WBV-BK</v>
      </c>
      <c r="W259" s="60" t="str">
        <f t="shared" si="32"/>
        <v>EPL-MVP04WBV-BK</v>
      </c>
      <c r="X259" s="60" t="str">
        <f t="shared" ref="X259:X322" si="36">IF(A259&lt;&gt;"",IFERROR(IF(FIND(" ",G259)&gt;=1,MID(G259,FIND(" ",G259)+1,LEN(G259)),""),""),"")</f>
        <v/>
      </c>
      <c r="AC259" s="51">
        <f t="shared" ref="AC259:AC322" si="37">IFERROR(VALUE(MID($C259,1,2)),0)</f>
        <v>36</v>
      </c>
      <c r="AD259" s="44">
        <f t="shared" ref="AD259:AD322" si="38">IFERROR(VALUE(MID($C259,4,3)),0)</f>
        <v>190</v>
      </c>
      <c r="AE259" s="51">
        <f t="shared" ref="AE259:AE322" si="39">VALUE(RIGHT("00"&amp;AC259,2)&amp;RIGHT("000"&amp;AD259,3))</f>
        <v>36190</v>
      </c>
    </row>
    <row r="260" spans="1:31">
      <c r="A260" s="60" t="str">
        <f t="shared" si="33"/>
        <v>EPL-MVP04WBV-BKB</v>
      </c>
      <c r="B260" s="60" t="str">
        <f t="shared" si="34"/>
        <v>36-191-</v>
      </c>
      <c r="C260" s="73" t="s">
        <v>1768</v>
      </c>
      <c r="G260" s="73" t="s">
        <v>992</v>
      </c>
      <c r="V260" s="60" t="str">
        <f t="shared" si="35"/>
        <v>EPL-MVP04WBV-BKB</v>
      </c>
      <c r="W260" s="60" t="str">
        <f t="shared" si="32"/>
        <v>EPL-MVP04WBV-BKB</v>
      </c>
      <c r="X260" s="60" t="str">
        <f t="shared" si="36"/>
        <v/>
      </c>
      <c r="AC260" s="51">
        <f t="shared" si="37"/>
        <v>36</v>
      </c>
      <c r="AD260" s="44">
        <f t="shared" si="38"/>
        <v>191</v>
      </c>
      <c r="AE260" s="51">
        <f t="shared" si="39"/>
        <v>36191</v>
      </c>
    </row>
    <row r="261" spans="1:31">
      <c r="A261" s="60" t="str">
        <f t="shared" si="33"/>
        <v>EPL-MVP04WBV-BKD</v>
      </c>
      <c r="B261" s="60" t="str">
        <f t="shared" si="34"/>
        <v>36-192-</v>
      </c>
      <c r="C261" s="73" t="s">
        <v>1769</v>
      </c>
      <c r="G261" s="73" t="s">
        <v>993</v>
      </c>
      <c r="V261" s="60" t="str">
        <f t="shared" si="35"/>
        <v>EPL-MVP04WBV-BKD</v>
      </c>
      <c r="W261" s="60" t="str">
        <f t="shared" si="32"/>
        <v>EPL-MVP04WBV-BKD</v>
      </c>
      <c r="X261" s="60" t="str">
        <f t="shared" si="36"/>
        <v/>
      </c>
      <c r="AC261" s="51">
        <f t="shared" si="37"/>
        <v>36</v>
      </c>
      <c r="AD261" s="44">
        <f t="shared" si="38"/>
        <v>192</v>
      </c>
      <c r="AE261" s="51">
        <f t="shared" si="39"/>
        <v>36192</v>
      </c>
    </row>
    <row r="262" spans="1:31">
      <c r="A262" s="60" t="str">
        <f t="shared" si="33"/>
        <v>BCPTN-MVP04WBV-NY93</v>
      </c>
      <c r="B262" s="60" t="str">
        <f t="shared" si="34"/>
        <v>36-193-</v>
      </c>
      <c r="C262" s="73" t="s">
        <v>1770</v>
      </c>
      <c r="G262" s="73" t="s">
        <v>994</v>
      </c>
      <c r="V262" s="60" t="str">
        <f t="shared" si="35"/>
        <v>BCPTN-MVP04WBV-NY93</v>
      </c>
      <c r="W262" s="60" t="str">
        <f t="shared" si="32"/>
        <v>BCPTN-MVP04WBV-NY93</v>
      </c>
      <c r="X262" s="60" t="str">
        <f t="shared" si="36"/>
        <v/>
      </c>
      <c r="AC262" s="51">
        <f t="shared" si="37"/>
        <v>36</v>
      </c>
      <c r="AD262" s="44">
        <f t="shared" si="38"/>
        <v>193</v>
      </c>
      <c r="AE262" s="51">
        <f t="shared" si="39"/>
        <v>36193</v>
      </c>
    </row>
    <row r="263" spans="1:31">
      <c r="A263" s="60" t="str">
        <f t="shared" si="33"/>
        <v>B-MVP13WBV-NYE</v>
      </c>
      <c r="B263" s="60" t="str">
        <f t="shared" si="34"/>
        <v>36-194-</v>
      </c>
      <c r="C263" s="73" t="s">
        <v>1771</v>
      </c>
      <c r="G263" s="73" t="s">
        <v>995</v>
      </c>
      <c r="V263" s="60" t="str">
        <f t="shared" si="35"/>
        <v>B-MVP13WBV-NYE</v>
      </c>
      <c r="W263" s="60" t="str">
        <f t="shared" si="32"/>
        <v>B-MVP13WBV-NYE</v>
      </c>
      <c r="X263" s="60" t="str">
        <f t="shared" si="36"/>
        <v/>
      </c>
      <c r="AC263" s="51">
        <f t="shared" si="37"/>
        <v>36</v>
      </c>
      <c r="AD263" s="44">
        <f t="shared" si="38"/>
        <v>194</v>
      </c>
      <c r="AE263" s="51">
        <f t="shared" si="39"/>
        <v>36194</v>
      </c>
    </row>
    <row r="264" spans="1:31">
      <c r="A264" s="60" t="str">
        <f t="shared" si="33"/>
        <v>H-MVP11WBV-BK</v>
      </c>
      <c r="B264" s="60" t="str">
        <f t="shared" si="34"/>
        <v>36-195-</v>
      </c>
      <c r="C264" s="73" t="s">
        <v>1772</v>
      </c>
      <c r="G264" s="73" t="s">
        <v>996</v>
      </c>
      <c r="V264" s="60" t="str">
        <f t="shared" si="35"/>
        <v>H-MVP11WBV-BK</v>
      </c>
      <c r="W264" s="60" t="str">
        <f t="shared" si="32"/>
        <v>H-MVP11WBV-BK</v>
      </c>
      <c r="X264" s="60" t="str">
        <f t="shared" si="36"/>
        <v/>
      </c>
      <c r="AC264" s="51">
        <f t="shared" si="37"/>
        <v>36</v>
      </c>
      <c r="AD264" s="44">
        <f t="shared" si="38"/>
        <v>195</v>
      </c>
      <c r="AE264" s="51">
        <f t="shared" si="39"/>
        <v>36195</v>
      </c>
    </row>
    <row r="265" spans="1:31">
      <c r="A265" s="60" t="str">
        <f t="shared" si="33"/>
        <v>B-MVP16WBV-CCA</v>
      </c>
      <c r="B265" s="60" t="str">
        <f t="shared" si="34"/>
        <v>36-196-</v>
      </c>
      <c r="C265" s="73" t="s">
        <v>1773</v>
      </c>
      <c r="G265" s="73" t="s">
        <v>997</v>
      </c>
      <c r="V265" s="60" t="str">
        <f t="shared" si="35"/>
        <v>B-MVP16WBV-CCA</v>
      </c>
      <c r="W265" s="60" t="str">
        <f t="shared" si="32"/>
        <v>B-MVP16WBV-CCA</v>
      </c>
      <c r="X265" s="60" t="str">
        <f t="shared" si="36"/>
        <v/>
      </c>
      <c r="AC265" s="51">
        <f t="shared" si="37"/>
        <v>36</v>
      </c>
      <c r="AD265" s="44">
        <f t="shared" si="38"/>
        <v>196</v>
      </c>
      <c r="AE265" s="51">
        <f t="shared" si="39"/>
        <v>36196</v>
      </c>
    </row>
    <row r="266" spans="1:31">
      <c r="A266" s="60" t="str">
        <f t="shared" si="33"/>
        <v>B-MVP16WBV-CCC</v>
      </c>
      <c r="B266" s="60" t="str">
        <f t="shared" si="34"/>
        <v>36-197-</v>
      </c>
      <c r="C266" s="73" t="s">
        <v>1774</v>
      </c>
      <c r="G266" s="73" t="s">
        <v>998</v>
      </c>
      <c r="V266" s="60" t="str">
        <f t="shared" si="35"/>
        <v>B-MVP16WBV-CCC</v>
      </c>
      <c r="W266" s="60" t="str">
        <f t="shared" si="32"/>
        <v>B-MVP16WBV-CCC</v>
      </c>
      <c r="X266" s="60" t="str">
        <f t="shared" si="36"/>
        <v/>
      </c>
      <c r="AC266" s="51">
        <f t="shared" si="37"/>
        <v>36</v>
      </c>
      <c r="AD266" s="44">
        <f t="shared" si="38"/>
        <v>197</v>
      </c>
      <c r="AE266" s="51">
        <f t="shared" si="39"/>
        <v>36197</v>
      </c>
    </row>
    <row r="267" spans="1:31">
      <c r="A267" s="60" t="str">
        <f t="shared" si="33"/>
        <v>H-MVP13WBV-BKB</v>
      </c>
      <c r="B267" s="60" t="str">
        <f t="shared" si="34"/>
        <v>36-198-</v>
      </c>
      <c r="C267" s="73" t="s">
        <v>1775</v>
      </c>
      <c r="G267" s="73" t="s">
        <v>999</v>
      </c>
      <c r="V267" s="60" t="str">
        <f t="shared" si="35"/>
        <v>H-MVP13WBV-BKB</v>
      </c>
      <c r="W267" s="60" t="str">
        <f t="shared" si="32"/>
        <v>H-MVP13WBV-BKB</v>
      </c>
      <c r="X267" s="60" t="str">
        <f t="shared" si="36"/>
        <v/>
      </c>
      <c r="AC267" s="51">
        <f t="shared" si="37"/>
        <v>36</v>
      </c>
      <c r="AD267" s="44">
        <f t="shared" si="38"/>
        <v>198</v>
      </c>
      <c r="AE267" s="51">
        <f t="shared" si="39"/>
        <v>36198</v>
      </c>
    </row>
    <row r="268" spans="1:31">
      <c r="A268" s="60" t="str">
        <f t="shared" si="33"/>
        <v>B-MVP18WBV-BKF</v>
      </c>
      <c r="B268" s="60" t="str">
        <f t="shared" si="34"/>
        <v>36-199-</v>
      </c>
      <c r="C268" s="73" t="s">
        <v>1776</v>
      </c>
      <c r="G268" s="73" t="s">
        <v>1000</v>
      </c>
      <c r="V268" s="60" t="str">
        <f t="shared" si="35"/>
        <v>B-MVP18WBV-BKF</v>
      </c>
      <c r="W268" s="60" t="str">
        <f t="shared" si="32"/>
        <v>B-MVP18WBV-BKF</v>
      </c>
      <c r="X268" s="60" t="str">
        <f t="shared" si="36"/>
        <v/>
      </c>
      <c r="AC268" s="51">
        <f t="shared" si="37"/>
        <v>36</v>
      </c>
      <c r="AD268" s="44">
        <f t="shared" si="38"/>
        <v>199</v>
      </c>
      <c r="AE268" s="51">
        <f t="shared" si="39"/>
        <v>36199</v>
      </c>
    </row>
    <row r="269" spans="1:31">
      <c r="A269" s="60" t="str">
        <f t="shared" si="33"/>
        <v>B-MVP18WBV-GY</v>
      </c>
      <c r="B269" s="60" t="str">
        <f t="shared" si="34"/>
        <v>36-200-</v>
      </c>
      <c r="C269" s="73" t="s">
        <v>1777</v>
      </c>
      <c r="G269" s="73" t="s">
        <v>1001</v>
      </c>
      <c r="V269" s="60" t="str">
        <f t="shared" si="35"/>
        <v>B-MVP18WBV-GY</v>
      </c>
      <c r="W269" s="60" t="str">
        <f t="shared" si="32"/>
        <v>B-MVP18WBV-GY</v>
      </c>
      <c r="X269" s="60" t="str">
        <f t="shared" si="36"/>
        <v/>
      </c>
      <c r="AC269" s="51">
        <f t="shared" si="37"/>
        <v>36</v>
      </c>
      <c r="AD269" s="44">
        <f t="shared" si="38"/>
        <v>200</v>
      </c>
      <c r="AE269" s="51">
        <f t="shared" si="39"/>
        <v>36200</v>
      </c>
    </row>
    <row r="270" spans="1:31">
      <c r="A270" s="60" t="str">
        <f t="shared" si="33"/>
        <v>B-MVP20WBV-BKJ</v>
      </c>
      <c r="B270" s="60" t="str">
        <f t="shared" si="34"/>
        <v>36-201-</v>
      </c>
      <c r="C270" s="73" t="s">
        <v>1778</v>
      </c>
      <c r="G270" s="73" t="s">
        <v>1002</v>
      </c>
      <c r="V270" s="60" t="str">
        <f t="shared" si="35"/>
        <v>B-MVP20WBV-BKJ</v>
      </c>
      <c r="W270" s="60" t="str">
        <f t="shared" si="32"/>
        <v>B-MVP20WBV-BKJ</v>
      </c>
      <c r="X270" s="60" t="str">
        <f t="shared" si="36"/>
        <v/>
      </c>
      <c r="AC270" s="51">
        <f t="shared" si="37"/>
        <v>36</v>
      </c>
      <c r="AD270" s="44">
        <f t="shared" si="38"/>
        <v>201</v>
      </c>
      <c r="AE270" s="51">
        <f t="shared" si="39"/>
        <v>36201</v>
      </c>
    </row>
    <row r="271" spans="1:31">
      <c r="A271" s="60" t="str">
        <f t="shared" si="33"/>
        <v>H-MVP22WBV-BKD</v>
      </c>
      <c r="B271" s="60" t="str">
        <f t="shared" si="34"/>
        <v>36-202-</v>
      </c>
      <c r="C271" s="73" t="s">
        <v>1779</v>
      </c>
      <c r="G271" s="73" t="s">
        <v>1003</v>
      </c>
      <c r="V271" s="60" t="str">
        <f t="shared" si="35"/>
        <v>H-MVP22WBV-BKD</v>
      </c>
      <c r="W271" s="60" t="str">
        <f t="shared" si="32"/>
        <v>H-MVP22WBV-BKD</v>
      </c>
      <c r="X271" s="60" t="str">
        <f t="shared" si="36"/>
        <v/>
      </c>
      <c r="AC271" s="51">
        <f t="shared" si="37"/>
        <v>36</v>
      </c>
      <c r="AD271" s="44">
        <f t="shared" si="38"/>
        <v>202</v>
      </c>
      <c r="AE271" s="51">
        <f t="shared" si="39"/>
        <v>36202</v>
      </c>
    </row>
    <row r="272" spans="1:31">
      <c r="A272" s="60" t="str">
        <f t="shared" si="33"/>
        <v>H-MVP23WBV-BKA</v>
      </c>
      <c r="B272" s="60" t="str">
        <f t="shared" si="34"/>
        <v>36-203-</v>
      </c>
      <c r="C272" s="73" t="s">
        <v>1780</v>
      </c>
      <c r="G272" s="73" t="s">
        <v>1004</v>
      </c>
      <c r="V272" s="60" t="str">
        <f t="shared" si="35"/>
        <v>H-MVP23WBV-BKA</v>
      </c>
      <c r="W272" s="60" t="str">
        <f t="shared" si="32"/>
        <v>H-MVP23WBV-BKA</v>
      </c>
      <c r="X272" s="60" t="str">
        <f t="shared" si="36"/>
        <v/>
      </c>
      <c r="AC272" s="51">
        <f t="shared" si="37"/>
        <v>36</v>
      </c>
      <c r="AD272" s="44">
        <f t="shared" si="38"/>
        <v>203</v>
      </c>
      <c r="AE272" s="51">
        <f t="shared" si="39"/>
        <v>36203</v>
      </c>
    </row>
    <row r="273" spans="1:31">
      <c r="A273" s="60" t="str">
        <f t="shared" si="33"/>
        <v>BCPTN-MVP30WBV-BK98</v>
      </c>
      <c r="B273" s="60" t="str">
        <f t="shared" si="34"/>
        <v>36-204-</v>
      </c>
      <c r="C273" s="73" t="s">
        <v>1781</v>
      </c>
      <c r="G273" s="73" t="s">
        <v>1005</v>
      </c>
      <c r="V273" s="60" t="str">
        <f t="shared" si="35"/>
        <v>BCPTN-MVP30WBV-BK98</v>
      </c>
      <c r="W273" s="60" t="str">
        <f t="shared" si="32"/>
        <v>BCPTN-MVP30WBV-BK98</v>
      </c>
      <c r="X273" s="60" t="str">
        <f t="shared" si="36"/>
        <v/>
      </c>
      <c r="AC273" s="51">
        <f t="shared" si="37"/>
        <v>36</v>
      </c>
      <c r="AD273" s="44">
        <f t="shared" si="38"/>
        <v>204</v>
      </c>
      <c r="AE273" s="51">
        <f t="shared" si="39"/>
        <v>36204</v>
      </c>
    </row>
    <row r="274" spans="1:31">
      <c r="A274" s="60" t="str">
        <f t="shared" si="33"/>
        <v>B-MVP26WBV-NYA</v>
      </c>
      <c r="B274" s="60" t="str">
        <f t="shared" si="34"/>
        <v>36-205-</v>
      </c>
      <c r="C274" s="73" t="s">
        <v>1782</v>
      </c>
      <c r="G274" s="73" t="s">
        <v>1006</v>
      </c>
      <c r="V274" s="60" t="str">
        <f t="shared" si="35"/>
        <v>B-MVP26WBV-NYA</v>
      </c>
      <c r="W274" s="60" t="str">
        <f t="shared" si="32"/>
        <v>B-MVP26WBV-NYA</v>
      </c>
      <c r="X274" s="60" t="str">
        <f t="shared" si="36"/>
        <v/>
      </c>
      <c r="AC274" s="51">
        <f t="shared" si="37"/>
        <v>36</v>
      </c>
      <c r="AD274" s="44">
        <f t="shared" si="38"/>
        <v>205</v>
      </c>
      <c r="AE274" s="51">
        <f t="shared" si="39"/>
        <v>36205</v>
      </c>
    </row>
    <row r="275" spans="1:31">
      <c r="A275" s="60" t="str">
        <f t="shared" si="33"/>
        <v>B-MVP26WBV-RY</v>
      </c>
      <c r="B275" s="60" t="str">
        <f t="shared" si="34"/>
        <v>36-206-</v>
      </c>
      <c r="C275" s="73" t="s">
        <v>1783</v>
      </c>
      <c r="G275" s="73" t="s">
        <v>1007</v>
      </c>
      <c r="V275" s="60" t="str">
        <f t="shared" si="35"/>
        <v>B-MVP26WBV-RY</v>
      </c>
      <c r="W275" s="60" t="str">
        <f t="shared" si="32"/>
        <v>B-MVP26WBV-RY</v>
      </c>
      <c r="X275" s="60" t="str">
        <f t="shared" si="36"/>
        <v/>
      </c>
      <c r="AC275" s="51">
        <f t="shared" si="37"/>
        <v>36</v>
      </c>
      <c r="AD275" s="44">
        <f t="shared" si="38"/>
        <v>206</v>
      </c>
      <c r="AE275" s="51">
        <f t="shared" si="39"/>
        <v>36206</v>
      </c>
    </row>
    <row r="276" spans="1:31">
      <c r="A276" s="60" t="str">
        <f t="shared" si="33"/>
        <v>HVIN-MVP19WBV-BK85</v>
      </c>
      <c r="B276" s="60" t="str">
        <f t="shared" si="34"/>
        <v>36-207-</v>
      </c>
      <c r="C276" s="73" t="s">
        <v>1784</v>
      </c>
      <c r="G276" s="73" t="s">
        <v>1008</v>
      </c>
      <c r="V276" s="60" t="str">
        <f t="shared" si="35"/>
        <v>HVIN-MVP19WBV-BK85</v>
      </c>
      <c r="W276" s="60" t="str">
        <f t="shared" si="32"/>
        <v>HVIN-MVP19WBV-BK85</v>
      </c>
      <c r="X276" s="60" t="str">
        <f t="shared" si="36"/>
        <v/>
      </c>
      <c r="AC276" s="51">
        <f t="shared" si="37"/>
        <v>36</v>
      </c>
      <c r="AD276" s="44">
        <f t="shared" si="38"/>
        <v>207</v>
      </c>
      <c r="AE276" s="51">
        <f t="shared" si="39"/>
        <v>36207</v>
      </c>
    </row>
    <row r="277" spans="1:31">
      <c r="A277" s="60" t="str">
        <f t="shared" si="33"/>
        <v>H-MVP31WBV-BK</v>
      </c>
      <c r="B277" s="60" t="str">
        <f t="shared" si="34"/>
        <v>36-208-</v>
      </c>
      <c r="C277" s="73" t="s">
        <v>1785</v>
      </c>
      <c r="G277" s="73" t="s">
        <v>1009</v>
      </c>
      <c r="V277" s="60" t="str">
        <f t="shared" si="35"/>
        <v>H-MVP31WBV-BK</v>
      </c>
      <c r="W277" s="60" t="str">
        <f t="shared" si="32"/>
        <v>H-MVP31WBV-BK</v>
      </c>
      <c r="X277" s="60" t="str">
        <f t="shared" si="36"/>
        <v/>
      </c>
      <c r="AC277" s="51">
        <f t="shared" si="37"/>
        <v>36</v>
      </c>
      <c r="AD277" s="44">
        <f t="shared" si="38"/>
        <v>208</v>
      </c>
      <c r="AE277" s="51">
        <f t="shared" si="39"/>
        <v>36208</v>
      </c>
    </row>
    <row r="278" spans="1:31">
      <c r="A278" s="60" t="str">
        <f t="shared" si="33"/>
        <v>B-MVP15WBV-NYA</v>
      </c>
      <c r="B278" s="60" t="str">
        <f t="shared" si="34"/>
        <v>36-209-</v>
      </c>
      <c r="C278" s="73" t="s">
        <v>1786</v>
      </c>
      <c r="G278" s="73" t="s">
        <v>1010</v>
      </c>
      <c r="V278" s="60" t="str">
        <f t="shared" si="35"/>
        <v>B-MVP15WBV-NYA</v>
      </c>
      <c r="W278" s="60" t="str">
        <f t="shared" si="32"/>
        <v>B-MVP15WBV-NYA</v>
      </c>
      <c r="X278" s="60" t="str">
        <f t="shared" si="36"/>
        <v/>
      </c>
      <c r="AC278" s="51">
        <f t="shared" si="37"/>
        <v>36</v>
      </c>
      <c r="AD278" s="44">
        <f t="shared" si="38"/>
        <v>209</v>
      </c>
      <c r="AE278" s="51">
        <f t="shared" si="39"/>
        <v>36209</v>
      </c>
    </row>
    <row r="279" spans="1:31">
      <c r="A279" s="60" t="str">
        <f t="shared" si="33"/>
        <v>EPL-MVP17WBV-CAA</v>
      </c>
      <c r="B279" s="60" t="str">
        <f t="shared" si="34"/>
        <v>36-210-</v>
      </c>
      <c r="C279" s="73" t="s">
        <v>1787</v>
      </c>
      <c r="G279" s="73" t="s">
        <v>1011</v>
      </c>
      <c r="V279" s="60" t="str">
        <f t="shared" si="35"/>
        <v>EPL-MVP17WBV-CAA</v>
      </c>
      <c r="W279" s="60" t="str">
        <f t="shared" si="32"/>
        <v>EPL-MVP17WBV-CAA</v>
      </c>
      <c r="X279" s="60" t="str">
        <f t="shared" si="36"/>
        <v/>
      </c>
      <c r="AC279" s="51">
        <f t="shared" si="37"/>
        <v>36</v>
      </c>
      <c r="AD279" s="44">
        <f t="shared" si="38"/>
        <v>210</v>
      </c>
      <c r="AE279" s="51">
        <f t="shared" si="39"/>
        <v>36210</v>
      </c>
    </row>
    <row r="280" spans="1:31">
      <c r="A280" s="60" t="str">
        <f t="shared" si="33"/>
        <v>EPL-MVP17WBV-CC</v>
      </c>
      <c r="B280" s="60" t="str">
        <f t="shared" si="34"/>
        <v>36-211-</v>
      </c>
      <c r="C280" s="73" t="s">
        <v>1788</v>
      </c>
      <c r="G280" s="73" t="s">
        <v>1012</v>
      </c>
      <c r="V280" s="60" t="str">
        <f t="shared" si="35"/>
        <v>EPL-MVP17WBV-CC</v>
      </c>
      <c r="W280" s="60" t="str">
        <f t="shared" si="32"/>
        <v>EPL-MVP17WBV-CC</v>
      </c>
      <c r="X280" s="60" t="str">
        <f t="shared" si="36"/>
        <v/>
      </c>
      <c r="AC280" s="51">
        <f t="shared" si="37"/>
        <v>36</v>
      </c>
      <c r="AD280" s="44">
        <f t="shared" si="38"/>
        <v>211</v>
      </c>
      <c r="AE280" s="51">
        <f t="shared" si="39"/>
        <v>36211</v>
      </c>
    </row>
    <row r="281" spans="1:31">
      <c r="A281" s="60" t="str">
        <f t="shared" si="33"/>
        <v>H-MVP47WBV-BKD</v>
      </c>
      <c r="B281" s="60" t="str">
        <f t="shared" si="34"/>
        <v>36-212-</v>
      </c>
      <c r="C281" s="73" t="s">
        <v>1789</v>
      </c>
      <c r="G281" s="73" t="s">
        <v>1013</v>
      </c>
      <c r="V281" s="60" t="str">
        <f t="shared" si="35"/>
        <v>H-MVP47WBV-BKD</v>
      </c>
      <c r="W281" s="60" t="str">
        <f t="shared" si="32"/>
        <v>H-MVP47WBV-BKD</v>
      </c>
      <c r="X281" s="60" t="str">
        <f t="shared" si="36"/>
        <v/>
      </c>
      <c r="AC281" s="51">
        <f t="shared" si="37"/>
        <v>36</v>
      </c>
      <c r="AD281" s="44">
        <f t="shared" si="38"/>
        <v>212</v>
      </c>
      <c r="AE281" s="51">
        <f t="shared" si="39"/>
        <v>36212</v>
      </c>
    </row>
    <row r="282" spans="1:31">
      <c r="A282" s="60" t="str">
        <f t="shared" si="33"/>
        <v>H-MVPSP25WBP-BKA</v>
      </c>
      <c r="B282" s="60" t="str">
        <f t="shared" si="34"/>
        <v>36-213-</v>
      </c>
      <c r="C282" s="73" t="s">
        <v>1790</v>
      </c>
      <c r="G282" s="73" t="s">
        <v>1014</v>
      </c>
      <c r="V282" s="60" t="str">
        <f t="shared" si="35"/>
        <v>H-MVPSP25WBP-BKA</v>
      </c>
      <c r="W282" s="60" t="str">
        <f t="shared" si="32"/>
        <v>H-MVPSP25WBP-BKA</v>
      </c>
      <c r="X282" s="60" t="str">
        <f t="shared" si="36"/>
        <v/>
      </c>
      <c r="AC282" s="51">
        <f t="shared" si="37"/>
        <v>36</v>
      </c>
      <c r="AD282" s="44">
        <f t="shared" si="38"/>
        <v>213</v>
      </c>
      <c r="AE282" s="51">
        <f t="shared" si="39"/>
        <v>36213</v>
      </c>
    </row>
    <row r="283" spans="1:31">
      <c r="A283" s="60" t="str">
        <f t="shared" si="33"/>
        <v>H-MVPSP25WBP-BKD</v>
      </c>
      <c r="B283" s="60" t="str">
        <f t="shared" si="34"/>
        <v>36-214-</v>
      </c>
      <c r="C283" s="73" t="s">
        <v>1791</v>
      </c>
      <c r="G283" s="73" t="s">
        <v>1015</v>
      </c>
      <c r="V283" s="60" t="str">
        <f t="shared" si="35"/>
        <v>H-MVPSP25WBP-BKD</v>
      </c>
      <c r="W283" s="60" t="str">
        <f t="shared" si="32"/>
        <v>H-MVPSP25WBP-BKD</v>
      </c>
      <c r="X283" s="60" t="str">
        <f t="shared" si="36"/>
        <v/>
      </c>
      <c r="AC283" s="51">
        <f t="shared" si="37"/>
        <v>36</v>
      </c>
      <c r="AD283" s="44">
        <f t="shared" si="38"/>
        <v>214</v>
      </c>
      <c r="AE283" s="51">
        <f t="shared" si="39"/>
        <v>36214</v>
      </c>
    </row>
    <row r="284" spans="1:31">
      <c r="A284" s="60" t="str">
        <f t="shared" si="33"/>
        <v>H-MVPSP25WBP-KH</v>
      </c>
      <c r="B284" s="60" t="str">
        <f t="shared" si="34"/>
        <v>36-215-</v>
      </c>
      <c r="C284" s="73" t="s">
        <v>1792</v>
      </c>
      <c r="G284" s="73" t="s">
        <v>1016</v>
      </c>
      <c r="V284" s="60" t="str">
        <f t="shared" si="35"/>
        <v>H-MVPSP25WBP-KH</v>
      </c>
      <c r="W284" s="60" t="str">
        <f t="shared" si="32"/>
        <v>H-MVPSP25WBP-KH</v>
      </c>
      <c r="X284" s="60" t="str">
        <f t="shared" si="36"/>
        <v/>
      </c>
      <c r="AC284" s="51">
        <f t="shared" si="37"/>
        <v>36</v>
      </c>
      <c r="AD284" s="44">
        <f t="shared" si="38"/>
        <v>215</v>
      </c>
      <c r="AE284" s="51">
        <f t="shared" si="39"/>
        <v>36215</v>
      </c>
    </row>
    <row r="285" spans="1:31">
      <c r="A285" s="60" t="str">
        <f t="shared" si="33"/>
        <v>H-MVPSP25WBP-PJB</v>
      </c>
      <c r="B285" s="60" t="str">
        <f t="shared" si="34"/>
        <v>36-216-</v>
      </c>
      <c r="C285" s="73" t="s">
        <v>1793</v>
      </c>
      <c r="G285" s="73" t="s">
        <v>1017</v>
      </c>
      <c r="V285" s="60" t="str">
        <f t="shared" si="35"/>
        <v>H-MVPSP25WBP-PJB</v>
      </c>
      <c r="W285" s="60" t="str">
        <f t="shared" si="32"/>
        <v>H-MVPSP25WBP-PJB</v>
      </c>
      <c r="X285" s="60" t="str">
        <f t="shared" si="36"/>
        <v/>
      </c>
      <c r="AC285" s="51">
        <f t="shared" si="37"/>
        <v>36</v>
      </c>
      <c r="AD285" s="44">
        <f t="shared" si="38"/>
        <v>216</v>
      </c>
      <c r="AE285" s="51">
        <f t="shared" si="39"/>
        <v>36216</v>
      </c>
    </row>
    <row r="286" spans="1:31">
      <c r="A286" s="60" t="str">
        <f t="shared" si="33"/>
        <v>H-MVPSP04WBP-BKA</v>
      </c>
      <c r="B286" s="60" t="str">
        <f t="shared" si="34"/>
        <v>36-217-</v>
      </c>
      <c r="C286" s="73" t="s">
        <v>1794</v>
      </c>
      <c r="G286" s="73" t="s">
        <v>1018</v>
      </c>
      <c r="V286" s="60" t="str">
        <f t="shared" si="35"/>
        <v>H-MVPSP04WBP-BKA</v>
      </c>
      <c r="W286" s="60" t="str">
        <f t="shared" si="32"/>
        <v>H-MVPSP04WBP-BKA</v>
      </c>
      <c r="X286" s="60" t="str">
        <f t="shared" si="36"/>
        <v/>
      </c>
      <c r="AC286" s="51">
        <f t="shared" si="37"/>
        <v>36</v>
      </c>
      <c r="AD286" s="44">
        <f t="shared" si="38"/>
        <v>217</v>
      </c>
      <c r="AE286" s="51">
        <f t="shared" si="39"/>
        <v>36217</v>
      </c>
    </row>
    <row r="287" spans="1:31">
      <c r="A287" s="60" t="str">
        <f t="shared" si="33"/>
        <v>BCPTN-MVPSP06WBP-BK36</v>
      </c>
      <c r="B287" s="60" t="str">
        <f t="shared" si="34"/>
        <v>36-218-</v>
      </c>
      <c r="C287" s="73" t="s">
        <v>1795</v>
      </c>
      <c r="G287" s="73" t="s">
        <v>1019</v>
      </c>
      <c r="V287" s="60" t="str">
        <f t="shared" si="35"/>
        <v>BCPTN-MVPSP06WBP-BK36</v>
      </c>
      <c r="W287" s="60" t="str">
        <f t="shared" si="32"/>
        <v>BCPTN-MVPSP06WBP-BK36</v>
      </c>
      <c r="X287" s="60" t="str">
        <f t="shared" si="36"/>
        <v/>
      </c>
      <c r="AC287" s="51">
        <f t="shared" si="37"/>
        <v>36</v>
      </c>
      <c r="AD287" s="44">
        <f t="shared" si="38"/>
        <v>218</v>
      </c>
      <c r="AE287" s="51">
        <f t="shared" si="39"/>
        <v>36218</v>
      </c>
    </row>
    <row r="288" spans="1:31">
      <c r="A288" s="60" t="str">
        <f t="shared" si="33"/>
        <v>B-MVPSP06WBP-BKB</v>
      </c>
      <c r="B288" s="60" t="str">
        <f t="shared" si="34"/>
        <v>36-219-</v>
      </c>
      <c r="C288" s="73" t="s">
        <v>1796</v>
      </c>
      <c r="G288" s="73" t="s">
        <v>1020</v>
      </c>
      <c r="V288" s="60" t="str">
        <f t="shared" si="35"/>
        <v>B-MVPSP06WBP-BKB</v>
      </c>
      <c r="W288" s="60" t="str">
        <f t="shared" si="32"/>
        <v>B-MVPSP06WBP-BKB</v>
      </c>
      <c r="X288" s="60" t="str">
        <f t="shared" si="36"/>
        <v/>
      </c>
      <c r="AC288" s="51">
        <f t="shared" si="37"/>
        <v>36</v>
      </c>
      <c r="AD288" s="44">
        <f t="shared" si="38"/>
        <v>219</v>
      </c>
      <c r="AE288" s="51">
        <f t="shared" si="39"/>
        <v>36219</v>
      </c>
    </row>
    <row r="289" spans="1:31">
      <c r="A289" s="60" t="str">
        <f t="shared" si="33"/>
        <v>B-MVPSP19WBP-BK</v>
      </c>
      <c r="B289" s="60" t="str">
        <f t="shared" si="34"/>
        <v>36-220-</v>
      </c>
      <c r="C289" s="73" t="s">
        <v>1797</v>
      </c>
      <c r="G289" s="73" t="s">
        <v>1021</v>
      </c>
      <c r="V289" s="60" t="str">
        <f t="shared" si="35"/>
        <v>B-MVPSP19WBP-BK</v>
      </c>
      <c r="W289" s="60" t="str">
        <f t="shared" si="32"/>
        <v>B-MVPSP19WBP-BK</v>
      </c>
      <c r="X289" s="60" t="str">
        <f t="shared" si="36"/>
        <v/>
      </c>
      <c r="AC289" s="51">
        <f t="shared" si="37"/>
        <v>36</v>
      </c>
      <c r="AD289" s="44">
        <f t="shared" si="38"/>
        <v>220</v>
      </c>
      <c r="AE289" s="51">
        <f t="shared" si="39"/>
        <v>36220</v>
      </c>
    </row>
    <row r="290" spans="1:31">
      <c r="A290" s="60" t="str">
        <f t="shared" si="33"/>
        <v>H-MVPSP22WBP-BK</v>
      </c>
      <c r="B290" s="60" t="str">
        <f t="shared" si="34"/>
        <v>36-221-</v>
      </c>
      <c r="C290" s="73" t="s">
        <v>1798</v>
      </c>
      <c r="G290" s="73" t="s">
        <v>1022</v>
      </c>
      <c r="V290" s="60" t="str">
        <f t="shared" si="35"/>
        <v>H-MVPSP22WBP-BK</v>
      </c>
      <c r="W290" s="60" t="str">
        <f t="shared" si="32"/>
        <v>H-MVPSP22WBP-BK</v>
      </c>
      <c r="X290" s="60" t="str">
        <f t="shared" si="36"/>
        <v/>
      </c>
      <c r="AC290" s="51">
        <f t="shared" si="37"/>
        <v>36</v>
      </c>
      <c r="AD290" s="44">
        <f t="shared" si="38"/>
        <v>221</v>
      </c>
      <c r="AE290" s="51">
        <f t="shared" si="39"/>
        <v>36221</v>
      </c>
    </row>
    <row r="291" spans="1:31">
      <c r="A291" s="60" t="str">
        <f t="shared" si="33"/>
        <v>H-NTRZN08OFV-BK</v>
      </c>
      <c r="B291" s="60" t="str">
        <f t="shared" si="34"/>
        <v>36-222-</v>
      </c>
      <c r="C291" s="73" t="s">
        <v>1799</v>
      </c>
      <c r="G291" s="73" t="s">
        <v>1023</v>
      </c>
      <c r="V291" s="60" t="str">
        <f t="shared" si="35"/>
        <v>H-NTRZN08OFV-BK</v>
      </c>
      <c r="W291" s="60" t="str">
        <f t="shared" si="32"/>
        <v>H-NTRZN08OFV-BK</v>
      </c>
      <c r="X291" s="60" t="str">
        <f t="shared" si="36"/>
        <v/>
      </c>
      <c r="AC291" s="51">
        <f t="shared" si="37"/>
        <v>36</v>
      </c>
      <c r="AD291" s="44">
        <f t="shared" si="38"/>
        <v>222</v>
      </c>
      <c r="AE291" s="51">
        <f t="shared" si="39"/>
        <v>36222</v>
      </c>
    </row>
    <row r="292" spans="1:31">
      <c r="A292" s="60" t="str">
        <f t="shared" si="33"/>
        <v>B-NSHOT12WBP-BKD</v>
      </c>
      <c r="B292" s="60" t="str">
        <f t="shared" si="34"/>
        <v>36-223-</v>
      </c>
      <c r="C292" s="73" t="s">
        <v>1800</v>
      </c>
      <c r="G292" s="73" t="s">
        <v>1024</v>
      </c>
      <c r="V292" s="60" t="str">
        <f t="shared" si="35"/>
        <v>B-NSHOT12WBP-BKD</v>
      </c>
      <c r="W292" s="60" t="str">
        <f t="shared" si="32"/>
        <v>B-NSHOT12WBP-BKD</v>
      </c>
      <c r="X292" s="60" t="str">
        <f t="shared" si="36"/>
        <v/>
      </c>
      <c r="AC292" s="51">
        <f t="shared" si="37"/>
        <v>36</v>
      </c>
      <c r="AD292" s="44">
        <f t="shared" si="38"/>
        <v>223</v>
      </c>
      <c r="AE292" s="51">
        <f t="shared" si="39"/>
        <v>36223</v>
      </c>
    </row>
    <row r="293" spans="1:31">
      <c r="A293" s="60" t="str">
        <f t="shared" si="33"/>
        <v>B-NSHOT12WBP-SWB</v>
      </c>
      <c r="B293" s="60" t="str">
        <f t="shared" si="34"/>
        <v>36-224-</v>
      </c>
      <c r="C293" s="73" t="s">
        <v>1801</v>
      </c>
      <c r="G293" s="73" t="s">
        <v>1025</v>
      </c>
      <c r="V293" s="60" t="str">
        <f t="shared" si="35"/>
        <v>B-NSHOT12WBP-SWB</v>
      </c>
      <c r="W293" s="60" t="str">
        <f t="shared" si="32"/>
        <v>B-NSHOT12WBP-SWB</v>
      </c>
      <c r="X293" s="60" t="str">
        <f t="shared" si="36"/>
        <v/>
      </c>
      <c r="AC293" s="51">
        <f t="shared" si="37"/>
        <v>36</v>
      </c>
      <c r="AD293" s="44">
        <f t="shared" si="38"/>
        <v>224</v>
      </c>
      <c r="AE293" s="51">
        <f t="shared" si="39"/>
        <v>36224</v>
      </c>
    </row>
    <row r="294" spans="1:31">
      <c r="A294" s="60" t="str">
        <f t="shared" si="33"/>
        <v>H-NSHOT10WBP-LNA</v>
      </c>
      <c r="B294" s="60" t="str">
        <f t="shared" si="34"/>
        <v>36-225-</v>
      </c>
      <c r="C294" s="73" t="s">
        <v>1802</v>
      </c>
      <c r="G294" s="73" t="s">
        <v>1026</v>
      </c>
      <c r="V294" s="60" t="str">
        <f t="shared" si="35"/>
        <v>H-NSHOT10WBP-LNA</v>
      </c>
      <c r="W294" s="60" t="str">
        <f t="shared" si="32"/>
        <v>H-NSHOT10WBP-LNA</v>
      </c>
      <c r="X294" s="60" t="str">
        <f t="shared" si="36"/>
        <v/>
      </c>
      <c r="AC294" s="51">
        <f t="shared" si="37"/>
        <v>36</v>
      </c>
      <c r="AD294" s="44">
        <f t="shared" si="38"/>
        <v>225</v>
      </c>
      <c r="AE294" s="51">
        <f t="shared" si="39"/>
        <v>36225</v>
      </c>
    </row>
    <row r="295" spans="1:31">
      <c r="A295" s="60" t="str">
        <f t="shared" si="33"/>
        <v>B-NSHOT17WBP-SWE</v>
      </c>
      <c r="B295" s="60" t="str">
        <f t="shared" si="34"/>
        <v>36-226-</v>
      </c>
      <c r="C295" s="73" t="s">
        <v>1803</v>
      </c>
      <c r="G295" s="73" t="s">
        <v>1027</v>
      </c>
      <c r="V295" s="60" t="str">
        <f t="shared" si="35"/>
        <v>B-NSHOT17WBP-SWE</v>
      </c>
      <c r="W295" s="60" t="str">
        <f t="shared" si="32"/>
        <v>B-NSHOT17WBP-SWE</v>
      </c>
      <c r="X295" s="60" t="str">
        <f t="shared" si="36"/>
        <v/>
      </c>
      <c r="AC295" s="51">
        <f t="shared" si="37"/>
        <v>36</v>
      </c>
      <c r="AD295" s="44">
        <f t="shared" si="38"/>
        <v>226</v>
      </c>
      <c r="AE295" s="51">
        <f t="shared" si="39"/>
        <v>36226</v>
      </c>
    </row>
    <row r="296" spans="1:31">
      <c r="A296" s="60" t="str">
        <f t="shared" si="33"/>
        <v>B-OSMOS12ZPV-BKA</v>
      </c>
      <c r="B296" s="60" t="str">
        <f t="shared" si="34"/>
        <v>36-227-</v>
      </c>
      <c r="C296" s="73" t="s">
        <v>1804</v>
      </c>
      <c r="G296" s="73" t="s">
        <v>1028</v>
      </c>
      <c r="V296" s="60" t="str">
        <f t="shared" si="35"/>
        <v>B-OSMOS12ZPV-BKA</v>
      </c>
      <c r="W296" s="60" t="str">
        <f t="shared" si="32"/>
        <v>B-OSMOS12ZPV-BKA</v>
      </c>
      <c r="X296" s="60" t="str">
        <f t="shared" si="36"/>
        <v/>
      </c>
      <c r="AC296" s="51">
        <f t="shared" si="37"/>
        <v>36</v>
      </c>
      <c r="AD296" s="44">
        <f t="shared" si="38"/>
        <v>227</v>
      </c>
      <c r="AE296" s="51">
        <f t="shared" si="39"/>
        <v>36227</v>
      </c>
    </row>
    <row r="297" spans="1:31">
      <c r="A297" s="60" t="str">
        <f t="shared" si="33"/>
        <v>B-OSMOS17ZPV-BK</v>
      </c>
      <c r="B297" s="60" t="str">
        <f t="shared" si="34"/>
        <v>36-228-</v>
      </c>
      <c r="C297" s="73" t="s">
        <v>1805</v>
      </c>
      <c r="G297" s="73" t="s">
        <v>1029</v>
      </c>
      <c r="V297" s="60" t="str">
        <f t="shared" si="35"/>
        <v>B-OSMOS17ZPV-BK</v>
      </c>
      <c r="W297" s="60" t="str">
        <f t="shared" si="32"/>
        <v>B-OSMOS17ZPV-BK</v>
      </c>
      <c r="X297" s="60" t="str">
        <f t="shared" si="36"/>
        <v/>
      </c>
      <c r="AC297" s="51">
        <f t="shared" si="37"/>
        <v>36</v>
      </c>
      <c r="AD297" s="44">
        <f t="shared" si="38"/>
        <v>228</v>
      </c>
      <c r="AE297" s="51">
        <f t="shared" si="39"/>
        <v>36228</v>
      </c>
    </row>
    <row r="298" spans="1:31">
      <c r="A298" s="60" t="str">
        <f t="shared" si="33"/>
        <v>B-PLMTT12KHP-GY</v>
      </c>
      <c r="B298" s="60" t="str">
        <f t="shared" si="34"/>
        <v>36-229-</v>
      </c>
      <c r="C298" s="73" t="s">
        <v>1806</v>
      </c>
      <c r="G298" s="73" t="s">
        <v>1030</v>
      </c>
      <c r="V298" s="60" t="str">
        <f t="shared" si="35"/>
        <v>B-PLMTT12KHP-GY</v>
      </c>
      <c r="W298" s="60" t="str">
        <f t="shared" si="32"/>
        <v>B-PLMTT12KHP-GY</v>
      </c>
      <c r="X298" s="60" t="str">
        <f t="shared" si="36"/>
        <v/>
      </c>
      <c r="AC298" s="51">
        <f t="shared" si="37"/>
        <v>36</v>
      </c>
      <c r="AD298" s="44">
        <f t="shared" si="38"/>
        <v>229</v>
      </c>
      <c r="AE298" s="51">
        <f t="shared" si="39"/>
        <v>36229</v>
      </c>
    </row>
    <row r="299" spans="1:31">
      <c r="A299" s="60" t="str">
        <f t="shared" si="33"/>
        <v>B-PORTR12GWP-BKA</v>
      </c>
      <c r="B299" s="60" t="str">
        <f t="shared" si="34"/>
        <v>36-230-</v>
      </c>
      <c r="C299" s="73" t="s">
        <v>1807</v>
      </c>
      <c r="G299" s="73" t="s">
        <v>1031</v>
      </c>
      <c r="V299" s="60" t="str">
        <f t="shared" si="35"/>
        <v>B-PORTR12GWP-BKA</v>
      </c>
      <c r="W299" s="60" t="str">
        <f t="shared" si="32"/>
        <v>B-PORTR12GWP-BKA</v>
      </c>
      <c r="X299" s="60" t="str">
        <f t="shared" si="36"/>
        <v/>
      </c>
      <c r="AC299" s="51">
        <f t="shared" si="37"/>
        <v>36</v>
      </c>
      <c r="AD299" s="44">
        <f t="shared" si="38"/>
        <v>230</v>
      </c>
      <c r="AE299" s="51">
        <f t="shared" si="39"/>
        <v>36230</v>
      </c>
    </row>
    <row r="300" spans="1:31">
      <c r="A300" s="60" t="str">
        <f t="shared" si="33"/>
        <v>B-SCTTD02WHP-CC</v>
      </c>
      <c r="B300" s="60" t="str">
        <f t="shared" si="34"/>
        <v>36-231-</v>
      </c>
      <c r="C300" s="73" t="s">
        <v>1808</v>
      </c>
      <c r="G300" s="73" t="s">
        <v>1032</v>
      </c>
      <c r="V300" s="60" t="str">
        <f t="shared" si="35"/>
        <v>B-SCTTD02WHP-CC</v>
      </c>
      <c r="W300" s="60" t="str">
        <f t="shared" si="32"/>
        <v>B-SCTTD02WHP-CC</v>
      </c>
      <c r="X300" s="60" t="str">
        <f t="shared" si="36"/>
        <v/>
      </c>
      <c r="AC300" s="51">
        <f t="shared" si="37"/>
        <v>36</v>
      </c>
      <c r="AD300" s="44">
        <f t="shared" si="38"/>
        <v>231</v>
      </c>
      <c r="AE300" s="51">
        <f t="shared" si="39"/>
        <v>36231</v>
      </c>
    </row>
    <row r="301" spans="1:31">
      <c r="A301" s="60" t="str">
        <f t="shared" si="33"/>
        <v>B-STMCS17WHV-CC</v>
      </c>
      <c r="B301" s="60" t="str">
        <f t="shared" si="34"/>
        <v>36-232-</v>
      </c>
      <c r="C301" s="73" t="s">
        <v>1809</v>
      </c>
      <c r="G301" s="73" t="s">
        <v>1033</v>
      </c>
      <c r="V301" s="60" t="str">
        <f t="shared" si="35"/>
        <v>B-STMCS17WHV-CC</v>
      </c>
      <c r="W301" s="60" t="str">
        <f t="shared" si="32"/>
        <v>B-STMCS17WHV-CC</v>
      </c>
      <c r="X301" s="60" t="str">
        <f t="shared" si="36"/>
        <v/>
      </c>
      <c r="AC301" s="51">
        <f t="shared" si="37"/>
        <v>36</v>
      </c>
      <c r="AD301" s="44">
        <f t="shared" si="38"/>
        <v>232</v>
      </c>
      <c r="AE301" s="51">
        <f t="shared" si="39"/>
        <v>36232</v>
      </c>
    </row>
    <row r="302" spans="1:31">
      <c r="A302" s="60" t="str">
        <f t="shared" si="33"/>
        <v>B-SRS01WBP-BKA</v>
      </c>
      <c r="B302" s="60" t="str">
        <f t="shared" si="34"/>
        <v>36-233-</v>
      </c>
      <c r="C302" s="73" t="s">
        <v>1810</v>
      </c>
      <c r="G302" s="73" t="s">
        <v>1034</v>
      </c>
      <c r="V302" s="60" t="str">
        <f t="shared" si="35"/>
        <v>B-SRS01WBP-BKA</v>
      </c>
      <c r="W302" s="60" t="str">
        <f t="shared" si="32"/>
        <v>B-SRS01WBP-BKA</v>
      </c>
      <c r="X302" s="60" t="str">
        <f t="shared" si="36"/>
        <v/>
      </c>
      <c r="AC302" s="51">
        <f t="shared" si="37"/>
        <v>36</v>
      </c>
      <c r="AD302" s="44">
        <f t="shared" si="38"/>
        <v>233</v>
      </c>
      <c r="AE302" s="51">
        <f t="shared" si="39"/>
        <v>36233</v>
      </c>
    </row>
    <row r="303" spans="1:31">
      <c r="A303" s="60" t="str">
        <f t="shared" si="33"/>
        <v>B-SRS02WBP-BK</v>
      </c>
      <c r="B303" s="60" t="str">
        <f t="shared" si="34"/>
        <v>36-234-</v>
      </c>
      <c r="C303" s="73" t="s">
        <v>1811</v>
      </c>
      <c r="G303" s="73" t="s">
        <v>1035</v>
      </c>
      <c r="V303" s="60" t="str">
        <f t="shared" si="35"/>
        <v>B-SRS02WBP-BK</v>
      </c>
      <c r="W303" s="60" t="str">
        <f t="shared" si="32"/>
        <v>B-SRS02WBP-BK</v>
      </c>
      <c r="X303" s="60" t="str">
        <f t="shared" si="36"/>
        <v/>
      </c>
      <c r="AC303" s="51">
        <f t="shared" si="37"/>
        <v>36</v>
      </c>
      <c r="AD303" s="44">
        <f t="shared" si="38"/>
        <v>234</v>
      </c>
      <c r="AE303" s="51">
        <f t="shared" si="39"/>
        <v>36234</v>
      </c>
    </row>
    <row r="304" spans="1:31">
      <c r="A304" s="60" t="str">
        <f t="shared" si="33"/>
        <v>EPL-SSMVP04WBV-BKD</v>
      </c>
      <c r="B304" s="60" t="str">
        <f t="shared" si="34"/>
        <v>36-235-</v>
      </c>
      <c r="C304" s="73" t="s">
        <v>1812</v>
      </c>
      <c r="G304" s="73" t="s">
        <v>1036</v>
      </c>
      <c r="V304" s="60" t="str">
        <f t="shared" si="35"/>
        <v>EPL-SSMVP04WBV-BKD</v>
      </c>
      <c r="W304" s="60" t="str">
        <f t="shared" si="32"/>
        <v>EPL-SSMVP04WBV-BKD</v>
      </c>
      <c r="X304" s="60" t="str">
        <f t="shared" si="36"/>
        <v/>
      </c>
      <c r="AC304" s="51">
        <f t="shared" si="37"/>
        <v>36</v>
      </c>
      <c r="AD304" s="44">
        <f t="shared" si="38"/>
        <v>235</v>
      </c>
      <c r="AE304" s="51">
        <f t="shared" si="39"/>
        <v>36235</v>
      </c>
    </row>
    <row r="305" spans="1:31">
      <c r="A305" s="60" t="str">
        <f t="shared" si="33"/>
        <v>BCWS-SUMVP02WBP-NY03</v>
      </c>
      <c r="B305" s="60" t="str">
        <f t="shared" si="34"/>
        <v>36-236-</v>
      </c>
      <c r="C305" s="73" t="s">
        <v>1813</v>
      </c>
      <c r="G305" s="73" t="s">
        <v>1037</v>
      </c>
      <c r="V305" s="60" t="str">
        <f t="shared" si="35"/>
        <v>BCWS-SUMVP02WBP-NY03</v>
      </c>
      <c r="W305" s="60" t="str">
        <f t="shared" si="32"/>
        <v>BCWS-SUMVP02WBP-NY03</v>
      </c>
      <c r="X305" s="60" t="str">
        <f t="shared" si="36"/>
        <v/>
      </c>
      <c r="AC305" s="51">
        <f t="shared" si="37"/>
        <v>36</v>
      </c>
      <c r="AD305" s="44">
        <f t="shared" si="38"/>
        <v>236</v>
      </c>
      <c r="AE305" s="51">
        <f t="shared" si="39"/>
        <v>36236</v>
      </c>
    </row>
    <row r="306" spans="1:31">
      <c r="A306" s="60" t="str">
        <f t="shared" si="33"/>
        <v>BCWS-SUMVP12WBP-RY58</v>
      </c>
      <c r="B306" s="60" t="str">
        <f t="shared" si="34"/>
        <v>36-237-</v>
      </c>
      <c r="C306" s="73" t="s">
        <v>1814</v>
      </c>
      <c r="G306" s="73" t="s">
        <v>1038</v>
      </c>
      <c r="V306" s="60" t="str">
        <f t="shared" si="35"/>
        <v>BCWS-SUMVP12WBP-RY58</v>
      </c>
      <c r="W306" s="60" t="str">
        <f t="shared" si="32"/>
        <v>BCWS-SUMVP12WBP-RY58</v>
      </c>
      <c r="X306" s="60" t="str">
        <f t="shared" si="36"/>
        <v/>
      </c>
      <c r="AC306" s="51">
        <f t="shared" si="37"/>
        <v>36</v>
      </c>
      <c r="AD306" s="44">
        <f t="shared" si="38"/>
        <v>237</v>
      </c>
      <c r="AE306" s="51">
        <f t="shared" si="39"/>
        <v>36237</v>
      </c>
    </row>
    <row r="307" spans="1:31">
      <c r="A307" s="60" t="str">
        <f t="shared" si="33"/>
        <v>BCWS-SUMTT18WBP-DG88</v>
      </c>
      <c r="B307" s="60" t="str">
        <f t="shared" si="34"/>
        <v>36-238-</v>
      </c>
      <c r="C307" s="73" t="s">
        <v>1815</v>
      </c>
      <c r="G307" s="73" t="s">
        <v>1039</v>
      </c>
      <c r="V307" s="60" t="str">
        <f t="shared" si="35"/>
        <v>BCWS-SUMTT18WBP-DG88</v>
      </c>
      <c r="W307" s="60" t="str">
        <f t="shared" si="32"/>
        <v>BCWS-SUMTT18WBP-DG88</v>
      </c>
      <c r="X307" s="60" t="str">
        <f t="shared" si="36"/>
        <v/>
      </c>
      <c r="AC307" s="51">
        <f t="shared" si="37"/>
        <v>36</v>
      </c>
      <c r="AD307" s="44">
        <f t="shared" si="38"/>
        <v>238</v>
      </c>
      <c r="AE307" s="51">
        <f t="shared" si="39"/>
        <v>36238</v>
      </c>
    </row>
    <row r="308" spans="1:31">
      <c r="A308" s="60" t="str">
        <f t="shared" si="33"/>
        <v>BCWS-SUMVP19WBP-CA79</v>
      </c>
      <c r="B308" s="60" t="str">
        <f t="shared" si="34"/>
        <v>36-239-</v>
      </c>
      <c r="C308" s="73" t="s">
        <v>1816</v>
      </c>
      <c r="G308" s="73" t="s">
        <v>1040</v>
      </c>
      <c r="V308" s="60" t="str">
        <f t="shared" si="35"/>
        <v>BCWS-SUMVP19WBP-CA79</v>
      </c>
      <c r="W308" s="60" t="str">
        <f t="shared" si="32"/>
        <v>BCWS-SUMVP19WBP-CA79</v>
      </c>
      <c r="X308" s="60" t="str">
        <f t="shared" si="36"/>
        <v/>
      </c>
      <c r="AC308" s="51">
        <f t="shared" si="37"/>
        <v>36</v>
      </c>
      <c r="AD308" s="44">
        <f t="shared" si="38"/>
        <v>239</v>
      </c>
      <c r="AE308" s="51">
        <f t="shared" si="39"/>
        <v>36239</v>
      </c>
    </row>
    <row r="309" spans="1:31">
      <c r="A309" s="60" t="str">
        <f t="shared" si="33"/>
        <v>EPL-ULTBS04USS-BKA</v>
      </c>
      <c r="B309" s="60" t="str">
        <f t="shared" si="34"/>
        <v>36-240-</v>
      </c>
      <c r="C309" s="73" t="s">
        <v>1817</v>
      </c>
      <c r="G309" s="73" t="s">
        <v>1041</v>
      </c>
      <c r="V309" s="60" t="str">
        <f t="shared" si="35"/>
        <v>EPL-ULTBS04USS-BKA</v>
      </c>
      <c r="W309" s="60" t="str">
        <f t="shared" si="32"/>
        <v>EPL-ULTBS04USS-BKA</v>
      </c>
      <c r="X309" s="60" t="str">
        <f t="shared" si="36"/>
        <v/>
      </c>
      <c r="AC309" s="51">
        <f t="shared" si="37"/>
        <v>36</v>
      </c>
      <c r="AD309" s="44">
        <f t="shared" si="38"/>
        <v>240</v>
      </c>
      <c r="AE309" s="51">
        <f t="shared" si="39"/>
        <v>36240</v>
      </c>
    </row>
    <row r="310" spans="1:31">
      <c r="A310" s="60" t="str">
        <f t="shared" si="33"/>
        <v>B-WLOBM17WMS-NY</v>
      </c>
      <c r="B310" s="60" t="str">
        <f t="shared" si="34"/>
        <v>36-241-</v>
      </c>
      <c r="C310" s="73" t="s">
        <v>1818</v>
      </c>
      <c r="G310" s="73" t="s">
        <v>1042</v>
      </c>
      <c r="V310" s="60" t="str">
        <f t="shared" si="35"/>
        <v>B-WLOBM17WMS-NY</v>
      </c>
      <c r="W310" s="60" t="str">
        <f t="shared" si="32"/>
        <v>B-WLOBM17WMS-NY</v>
      </c>
      <c r="X310" s="60" t="str">
        <f t="shared" si="36"/>
        <v/>
      </c>
      <c r="AC310" s="51">
        <f t="shared" si="37"/>
        <v>36</v>
      </c>
      <c r="AD310" s="44">
        <f t="shared" si="38"/>
        <v>241</v>
      </c>
      <c r="AE310" s="51">
        <f t="shared" si="39"/>
        <v>36241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5" t="str">
        <f t="shared" si="752"/>
        <v/>
      </c>
      <c r="C5999" s="86"/>
      <c r="D5999" s="86"/>
      <c r="E5999" s="86"/>
      <c r="F5999" s="87"/>
      <c r="G5999" s="86"/>
      <c r="H5999" s="86"/>
      <c r="I5999" s="86"/>
      <c r="J5999" s="86"/>
      <c r="K5999" s="86"/>
      <c r="L5999" s="86"/>
      <c r="M5999" s="86"/>
      <c r="N5999" s="86"/>
      <c r="O5999" s="86"/>
      <c r="P5999" s="86"/>
      <c r="Q5999" s="86"/>
      <c r="R5999" s="86"/>
      <c r="S5999" s="86"/>
      <c r="T5999" s="86"/>
      <c r="U5999" s="86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5" t="str">
        <f t="shared" si="752"/>
        <v/>
      </c>
      <c r="C6000" s="86"/>
      <c r="D6000" s="86"/>
      <c r="E6000" s="86"/>
      <c r="F6000" s="87"/>
      <c r="G6000" s="86"/>
      <c r="H6000" s="86"/>
      <c r="I6000" s="86"/>
      <c r="J6000" s="86"/>
      <c r="K6000" s="86"/>
      <c r="L6000" s="86"/>
      <c r="M6000" s="86"/>
      <c r="N6000" s="86"/>
      <c r="O6000" s="86"/>
      <c r="P6000" s="86"/>
      <c r="Q6000" s="86"/>
      <c r="R6000" s="86"/>
      <c r="S6000" s="86"/>
      <c r="T6000" s="86"/>
      <c r="U6000" s="86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43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43" s="89" customFormat="1">
      <c r="A6002" s="60" t="str">
        <f t="shared" si="753"/>
        <v/>
      </c>
      <c r="B6002" s="85" t="str">
        <f t="shared" si="754"/>
        <v/>
      </c>
      <c r="C6002" s="75"/>
      <c r="D6002" s="75"/>
      <c r="E6002" s="75"/>
      <c r="F6002" s="76"/>
      <c r="G6002" s="75"/>
      <c r="H6002" s="75"/>
      <c r="I6002" s="75"/>
      <c r="J6002" s="75"/>
      <c r="K6002" s="75"/>
      <c r="L6002" s="75"/>
      <c r="M6002" s="75"/>
      <c r="N6002" s="75"/>
      <c r="O6002" s="75"/>
      <c r="P6002" s="75"/>
      <c r="Q6002" s="75"/>
      <c r="R6002" s="75"/>
      <c r="S6002" s="75"/>
      <c r="T6002" s="75"/>
      <c r="U6002" s="75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7"/>
      <c r="Z6002" s="77"/>
      <c r="AA6002" s="77"/>
      <c r="AB6002" s="77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7"/>
      <c r="AG6002" s="77"/>
      <c r="AH6002" s="77"/>
      <c r="AI6002" s="88"/>
      <c r="AJ6002" s="88"/>
      <c r="AK6002" s="77"/>
      <c r="AL6002" s="77"/>
      <c r="AM6002" s="77"/>
      <c r="AN6002" s="77"/>
      <c r="AO6002" s="77"/>
      <c r="AP6002" s="77"/>
      <c r="AQ6002" s="77"/>
    </row>
    <row r="6003" spans="1:43">
      <c r="A6003" s="60" t="str">
        <f t="shared" si="753"/>
        <v/>
      </c>
      <c r="B6003" s="85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43">
      <c r="A6004" s="60" t="str">
        <f t="shared" si="753"/>
        <v/>
      </c>
      <c r="B6004" s="85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43">
      <c r="A6005" s="60" t="str">
        <f t="shared" si="753"/>
        <v/>
      </c>
      <c r="B6005" s="85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43">
      <c r="A6006" s="60" t="str">
        <f t="shared" si="753"/>
        <v/>
      </c>
      <c r="B6006" s="85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43">
      <c r="A6007" s="60" t="str">
        <f t="shared" si="753"/>
        <v/>
      </c>
      <c r="B6007" s="85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43">
      <c r="A6008" s="60" t="str">
        <f t="shared" si="753"/>
        <v/>
      </c>
      <c r="B6008" s="85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43">
      <c r="A6009" s="60" t="str">
        <f t="shared" si="753"/>
        <v/>
      </c>
      <c r="B6009" s="85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43">
      <c r="A6010" s="60" t="str">
        <f t="shared" si="753"/>
        <v/>
      </c>
      <c r="B6010" s="85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43">
      <c r="A6011" s="60" t="str">
        <f t="shared" si="753"/>
        <v/>
      </c>
      <c r="B6011" s="85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43">
      <c r="A6012" s="60" t="str">
        <f t="shared" si="753"/>
        <v/>
      </c>
      <c r="B6012" s="85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43">
      <c r="A6013" s="60" t="str">
        <f t="shared" si="753"/>
        <v/>
      </c>
      <c r="B6013" s="85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43">
      <c r="A6014" s="60" t="str">
        <f t="shared" si="753"/>
        <v/>
      </c>
      <c r="B6014" s="85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43">
      <c r="A6015" s="60" t="str">
        <f t="shared" si="753"/>
        <v/>
      </c>
      <c r="B6015" s="85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43">
      <c r="A6016" s="60" t="str">
        <f t="shared" si="753"/>
        <v/>
      </c>
      <c r="B6016" s="85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5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5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5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5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5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5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5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5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5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5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5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5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5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5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5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5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5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5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5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5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5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5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5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5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5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5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5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5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5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5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5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5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5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5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5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5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5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5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5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5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5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5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5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5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5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5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5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5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5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5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5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5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5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5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5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5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5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5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5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5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5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5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5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5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5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5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5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5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5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5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5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5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5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5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5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5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5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5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5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5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5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5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5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5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5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5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5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5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5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5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5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5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5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5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5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5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5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5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5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5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5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5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5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5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5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5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5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5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5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5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5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5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5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5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5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5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5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5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5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5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5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5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5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5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5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5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5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5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5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5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5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5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5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5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5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5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5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5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5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5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5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5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5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5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5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5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5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5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5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5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5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5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5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5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5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5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5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5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5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5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5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5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5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5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5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5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5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5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5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5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5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5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5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5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5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5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5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5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5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5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5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5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5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5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5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5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5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5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5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5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5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5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5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5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5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5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5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5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5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5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5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5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5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5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5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5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5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5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5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5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5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5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5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5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5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5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5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5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5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5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5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5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5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5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5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5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5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5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5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5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5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5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5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5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5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5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5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5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5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5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5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5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5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5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5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5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5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5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5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5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5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5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5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5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5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5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5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5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5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5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5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5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5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5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5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5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5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5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5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5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5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5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5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5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5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5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5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5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5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5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5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5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5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5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5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5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5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5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5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5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5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5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5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5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5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5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5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5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5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5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5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5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5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5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5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5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5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5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5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5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5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5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5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5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5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5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5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5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5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5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5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5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5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5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5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5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5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5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5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5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5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5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5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5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5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5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5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5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5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5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5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5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5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5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5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5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5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5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5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5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5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5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5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5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5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5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5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5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5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5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5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5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5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5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5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5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5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5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5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5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5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5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5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5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5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5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5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5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5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5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5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5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5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5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5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5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5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5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5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5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5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5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5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5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5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5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5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5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5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5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5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5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5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5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5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5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5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5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5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5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5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5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5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5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5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5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5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5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5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5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5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5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5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5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5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5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5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5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5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5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5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5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5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5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5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5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5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5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5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5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5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5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5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5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5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5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5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5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5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5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5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5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5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5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5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5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5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5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5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5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5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5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5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5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5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5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5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5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5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5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5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5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5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5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5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5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5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5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5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5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5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5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5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5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5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5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5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5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5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5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5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5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5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5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5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5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5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5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5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5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5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5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5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5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5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5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5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5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5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5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5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5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5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5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5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5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5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5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5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5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5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5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5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5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5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5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5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5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5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5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5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5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5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5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5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5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5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5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5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5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5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5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5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5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5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5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5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5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5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5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5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5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5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5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5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5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5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5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5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5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5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5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5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5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5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5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5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5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5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5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5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5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5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5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5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5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5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5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5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5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5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5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5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5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5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5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5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5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5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5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5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5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5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5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5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5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5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5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5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5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5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5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5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5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5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5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5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5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5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5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5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5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5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5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5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5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5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5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5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5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5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5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5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5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5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5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5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5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5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5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5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5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5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5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5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5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5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5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5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5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5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5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5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5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5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5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5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5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5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5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5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5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5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5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5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5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5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5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5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5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5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5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5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5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5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5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5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5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5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5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5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5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5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5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5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5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5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5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5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5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5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5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5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5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5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5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5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5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5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5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5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5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5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5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5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5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5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5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5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5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5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5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5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5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5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5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5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5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5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5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5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5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5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5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5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5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5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5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5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5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5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5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5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5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5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5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5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5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5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5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5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5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5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5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5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5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5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5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5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5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5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5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5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5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5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5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5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5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5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5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5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5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5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5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5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5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5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5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5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5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5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5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5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5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5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5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5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5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5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5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5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5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5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5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5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5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5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5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5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5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5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5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5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5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5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5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5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5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5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5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5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5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5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5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5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5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5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5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5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5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5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5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5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5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5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5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5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5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5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5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5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5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5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5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5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5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5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5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5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5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5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5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5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5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5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5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5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5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5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5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5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5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5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5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5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5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5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5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5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5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5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5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5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5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5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5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5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5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5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5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5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5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5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5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5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5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5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5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5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5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5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5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5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5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5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5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5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5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5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5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5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5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5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5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5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5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5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5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5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5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5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5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5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5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5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5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5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5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5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5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5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5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5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5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5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5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5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5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5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5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5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5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5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5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5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5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5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5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5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5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5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5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5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5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5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5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5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5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5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5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5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5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5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5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5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5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5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5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5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5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5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5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5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5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5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5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5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5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5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5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5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5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5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5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5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5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5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5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5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5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5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5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5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5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5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5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5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5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5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5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5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5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5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5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5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5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5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5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5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5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5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5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5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5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5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5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5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5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5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5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5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5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5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5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5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5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5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5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5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5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5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5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5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5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5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5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5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5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5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5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5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5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5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5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5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5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5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5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5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5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5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5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5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5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5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5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5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5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5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5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5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5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5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5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5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5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5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5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5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5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5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5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5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5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5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5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5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5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5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5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5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5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5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5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5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5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5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5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5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5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5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5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5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5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5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5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5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5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5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5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5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5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5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5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5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5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5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5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5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5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5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5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5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5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5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5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5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5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5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5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5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5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5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5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5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5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5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5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5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5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5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5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5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5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5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5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5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5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5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5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5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5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5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5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5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5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5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5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5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5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5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5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5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5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5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5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5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5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5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5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5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5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5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5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5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5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5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5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5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5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5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5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5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5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5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5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5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5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5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5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5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5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5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5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5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5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5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5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5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5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5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5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5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5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5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5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5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5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5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5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5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5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5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5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5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5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5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5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5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5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5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5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5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5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5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5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5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5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5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5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5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5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5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5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5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5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5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5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5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5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5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5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5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5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5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5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5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5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5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5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5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5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5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5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5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5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5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5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5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5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5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5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5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5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5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5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5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5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5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5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5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5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5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5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5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5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5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5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5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5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5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5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5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5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5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5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5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5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5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5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5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5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5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5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5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5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5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5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5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5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5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5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5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5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5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5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5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5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5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5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5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5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5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5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5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5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5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5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5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5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5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5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5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5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5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5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5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5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5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5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5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5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5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5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5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5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5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5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5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5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5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5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5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5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5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5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5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5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5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5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5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5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5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5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5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5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5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5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5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5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5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5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5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5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5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5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5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5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5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5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5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5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5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5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5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5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5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5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5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5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5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5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5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5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5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5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5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5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5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5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5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5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5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5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5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5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5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5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5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5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5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5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5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5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5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5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5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5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5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5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5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5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5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5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5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5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5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5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5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5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5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5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5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5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5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5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5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5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5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5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5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5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5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5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5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5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5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5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5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5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5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5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5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5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5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5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5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5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5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5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5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5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5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5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5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5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5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5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5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5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5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5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5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5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5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5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5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5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5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5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5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5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5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5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5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5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5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5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5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5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5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5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5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5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5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5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5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5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5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5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5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5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5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5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5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5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5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5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5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5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5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5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5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5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5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5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5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5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5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5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5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5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5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5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5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5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5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5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5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5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5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5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5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5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5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5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5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5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5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5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5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5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5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5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5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5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5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5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5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5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5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5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5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5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5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5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5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5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5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5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5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5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5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5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5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5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5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5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5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5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5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5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5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5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5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5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5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5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5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5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5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5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5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5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5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5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5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5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5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5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5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5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5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5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5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5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5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5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5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5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5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5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5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5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5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5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5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5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5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5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5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5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5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5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5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5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5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5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5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5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5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5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5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5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5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5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5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5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5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5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5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5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5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5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5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5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5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5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5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5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5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5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5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5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5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5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5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5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5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5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5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5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5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5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5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5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5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5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5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5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5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5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5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5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5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5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5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5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5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5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5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5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5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5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5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5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5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5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5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5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5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5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5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5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5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5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5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5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5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5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5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5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5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5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5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5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5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5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5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5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5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5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5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5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5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5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5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5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5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5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5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5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5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5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5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5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5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5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5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5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5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5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5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5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5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5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5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5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5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5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5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5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5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5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5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5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5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5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5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5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5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5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5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5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5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5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5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5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5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5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5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5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5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5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5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5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5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5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5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5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5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5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5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5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5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5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5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5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5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5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5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5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5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5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5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5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5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5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5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5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5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5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5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5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5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5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5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5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5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5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5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5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5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5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5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5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5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5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5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5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5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5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5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5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5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5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5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5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5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5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5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5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5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5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5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5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5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5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5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5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5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5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5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5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5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5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5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5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5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5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5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5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5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5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5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5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5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5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5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5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5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5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5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5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5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5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5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5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5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5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5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5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5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5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5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5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5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5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5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5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5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5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5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5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5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5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5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5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5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5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5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5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5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5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5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5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5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5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5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5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5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5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5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5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5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5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5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5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5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5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5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5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5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5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5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5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5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5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5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5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5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5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5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5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5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5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5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5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5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5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5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5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5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5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5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5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5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5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5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5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5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5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5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5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5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5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5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5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5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5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5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5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5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5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5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5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5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5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5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5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5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5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5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5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5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5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5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5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5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5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5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5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5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5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5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5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5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5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5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5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5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5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5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5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5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5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5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5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5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5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5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5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5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5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5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5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5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5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5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5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5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5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5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5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5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5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5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5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5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5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5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5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5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5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5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5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5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5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5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5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5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5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5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5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5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5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5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5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5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5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5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5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5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5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5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5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5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5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5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5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5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5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5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5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5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5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5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5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5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5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5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5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5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5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5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5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5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5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5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5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5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5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5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5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5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5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5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5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5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5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5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5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5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5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5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5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5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5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5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5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5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5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5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5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5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5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5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5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5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5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5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5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5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5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5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5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5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5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5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5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5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5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5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5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5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5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5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5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5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5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5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5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5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5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5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5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5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5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5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5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5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5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5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5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5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5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5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5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5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5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5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5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5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5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5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5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5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5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5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5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5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5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5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5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5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5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5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5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5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5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5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5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5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5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5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5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5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5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5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5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5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5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5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5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5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5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5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5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5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5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5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5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5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5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5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5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5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5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5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5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5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5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5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5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5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5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5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5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5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5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5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5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5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5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5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5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5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5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5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5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5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5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5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5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5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5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5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5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5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5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5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5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5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5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5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5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5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5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5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5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5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5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5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5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5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5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5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5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5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5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5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5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5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5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5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5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5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5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5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5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5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5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5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5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5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5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5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5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5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5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5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5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5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5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5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5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5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5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5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5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5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5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5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5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5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5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5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5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5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5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5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5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5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5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5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5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5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5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5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5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5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5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5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5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5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5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5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5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5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5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5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5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5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5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5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5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5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5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5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5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5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5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5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5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5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5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5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5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5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5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5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5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5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5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5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5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5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5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5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5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5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5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5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5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5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5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5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5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5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5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5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5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5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5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5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5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5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5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5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5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5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5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5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5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5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5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5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5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5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5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5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5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5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5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5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5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5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5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5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5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5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5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5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5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5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5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5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5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5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5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5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5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5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5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5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5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5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5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5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5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5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5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5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5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5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5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5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5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5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5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5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5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5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5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5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5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5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5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5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5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5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5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5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5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5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5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5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5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5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5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5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5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5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5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5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5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5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5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5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5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5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5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5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5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5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5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5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5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5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5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5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5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5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5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5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5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5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5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5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5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5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5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5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5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5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5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5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5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5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5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5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5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5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5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5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5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5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5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5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5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5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5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5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5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5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5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5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5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5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5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5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5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5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5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5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5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5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5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5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5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5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5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5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5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5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5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5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5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5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5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5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5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5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5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5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5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5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5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5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5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5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5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5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5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5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5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5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5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5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5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5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5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5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5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5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5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5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5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5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5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5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5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5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5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5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5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5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5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5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5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5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5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5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5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5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5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5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5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5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5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5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5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5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5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5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5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5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5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5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5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5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5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5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5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5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5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5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5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5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5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5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5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5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5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5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5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5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5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5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5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5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5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5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5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5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5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5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5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5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5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5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5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5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5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5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5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5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5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5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5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5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5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5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5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5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5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5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5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5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5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5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5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5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5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5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5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5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5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5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5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5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5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5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5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5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5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5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5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5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5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5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5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5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5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5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5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5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5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5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5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5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5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5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5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5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5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5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5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5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5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5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5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5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5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5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5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5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5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5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5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5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5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5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5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5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5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5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5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5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5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5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5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5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5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5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5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5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5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5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5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5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5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5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5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5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5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5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5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5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5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5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5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5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5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5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5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5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5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5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5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5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5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5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5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5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5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5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5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5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5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5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5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5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5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5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5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5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5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5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5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5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5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5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5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5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5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5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5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5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5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5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5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5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5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5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5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5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5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5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5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5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5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5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5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5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5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5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5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5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5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5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5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5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5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5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5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5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5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5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5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5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5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5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5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5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5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5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5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5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5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5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5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5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5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5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5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5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5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5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5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5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5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5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5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5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5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5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5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5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5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5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5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5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5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5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5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5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5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5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5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5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5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5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5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5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5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5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5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5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5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5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5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5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5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5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5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5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5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5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5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5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5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5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5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5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5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5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5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5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5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5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5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5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5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5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5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5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5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5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5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5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5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5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5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5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5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5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5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5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5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5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5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5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5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5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5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5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5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5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5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5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5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5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5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5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5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5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5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5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5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5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5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5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5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5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5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5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5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5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5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5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5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5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5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5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5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5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5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5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5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5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5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5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5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5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5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5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5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5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5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5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5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5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5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5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5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5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5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5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5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5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5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5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5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5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5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5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5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5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5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5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5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5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5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5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5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5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5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5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5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5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5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5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5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5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5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5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5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5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5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5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5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5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5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5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5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5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5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5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5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5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5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5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5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5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5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5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5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5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5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5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5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5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5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5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5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5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5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5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5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5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5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5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5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5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5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5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5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5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5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5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5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5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5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5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5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5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5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5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5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5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5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5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5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5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5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5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5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5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5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5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5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5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5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5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5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5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5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5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5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5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5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5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5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5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5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5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5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5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5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5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5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5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5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5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5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5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5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5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5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5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5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5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5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5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5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5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5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5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5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5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5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5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5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5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5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5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5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5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5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5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5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5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5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5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5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5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5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5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5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5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5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5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5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5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5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5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5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5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5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5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5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5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5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5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5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5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5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5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5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5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5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5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5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5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5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5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5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5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5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5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5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5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5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5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5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5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5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5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5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5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5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5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5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5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5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5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5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5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5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5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5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5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5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5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5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5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5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5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5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5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5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5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5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5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5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5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5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5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5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5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5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5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5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5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5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5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5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5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5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5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5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5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5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5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5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5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5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5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5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5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5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5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5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5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5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5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5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5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5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5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5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5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5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5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5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5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5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5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5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5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5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5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5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5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5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5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5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5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5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5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5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5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5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5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5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5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5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5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5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5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5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5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5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5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5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5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5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5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5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5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5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5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5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5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5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5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5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5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5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5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5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5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5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5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5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5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5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5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5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5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5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5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5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5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5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5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5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5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5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5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5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5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5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5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5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5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5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5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5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5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5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5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5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5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5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5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5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5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5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5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5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5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5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5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5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5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5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5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5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5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5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5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5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5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5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5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5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5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5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5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5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5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5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5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5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5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5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5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5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5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5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5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5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5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5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5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5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5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5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5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5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5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5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5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5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5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5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5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5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5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5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5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5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5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5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5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5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5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5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5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5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5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5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5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5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5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5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5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5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5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5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5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5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5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5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5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5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5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5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5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5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5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5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5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5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5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5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5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5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5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5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5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5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5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5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5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5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5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5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5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5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5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5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5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5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5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5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5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5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5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5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5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5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5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5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5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5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5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5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5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5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5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5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5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5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5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5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5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5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5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5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5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5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5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5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5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5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5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5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5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5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5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5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5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5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5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5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5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5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5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5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5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5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5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5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5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5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5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5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5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5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5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5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5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5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5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5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5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5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5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5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5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5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5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5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5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5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5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5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5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5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5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5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5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5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5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5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5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5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5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5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5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5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5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5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5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5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5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5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5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5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5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5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5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5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5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5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5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5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5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5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5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5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5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5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5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5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5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5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5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5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5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5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5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5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5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5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5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5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5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5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5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5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5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5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5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5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5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5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5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5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5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5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5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5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5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5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5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5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5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5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5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5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5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5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5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5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5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5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5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5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5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5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5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5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5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5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5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5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5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5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5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5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5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5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5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5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5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5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5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5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5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5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5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5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5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5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5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5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5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5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5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5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5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5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5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5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5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5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5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5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5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5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5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5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5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5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5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5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5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5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5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5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5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5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5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5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5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5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5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5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5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5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5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5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5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5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5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5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5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5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5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5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5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5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5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5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5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5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5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5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5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5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5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5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5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5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5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5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5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5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5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5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5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5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5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5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5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5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5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5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5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5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5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5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5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5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5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5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5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5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5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5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5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5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5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5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5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5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5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5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5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5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5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5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5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5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5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5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5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5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5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5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5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5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5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5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5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5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5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5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5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5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5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5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5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5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5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5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5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5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5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5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5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5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5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5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5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5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5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5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5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5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5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5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5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5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5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5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5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5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5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5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5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5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5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5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5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5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5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5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5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5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5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5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5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5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5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5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5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5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5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5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5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5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5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5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5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5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5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5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5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5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5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5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5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5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5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5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5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5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5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5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5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5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5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5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5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5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5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5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5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5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5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5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5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5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5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5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5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5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5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5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5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5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5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5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5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5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5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5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5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5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5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5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5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5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5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5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5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5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5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5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5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5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5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5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5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5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5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5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5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5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5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5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5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5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5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5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5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5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5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5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5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5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5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5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5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5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5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5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5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5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5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5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5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5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5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5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5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5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5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5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5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5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5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5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5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5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5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5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5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5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5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5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5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5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5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5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5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5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5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5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5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5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5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5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5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5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5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5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5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5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5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5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5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5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5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5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5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5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5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5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5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5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5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5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5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5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5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5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5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5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5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5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5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5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5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5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5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5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5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5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5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5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5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5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5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5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5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5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5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5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5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5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5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5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5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5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5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5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5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5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5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5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5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5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5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5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5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5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5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5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5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5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5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5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5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5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5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5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5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5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5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5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5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5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5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5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5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5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5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5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5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5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5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5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5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5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5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5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5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5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5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5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5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5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5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5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5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5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5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5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5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5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5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5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5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5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5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5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5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5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5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5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5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5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5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5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5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5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5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5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5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5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5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5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5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5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5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5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5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5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5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5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5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5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5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5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5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5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5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5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5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5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5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5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5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5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5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5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5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5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5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5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5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5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5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5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5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5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5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5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5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5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5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5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5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5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5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5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5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5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5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5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5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5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5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5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5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5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5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5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5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5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5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5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5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5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5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5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5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5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5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5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5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5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5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5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5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5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5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5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5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5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5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5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5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5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5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5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5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5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5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5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5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5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5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5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5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5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5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5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5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5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5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5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5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5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5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5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5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5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5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5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5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5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5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5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5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5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5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5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S176"/>
  <sheetViews>
    <sheetView topLeftCell="A139" workbookViewId="0">
      <selection activeCell="J176" sqref="J176"/>
    </sheetView>
  </sheetViews>
  <sheetFormatPr defaultRowHeight="15"/>
  <sheetData>
    <row r="1" spans="1:19">
      <c r="A1" t="s">
        <v>366</v>
      </c>
      <c r="B1" t="s">
        <v>367</v>
      </c>
      <c r="C1" t="s">
        <v>368</v>
      </c>
      <c r="D1" t="s">
        <v>369</v>
      </c>
      <c r="E1" t="s">
        <v>370</v>
      </c>
      <c r="F1" t="s">
        <v>371</v>
      </c>
      <c r="G1" t="s">
        <v>372</v>
      </c>
      <c r="H1" t="s">
        <v>373</v>
      </c>
      <c r="I1" t="s">
        <v>374</v>
      </c>
      <c r="J1" t="s">
        <v>375</v>
      </c>
      <c r="K1" t="s">
        <v>840</v>
      </c>
      <c r="L1" t="s">
        <v>841</v>
      </c>
      <c r="M1" t="s">
        <v>842</v>
      </c>
      <c r="N1" t="s">
        <v>376</v>
      </c>
      <c r="O1" t="s">
        <v>377</v>
      </c>
      <c r="P1" t="s">
        <v>378</v>
      </c>
      <c r="Q1" t="s">
        <v>379</v>
      </c>
      <c r="R1" t="s">
        <v>380</v>
      </c>
      <c r="S1" t="s">
        <v>381</v>
      </c>
    </row>
    <row r="2" spans="1:19">
      <c r="A2" t="s">
        <v>1108</v>
      </c>
      <c r="B2" t="s">
        <v>1109</v>
      </c>
      <c r="C2" t="s">
        <v>1110</v>
      </c>
      <c r="D2">
        <v>0</v>
      </c>
      <c r="E2" t="s">
        <v>1111</v>
      </c>
      <c r="F2" t="s">
        <v>277</v>
      </c>
      <c r="G2" t="s">
        <v>1112</v>
      </c>
      <c r="H2" t="s">
        <v>327</v>
      </c>
      <c r="I2" t="s">
        <v>382</v>
      </c>
      <c r="J2" t="s">
        <v>1113</v>
      </c>
      <c r="K2" t="s">
        <v>1104</v>
      </c>
      <c r="L2" t="s">
        <v>1065</v>
      </c>
      <c r="M2" t="s">
        <v>1114</v>
      </c>
      <c r="N2" t="s">
        <v>388</v>
      </c>
      <c r="O2" t="s">
        <v>43</v>
      </c>
      <c r="P2" t="s">
        <v>386</v>
      </c>
      <c r="Q2" t="s">
        <v>1115</v>
      </c>
      <c r="R2" t="s">
        <v>1116</v>
      </c>
      <c r="S2" t="s">
        <v>83</v>
      </c>
    </row>
    <row r="3" spans="1:19">
      <c r="A3" t="s">
        <v>1117</v>
      </c>
      <c r="B3" t="s">
        <v>1118</v>
      </c>
      <c r="C3" t="s">
        <v>1110</v>
      </c>
      <c r="D3">
        <v>0</v>
      </c>
      <c r="E3" t="s">
        <v>1111</v>
      </c>
      <c r="F3" t="s">
        <v>121</v>
      </c>
      <c r="G3" t="s">
        <v>1112</v>
      </c>
      <c r="H3" t="s">
        <v>327</v>
      </c>
      <c r="I3" t="s">
        <v>382</v>
      </c>
      <c r="J3" t="s">
        <v>1113</v>
      </c>
      <c r="K3" t="s">
        <v>1104</v>
      </c>
      <c r="L3" t="s">
        <v>1065</v>
      </c>
      <c r="M3" t="s">
        <v>1114</v>
      </c>
      <c r="N3" t="s">
        <v>388</v>
      </c>
      <c r="O3" t="s">
        <v>43</v>
      </c>
      <c r="P3" t="s">
        <v>386</v>
      </c>
      <c r="Q3" t="s">
        <v>1115</v>
      </c>
      <c r="R3" t="s">
        <v>1119</v>
      </c>
      <c r="S3" t="s">
        <v>121</v>
      </c>
    </row>
    <row r="4" spans="1:19">
      <c r="A4" t="s">
        <v>1120</v>
      </c>
      <c r="B4" t="s">
        <v>1121</v>
      </c>
      <c r="C4" t="s">
        <v>1110</v>
      </c>
      <c r="D4">
        <v>0</v>
      </c>
      <c r="E4" t="s">
        <v>1111</v>
      </c>
      <c r="F4" t="s">
        <v>91</v>
      </c>
      <c r="G4" t="s">
        <v>1112</v>
      </c>
      <c r="H4" t="s">
        <v>327</v>
      </c>
      <c r="I4" t="s">
        <v>382</v>
      </c>
      <c r="J4" t="s">
        <v>1113</v>
      </c>
      <c r="K4" t="s">
        <v>1104</v>
      </c>
      <c r="L4" t="s">
        <v>1065</v>
      </c>
      <c r="M4" t="s">
        <v>1114</v>
      </c>
      <c r="N4" t="s">
        <v>388</v>
      </c>
      <c r="O4" t="s">
        <v>43</v>
      </c>
      <c r="P4" t="s">
        <v>386</v>
      </c>
      <c r="Q4" t="s">
        <v>1115</v>
      </c>
      <c r="R4" t="s">
        <v>1122</v>
      </c>
      <c r="S4" t="s">
        <v>91</v>
      </c>
    </row>
    <row r="5" spans="1:19">
      <c r="A5" t="s">
        <v>1123</v>
      </c>
      <c r="B5" t="s">
        <v>1124</v>
      </c>
      <c r="C5" t="s">
        <v>1110</v>
      </c>
      <c r="D5">
        <v>0</v>
      </c>
      <c r="E5" t="s">
        <v>1111</v>
      </c>
      <c r="F5" t="s">
        <v>195</v>
      </c>
      <c r="G5" t="s">
        <v>1112</v>
      </c>
      <c r="H5" t="s">
        <v>327</v>
      </c>
      <c r="I5" t="s">
        <v>382</v>
      </c>
      <c r="J5" t="s">
        <v>1113</v>
      </c>
      <c r="K5" t="s">
        <v>1104</v>
      </c>
      <c r="L5" t="s">
        <v>1065</v>
      </c>
      <c r="M5" t="s">
        <v>1114</v>
      </c>
      <c r="N5" t="s">
        <v>388</v>
      </c>
      <c r="O5" t="s">
        <v>43</v>
      </c>
      <c r="P5" t="s">
        <v>386</v>
      </c>
      <c r="Q5" t="s">
        <v>1115</v>
      </c>
      <c r="R5" t="s">
        <v>1125</v>
      </c>
      <c r="S5" t="s">
        <v>195</v>
      </c>
    </row>
    <row r="6" spans="1:19">
      <c r="A6" t="s">
        <v>1126</v>
      </c>
      <c r="B6" t="s">
        <v>1127</v>
      </c>
      <c r="C6" t="s">
        <v>1110</v>
      </c>
      <c r="D6">
        <v>0</v>
      </c>
      <c r="E6" t="s">
        <v>1111</v>
      </c>
      <c r="F6" t="s">
        <v>187</v>
      </c>
      <c r="G6" t="s">
        <v>1112</v>
      </c>
      <c r="H6" t="s">
        <v>327</v>
      </c>
      <c r="I6" t="s">
        <v>382</v>
      </c>
      <c r="J6" t="s">
        <v>1113</v>
      </c>
      <c r="K6" t="s">
        <v>1104</v>
      </c>
      <c r="L6" t="s">
        <v>1065</v>
      </c>
      <c r="M6" t="s">
        <v>1114</v>
      </c>
      <c r="N6" t="s">
        <v>388</v>
      </c>
      <c r="O6" t="s">
        <v>43</v>
      </c>
      <c r="P6" t="s">
        <v>386</v>
      </c>
      <c r="Q6" t="s">
        <v>1115</v>
      </c>
      <c r="R6" t="s">
        <v>1128</v>
      </c>
      <c r="S6" t="s">
        <v>63</v>
      </c>
    </row>
    <row r="7" spans="1:19">
      <c r="A7" t="s">
        <v>1129</v>
      </c>
      <c r="B7" t="s">
        <v>1130</v>
      </c>
      <c r="C7" t="s">
        <v>1110</v>
      </c>
      <c r="D7">
        <v>0</v>
      </c>
      <c r="E7" t="s">
        <v>1131</v>
      </c>
      <c r="F7" t="s">
        <v>121</v>
      </c>
      <c r="G7" t="s">
        <v>1112</v>
      </c>
      <c r="H7" t="s">
        <v>327</v>
      </c>
      <c r="I7" t="s">
        <v>382</v>
      </c>
      <c r="J7" t="s">
        <v>1113</v>
      </c>
      <c r="K7" t="s">
        <v>1104</v>
      </c>
      <c r="L7" t="s">
        <v>1059</v>
      </c>
      <c r="M7" t="s">
        <v>1114</v>
      </c>
      <c r="N7" t="s">
        <v>388</v>
      </c>
      <c r="O7" t="s">
        <v>43</v>
      </c>
      <c r="P7" t="s">
        <v>386</v>
      </c>
      <c r="Q7" t="s">
        <v>1115</v>
      </c>
      <c r="R7" t="s">
        <v>1119</v>
      </c>
      <c r="S7" t="s">
        <v>121</v>
      </c>
    </row>
    <row r="8" spans="1:19">
      <c r="A8" t="s">
        <v>1132</v>
      </c>
      <c r="B8" t="s">
        <v>1133</v>
      </c>
      <c r="C8" t="s">
        <v>1110</v>
      </c>
      <c r="D8">
        <v>0</v>
      </c>
      <c r="E8" t="s">
        <v>1131</v>
      </c>
      <c r="F8" t="s">
        <v>91</v>
      </c>
      <c r="G8" t="s">
        <v>1112</v>
      </c>
      <c r="H8" t="s">
        <v>327</v>
      </c>
      <c r="I8" t="s">
        <v>382</v>
      </c>
      <c r="J8" t="s">
        <v>1113</v>
      </c>
      <c r="K8" t="s">
        <v>1104</v>
      </c>
      <c r="L8" t="s">
        <v>1059</v>
      </c>
      <c r="M8" t="s">
        <v>1114</v>
      </c>
      <c r="N8" t="s">
        <v>388</v>
      </c>
      <c r="O8" t="s">
        <v>43</v>
      </c>
      <c r="P8" t="s">
        <v>386</v>
      </c>
      <c r="Q8" t="s">
        <v>1115</v>
      </c>
      <c r="R8" t="s">
        <v>1122</v>
      </c>
      <c r="S8" t="s">
        <v>91</v>
      </c>
    </row>
    <row r="9" spans="1:19">
      <c r="A9" t="s">
        <v>1134</v>
      </c>
      <c r="B9" t="s">
        <v>1135</v>
      </c>
      <c r="C9" t="s">
        <v>1110</v>
      </c>
      <c r="D9">
        <v>0</v>
      </c>
      <c r="E9" t="s">
        <v>1131</v>
      </c>
      <c r="F9" t="s">
        <v>195</v>
      </c>
      <c r="G9" t="s">
        <v>1112</v>
      </c>
      <c r="H9" t="s">
        <v>327</v>
      </c>
      <c r="I9" t="s">
        <v>382</v>
      </c>
      <c r="J9" t="s">
        <v>1113</v>
      </c>
      <c r="K9" t="s">
        <v>1104</v>
      </c>
      <c r="L9" t="s">
        <v>1059</v>
      </c>
      <c r="M9" t="s">
        <v>1114</v>
      </c>
      <c r="N9" t="s">
        <v>388</v>
      </c>
      <c r="O9" t="s">
        <v>43</v>
      </c>
      <c r="P9" t="s">
        <v>386</v>
      </c>
      <c r="Q9" t="s">
        <v>1115</v>
      </c>
      <c r="R9" t="s">
        <v>1125</v>
      </c>
      <c r="S9" t="s">
        <v>195</v>
      </c>
    </row>
    <row r="10" spans="1:19">
      <c r="A10" t="s">
        <v>1136</v>
      </c>
      <c r="B10" t="s">
        <v>1137</v>
      </c>
      <c r="C10" t="s">
        <v>1110</v>
      </c>
      <c r="D10">
        <v>0</v>
      </c>
      <c r="E10" t="s">
        <v>1138</v>
      </c>
      <c r="F10" t="s">
        <v>83</v>
      </c>
      <c r="G10" t="s">
        <v>1112</v>
      </c>
      <c r="H10" t="s">
        <v>327</v>
      </c>
      <c r="I10" t="s">
        <v>382</v>
      </c>
      <c r="J10" t="s">
        <v>1113</v>
      </c>
      <c r="K10" t="s">
        <v>1104</v>
      </c>
      <c r="L10" t="s">
        <v>1059</v>
      </c>
      <c r="M10" t="s">
        <v>1139</v>
      </c>
      <c r="N10" t="s">
        <v>388</v>
      </c>
      <c r="O10" t="s">
        <v>43</v>
      </c>
      <c r="P10" t="s">
        <v>386</v>
      </c>
      <c r="Q10" t="s">
        <v>1115</v>
      </c>
      <c r="R10" t="s">
        <v>1140</v>
      </c>
      <c r="S10" t="s">
        <v>83</v>
      </c>
    </row>
    <row r="11" spans="1:19">
      <c r="A11" t="s">
        <v>1141</v>
      </c>
      <c r="B11" t="s">
        <v>1142</v>
      </c>
      <c r="C11" t="s">
        <v>1110</v>
      </c>
      <c r="D11">
        <v>0</v>
      </c>
      <c r="E11" t="s">
        <v>1143</v>
      </c>
      <c r="F11" t="s">
        <v>53</v>
      </c>
      <c r="G11" t="s">
        <v>1112</v>
      </c>
      <c r="H11" t="s">
        <v>356</v>
      </c>
      <c r="I11" t="s">
        <v>382</v>
      </c>
      <c r="J11" t="s">
        <v>1113</v>
      </c>
      <c r="K11" t="s">
        <v>1104</v>
      </c>
      <c r="L11" t="s">
        <v>1065</v>
      </c>
      <c r="M11" t="s">
        <v>1114</v>
      </c>
      <c r="N11" t="s">
        <v>388</v>
      </c>
      <c r="O11" t="s">
        <v>43</v>
      </c>
      <c r="P11" t="s">
        <v>386</v>
      </c>
      <c r="Q11" t="s">
        <v>1115</v>
      </c>
      <c r="R11" t="s">
        <v>1144</v>
      </c>
      <c r="S11" t="s">
        <v>53</v>
      </c>
    </row>
    <row r="12" spans="1:19">
      <c r="A12" t="s">
        <v>1145</v>
      </c>
      <c r="B12" t="s">
        <v>1146</v>
      </c>
      <c r="C12" t="s">
        <v>1110</v>
      </c>
      <c r="D12">
        <v>0</v>
      </c>
      <c r="E12" t="s">
        <v>1147</v>
      </c>
      <c r="F12" t="s">
        <v>121</v>
      </c>
      <c r="G12" t="s">
        <v>1112</v>
      </c>
      <c r="H12" t="s">
        <v>356</v>
      </c>
      <c r="I12" t="s">
        <v>382</v>
      </c>
      <c r="J12" t="s">
        <v>1113</v>
      </c>
      <c r="K12" t="s">
        <v>1104</v>
      </c>
      <c r="L12" t="s">
        <v>1059</v>
      </c>
      <c r="M12" t="s">
        <v>1114</v>
      </c>
      <c r="N12" t="s">
        <v>388</v>
      </c>
      <c r="O12" t="s">
        <v>43</v>
      </c>
      <c r="P12" t="s">
        <v>386</v>
      </c>
      <c r="Q12" t="s">
        <v>1115</v>
      </c>
      <c r="R12" t="s">
        <v>1119</v>
      </c>
      <c r="S12" t="s">
        <v>121</v>
      </c>
    </row>
    <row r="13" spans="1:19">
      <c r="A13" t="s">
        <v>1148</v>
      </c>
      <c r="B13" t="s">
        <v>1149</v>
      </c>
      <c r="C13" t="s">
        <v>1110</v>
      </c>
      <c r="D13">
        <v>0</v>
      </c>
      <c r="E13" t="s">
        <v>1150</v>
      </c>
      <c r="F13" t="s">
        <v>158</v>
      </c>
      <c r="G13" t="s">
        <v>1112</v>
      </c>
      <c r="H13" t="s">
        <v>327</v>
      </c>
      <c r="I13" t="s">
        <v>382</v>
      </c>
      <c r="J13" t="s">
        <v>1113</v>
      </c>
      <c r="K13" t="s">
        <v>1104</v>
      </c>
      <c r="L13" t="s">
        <v>1065</v>
      </c>
      <c r="M13" t="s">
        <v>1139</v>
      </c>
      <c r="N13" t="s">
        <v>388</v>
      </c>
      <c r="O13" t="s">
        <v>43</v>
      </c>
      <c r="P13" t="s">
        <v>386</v>
      </c>
      <c r="Q13" t="s">
        <v>1115</v>
      </c>
      <c r="R13" t="s">
        <v>1151</v>
      </c>
      <c r="S13" t="s">
        <v>195</v>
      </c>
    </row>
    <row r="14" spans="1:19">
      <c r="A14" t="s">
        <v>1152</v>
      </c>
      <c r="B14" t="s">
        <v>1153</v>
      </c>
      <c r="C14" t="s">
        <v>1110</v>
      </c>
      <c r="D14">
        <v>0</v>
      </c>
      <c r="E14" t="s">
        <v>1154</v>
      </c>
      <c r="F14" t="s">
        <v>158</v>
      </c>
      <c r="G14" t="s">
        <v>1112</v>
      </c>
      <c r="H14" t="s">
        <v>356</v>
      </c>
      <c r="I14" t="s">
        <v>382</v>
      </c>
      <c r="J14" t="s">
        <v>1113</v>
      </c>
      <c r="K14" t="s">
        <v>1104</v>
      </c>
      <c r="L14" t="s">
        <v>1059</v>
      </c>
      <c r="M14" t="s">
        <v>1114</v>
      </c>
      <c r="N14" t="s">
        <v>388</v>
      </c>
      <c r="O14" t="s">
        <v>43</v>
      </c>
      <c r="P14" t="s">
        <v>386</v>
      </c>
      <c r="Q14" t="s">
        <v>1115</v>
      </c>
      <c r="R14" t="s">
        <v>1155</v>
      </c>
      <c r="S14" t="s">
        <v>195</v>
      </c>
    </row>
    <row r="15" spans="1:19">
      <c r="A15" t="s">
        <v>1156</v>
      </c>
      <c r="B15" t="s">
        <v>1157</v>
      </c>
      <c r="C15" t="s">
        <v>1110</v>
      </c>
      <c r="D15">
        <v>0</v>
      </c>
      <c r="E15" t="s">
        <v>1158</v>
      </c>
      <c r="F15" t="s">
        <v>53</v>
      </c>
      <c r="G15" t="s">
        <v>1159</v>
      </c>
      <c r="H15" t="s">
        <v>327</v>
      </c>
      <c r="I15" t="s">
        <v>382</v>
      </c>
      <c r="J15" t="s">
        <v>1113</v>
      </c>
      <c r="K15" t="s">
        <v>1104</v>
      </c>
      <c r="L15" t="s">
        <v>1069</v>
      </c>
      <c r="M15" t="s">
        <v>1114</v>
      </c>
      <c r="N15" t="s">
        <v>388</v>
      </c>
      <c r="P15" t="s">
        <v>386</v>
      </c>
      <c r="Q15" t="s">
        <v>1115</v>
      </c>
      <c r="R15" t="s">
        <v>1144</v>
      </c>
      <c r="S15" t="s">
        <v>53</v>
      </c>
    </row>
    <row r="16" spans="1:19">
      <c r="A16" t="s">
        <v>1160</v>
      </c>
      <c r="B16" t="s">
        <v>1161</v>
      </c>
      <c r="C16" t="s">
        <v>1110</v>
      </c>
      <c r="D16">
        <v>0</v>
      </c>
      <c r="E16" t="s">
        <v>1158</v>
      </c>
      <c r="F16" t="s">
        <v>55</v>
      </c>
      <c r="G16" t="s">
        <v>1159</v>
      </c>
      <c r="H16" t="s">
        <v>327</v>
      </c>
      <c r="I16" t="s">
        <v>382</v>
      </c>
      <c r="J16" t="s">
        <v>1113</v>
      </c>
      <c r="K16" t="s">
        <v>1104</v>
      </c>
      <c r="L16" t="s">
        <v>1069</v>
      </c>
      <c r="M16" t="s">
        <v>1114</v>
      </c>
      <c r="N16" t="s">
        <v>388</v>
      </c>
      <c r="P16" t="s">
        <v>386</v>
      </c>
      <c r="Q16" t="s">
        <v>1115</v>
      </c>
      <c r="R16" t="s">
        <v>1162</v>
      </c>
      <c r="S16" t="s">
        <v>71</v>
      </c>
    </row>
    <row r="17" spans="1:19">
      <c r="A17" t="s">
        <v>1163</v>
      </c>
      <c r="B17" t="s">
        <v>1164</v>
      </c>
      <c r="C17" t="s">
        <v>1110</v>
      </c>
      <c r="D17">
        <v>0</v>
      </c>
      <c r="E17" t="s">
        <v>1165</v>
      </c>
      <c r="F17" t="s">
        <v>590</v>
      </c>
      <c r="G17" t="s">
        <v>1159</v>
      </c>
      <c r="H17" t="s">
        <v>327</v>
      </c>
      <c r="I17" t="s">
        <v>382</v>
      </c>
      <c r="J17" t="s">
        <v>1113</v>
      </c>
      <c r="K17" t="s">
        <v>1104</v>
      </c>
      <c r="L17" t="s">
        <v>1072</v>
      </c>
      <c r="M17" t="s">
        <v>1114</v>
      </c>
      <c r="N17" t="s">
        <v>388</v>
      </c>
      <c r="P17" t="s">
        <v>386</v>
      </c>
      <c r="Q17" t="s">
        <v>1115</v>
      </c>
      <c r="R17" t="s">
        <v>1166</v>
      </c>
      <c r="S17" t="s">
        <v>53</v>
      </c>
    </row>
    <row r="18" spans="1:19">
      <c r="A18" t="s">
        <v>1167</v>
      </c>
      <c r="B18" t="s">
        <v>1168</v>
      </c>
      <c r="C18" t="s">
        <v>1110</v>
      </c>
      <c r="D18">
        <v>0</v>
      </c>
      <c r="E18" t="s">
        <v>1165</v>
      </c>
      <c r="F18" t="s">
        <v>55</v>
      </c>
      <c r="G18" t="s">
        <v>1159</v>
      </c>
      <c r="H18" t="s">
        <v>327</v>
      </c>
      <c r="I18" t="s">
        <v>382</v>
      </c>
      <c r="J18" t="s">
        <v>1113</v>
      </c>
      <c r="K18" t="s">
        <v>1104</v>
      </c>
      <c r="L18" t="s">
        <v>1072</v>
      </c>
      <c r="M18" t="s">
        <v>1114</v>
      </c>
      <c r="N18" t="s">
        <v>388</v>
      </c>
      <c r="P18" t="s">
        <v>386</v>
      </c>
      <c r="Q18" t="s">
        <v>1115</v>
      </c>
      <c r="R18" t="s">
        <v>1162</v>
      </c>
      <c r="S18" t="s">
        <v>71</v>
      </c>
    </row>
    <row r="19" spans="1:19">
      <c r="A19" t="s">
        <v>1169</v>
      </c>
      <c r="B19" t="s">
        <v>1170</v>
      </c>
      <c r="C19" t="s">
        <v>1110</v>
      </c>
      <c r="D19">
        <v>0</v>
      </c>
      <c r="E19" t="s">
        <v>1171</v>
      </c>
      <c r="F19" t="s">
        <v>293</v>
      </c>
      <c r="G19" t="s">
        <v>1159</v>
      </c>
      <c r="H19" t="s">
        <v>327</v>
      </c>
      <c r="I19" t="s">
        <v>382</v>
      </c>
      <c r="J19" t="s">
        <v>1113</v>
      </c>
      <c r="K19" t="s">
        <v>1104</v>
      </c>
      <c r="L19" t="s">
        <v>1065</v>
      </c>
      <c r="M19" t="s">
        <v>1114</v>
      </c>
      <c r="N19" t="s">
        <v>388</v>
      </c>
      <c r="P19" t="s">
        <v>386</v>
      </c>
      <c r="Q19" t="s">
        <v>1115</v>
      </c>
      <c r="R19" t="s">
        <v>1166</v>
      </c>
      <c r="S19" t="s">
        <v>53</v>
      </c>
    </row>
    <row r="20" spans="1:19">
      <c r="A20" t="s">
        <v>1172</v>
      </c>
      <c r="B20" t="s">
        <v>1173</v>
      </c>
      <c r="C20" t="s">
        <v>1110</v>
      </c>
      <c r="D20">
        <v>0</v>
      </c>
      <c r="E20" t="s">
        <v>1171</v>
      </c>
      <c r="F20" t="s">
        <v>590</v>
      </c>
      <c r="G20" t="s">
        <v>1159</v>
      </c>
      <c r="H20" t="s">
        <v>327</v>
      </c>
      <c r="I20" t="s">
        <v>382</v>
      </c>
      <c r="J20" t="s">
        <v>1113</v>
      </c>
      <c r="K20" t="s">
        <v>1104</v>
      </c>
      <c r="L20" t="s">
        <v>1065</v>
      </c>
      <c r="M20" t="s">
        <v>1114</v>
      </c>
      <c r="N20" t="s">
        <v>388</v>
      </c>
      <c r="P20" t="s">
        <v>386</v>
      </c>
      <c r="Q20" t="s">
        <v>1115</v>
      </c>
      <c r="R20" t="s">
        <v>1174</v>
      </c>
      <c r="S20" t="s">
        <v>53</v>
      </c>
    </row>
    <row r="21" spans="1:19">
      <c r="A21" t="s">
        <v>1175</v>
      </c>
      <c r="B21" t="s">
        <v>1176</v>
      </c>
      <c r="C21" t="s">
        <v>1110</v>
      </c>
      <c r="D21">
        <v>0</v>
      </c>
      <c r="E21" t="s">
        <v>1177</v>
      </c>
      <c r="F21" t="s">
        <v>53</v>
      </c>
      <c r="G21" t="s">
        <v>1159</v>
      </c>
      <c r="H21" t="s">
        <v>327</v>
      </c>
      <c r="I21" t="s">
        <v>382</v>
      </c>
      <c r="J21" t="s">
        <v>1113</v>
      </c>
      <c r="K21" t="s">
        <v>1104</v>
      </c>
      <c r="L21" t="s">
        <v>1059</v>
      </c>
      <c r="M21" t="s">
        <v>1114</v>
      </c>
      <c r="N21" t="s">
        <v>388</v>
      </c>
      <c r="P21" t="s">
        <v>386</v>
      </c>
      <c r="Q21" t="s">
        <v>1115</v>
      </c>
      <c r="R21" t="s">
        <v>1144</v>
      </c>
      <c r="S21" t="s">
        <v>53</v>
      </c>
    </row>
    <row r="22" spans="1:19">
      <c r="A22" t="s">
        <v>1178</v>
      </c>
      <c r="B22" t="s">
        <v>1179</v>
      </c>
      <c r="C22" t="s">
        <v>1110</v>
      </c>
      <c r="D22">
        <v>0</v>
      </c>
      <c r="E22" t="s">
        <v>1177</v>
      </c>
      <c r="F22" t="s">
        <v>590</v>
      </c>
      <c r="G22" t="s">
        <v>1159</v>
      </c>
      <c r="H22" t="s">
        <v>327</v>
      </c>
      <c r="I22" t="s">
        <v>382</v>
      </c>
      <c r="J22" t="s">
        <v>1113</v>
      </c>
      <c r="K22" t="s">
        <v>1104</v>
      </c>
      <c r="L22" t="s">
        <v>1059</v>
      </c>
      <c r="M22" t="s">
        <v>1114</v>
      </c>
      <c r="N22" t="s">
        <v>388</v>
      </c>
      <c r="P22" t="s">
        <v>386</v>
      </c>
      <c r="Q22" t="s">
        <v>1115</v>
      </c>
      <c r="R22" t="s">
        <v>1180</v>
      </c>
      <c r="S22" t="s">
        <v>53</v>
      </c>
    </row>
    <row r="23" spans="1:19">
      <c r="A23" t="s">
        <v>1181</v>
      </c>
      <c r="B23" t="s">
        <v>1182</v>
      </c>
      <c r="C23" t="s">
        <v>1110</v>
      </c>
      <c r="D23">
        <v>0</v>
      </c>
      <c r="E23" t="s">
        <v>1177</v>
      </c>
      <c r="F23" t="s">
        <v>293</v>
      </c>
      <c r="G23" t="s">
        <v>1159</v>
      </c>
      <c r="H23" t="s">
        <v>327</v>
      </c>
      <c r="I23" t="s">
        <v>382</v>
      </c>
      <c r="J23" t="s">
        <v>1113</v>
      </c>
      <c r="K23" t="s">
        <v>1104</v>
      </c>
      <c r="L23" t="s">
        <v>1059</v>
      </c>
      <c r="M23" t="s">
        <v>1114</v>
      </c>
      <c r="N23" t="s">
        <v>388</v>
      </c>
      <c r="P23" t="s">
        <v>386</v>
      </c>
      <c r="Q23" t="s">
        <v>1115</v>
      </c>
      <c r="R23" t="s">
        <v>1166</v>
      </c>
      <c r="S23" t="s">
        <v>53</v>
      </c>
    </row>
    <row r="24" spans="1:19">
      <c r="A24" t="s">
        <v>1183</v>
      </c>
      <c r="B24" t="s">
        <v>1184</v>
      </c>
      <c r="C24" t="s">
        <v>1110</v>
      </c>
      <c r="D24">
        <v>0</v>
      </c>
      <c r="E24" t="s">
        <v>1177</v>
      </c>
      <c r="F24" t="s">
        <v>591</v>
      </c>
      <c r="G24" t="s">
        <v>1159</v>
      </c>
      <c r="H24" t="s">
        <v>327</v>
      </c>
      <c r="I24" t="s">
        <v>382</v>
      </c>
      <c r="J24" t="s">
        <v>1113</v>
      </c>
      <c r="K24" t="s">
        <v>1104</v>
      </c>
      <c r="L24" t="s">
        <v>1059</v>
      </c>
      <c r="M24" t="s">
        <v>1114</v>
      </c>
      <c r="N24" t="s">
        <v>388</v>
      </c>
      <c r="P24" t="s">
        <v>386</v>
      </c>
      <c r="Q24" t="s">
        <v>1115</v>
      </c>
      <c r="R24" t="s">
        <v>1185</v>
      </c>
      <c r="S24" t="s">
        <v>53</v>
      </c>
    </row>
    <row r="25" spans="1:19">
      <c r="A25" t="s">
        <v>1186</v>
      </c>
      <c r="B25" t="s">
        <v>1187</v>
      </c>
      <c r="C25" t="s">
        <v>1110</v>
      </c>
      <c r="D25">
        <v>0</v>
      </c>
      <c r="E25" t="s">
        <v>1177</v>
      </c>
      <c r="F25" t="s">
        <v>308</v>
      </c>
      <c r="G25" t="s">
        <v>1159</v>
      </c>
      <c r="H25" t="s">
        <v>327</v>
      </c>
      <c r="I25" t="s">
        <v>382</v>
      </c>
      <c r="J25" t="s">
        <v>1113</v>
      </c>
      <c r="K25" t="s">
        <v>1104</v>
      </c>
      <c r="L25" t="s">
        <v>1059</v>
      </c>
      <c r="M25" t="s">
        <v>1114</v>
      </c>
      <c r="N25" t="s">
        <v>388</v>
      </c>
      <c r="P25" t="s">
        <v>386</v>
      </c>
      <c r="Q25" t="s">
        <v>1115</v>
      </c>
      <c r="R25" t="s">
        <v>1188</v>
      </c>
      <c r="S25" t="s">
        <v>53</v>
      </c>
    </row>
    <row r="26" spans="1:19">
      <c r="A26" t="s">
        <v>1189</v>
      </c>
      <c r="B26" t="s">
        <v>1190</v>
      </c>
      <c r="C26" t="s">
        <v>1110</v>
      </c>
      <c r="D26">
        <v>0</v>
      </c>
      <c r="E26" t="s">
        <v>1177</v>
      </c>
      <c r="F26" t="s">
        <v>83</v>
      </c>
      <c r="G26" t="s">
        <v>1159</v>
      </c>
      <c r="H26" t="s">
        <v>327</v>
      </c>
      <c r="I26" t="s">
        <v>382</v>
      </c>
      <c r="J26" t="s">
        <v>1113</v>
      </c>
      <c r="K26" t="s">
        <v>1104</v>
      </c>
      <c r="L26" t="s">
        <v>1059</v>
      </c>
      <c r="M26" t="s">
        <v>1114</v>
      </c>
      <c r="N26" t="s">
        <v>388</v>
      </c>
      <c r="P26" t="s">
        <v>386</v>
      </c>
      <c r="Q26" t="s">
        <v>1115</v>
      </c>
      <c r="R26" t="s">
        <v>1116</v>
      </c>
      <c r="S26" t="s">
        <v>83</v>
      </c>
    </row>
    <row r="27" spans="1:19">
      <c r="A27" t="s">
        <v>1191</v>
      </c>
      <c r="B27" t="s">
        <v>1192</v>
      </c>
      <c r="C27" t="s">
        <v>1110</v>
      </c>
      <c r="D27">
        <v>0</v>
      </c>
      <c r="E27" t="s">
        <v>1177</v>
      </c>
      <c r="F27" t="s">
        <v>121</v>
      </c>
      <c r="G27" t="s">
        <v>1159</v>
      </c>
      <c r="H27" t="s">
        <v>327</v>
      </c>
      <c r="I27" t="s">
        <v>382</v>
      </c>
      <c r="J27" t="s">
        <v>1113</v>
      </c>
      <c r="K27" t="s">
        <v>1104</v>
      </c>
      <c r="L27" t="s">
        <v>1059</v>
      </c>
      <c r="M27" t="s">
        <v>1114</v>
      </c>
      <c r="N27" t="s">
        <v>388</v>
      </c>
      <c r="P27" t="s">
        <v>386</v>
      </c>
      <c r="Q27" t="s">
        <v>1115</v>
      </c>
      <c r="R27" t="s">
        <v>1119</v>
      </c>
      <c r="S27" t="s">
        <v>121</v>
      </c>
    </row>
    <row r="28" spans="1:19">
      <c r="A28" t="s">
        <v>1193</v>
      </c>
      <c r="B28" t="s">
        <v>1194</v>
      </c>
      <c r="C28" t="s">
        <v>1110</v>
      </c>
      <c r="D28">
        <v>0</v>
      </c>
      <c r="E28" t="s">
        <v>1177</v>
      </c>
      <c r="F28" t="s">
        <v>55</v>
      </c>
      <c r="G28" t="s">
        <v>1159</v>
      </c>
      <c r="H28" t="s">
        <v>327</v>
      </c>
      <c r="I28" t="s">
        <v>382</v>
      </c>
      <c r="J28" t="s">
        <v>1113</v>
      </c>
      <c r="K28" t="s">
        <v>1104</v>
      </c>
      <c r="L28" t="s">
        <v>1059</v>
      </c>
      <c r="M28" t="s">
        <v>1114</v>
      </c>
      <c r="N28" t="s">
        <v>388</v>
      </c>
      <c r="P28" t="s">
        <v>386</v>
      </c>
      <c r="Q28" t="s">
        <v>1115</v>
      </c>
      <c r="R28" t="s">
        <v>1162</v>
      </c>
      <c r="S28" t="s">
        <v>71</v>
      </c>
    </row>
    <row r="29" spans="1:19">
      <c r="A29" t="s">
        <v>1195</v>
      </c>
      <c r="B29" t="s">
        <v>1196</v>
      </c>
      <c r="C29" t="s">
        <v>1110</v>
      </c>
      <c r="D29">
        <v>0</v>
      </c>
      <c r="E29" t="s">
        <v>1177</v>
      </c>
      <c r="F29" t="s">
        <v>195</v>
      </c>
      <c r="G29" t="s">
        <v>1159</v>
      </c>
      <c r="H29" t="s">
        <v>327</v>
      </c>
      <c r="I29" t="s">
        <v>382</v>
      </c>
      <c r="J29" t="s">
        <v>1113</v>
      </c>
      <c r="K29" t="s">
        <v>1104</v>
      </c>
      <c r="L29" t="s">
        <v>1059</v>
      </c>
      <c r="M29" t="s">
        <v>1114</v>
      </c>
      <c r="N29" t="s">
        <v>388</v>
      </c>
      <c r="P29" t="s">
        <v>386</v>
      </c>
      <c r="Q29" t="s">
        <v>1115</v>
      </c>
      <c r="R29" t="s">
        <v>1197</v>
      </c>
      <c r="S29" t="s">
        <v>195</v>
      </c>
    </row>
    <row r="30" spans="1:19">
      <c r="A30" t="s">
        <v>1198</v>
      </c>
      <c r="B30" t="s">
        <v>1199</v>
      </c>
      <c r="C30" t="s">
        <v>1110</v>
      </c>
      <c r="D30">
        <v>0</v>
      </c>
      <c r="E30" t="s">
        <v>1200</v>
      </c>
      <c r="F30" t="s">
        <v>53</v>
      </c>
      <c r="G30" t="s">
        <v>1159</v>
      </c>
      <c r="H30" t="s">
        <v>327</v>
      </c>
      <c r="I30" t="s">
        <v>382</v>
      </c>
      <c r="J30" t="s">
        <v>1113</v>
      </c>
      <c r="K30" t="s">
        <v>1104</v>
      </c>
      <c r="L30" t="s">
        <v>1082</v>
      </c>
      <c r="M30" t="s">
        <v>1114</v>
      </c>
      <c r="N30" t="s">
        <v>388</v>
      </c>
      <c r="P30" t="s">
        <v>386</v>
      </c>
      <c r="Q30" t="s">
        <v>1115</v>
      </c>
      <c r="R30" t="s">
        <v>1144</v>
      </c>
      <c r="S30" t="s">
        <v>53</v>
      </c>
    </row>
    <row r="31" spans="1:19">
      <c r="A31" t="s">
        <v>1201</v>
      </c>
      <c r="B31" t="s">
        <v>1202</v>
      </c>
      <c r="C31" t="s">
        <v>1110</v>
      </c>
      <c r="D31">
        <v>0</v>
      </c>
      <c r="E31" t="s">
        <v>1200</v>
      </c>
      <c r="F31" t="s">
        <v>269</v>
      </c>
      <c r="G31" t="s">
        <v>1159</v>
      </c>
      <c r="H31" t="s">
        <v>327</v>
      </c>
      <c r="I31" t="s">
        <v>382</v>
      </c>
      <c r="J31" t="s">
        <v>1113</v>
      </c>
      <c r="K31" t="s">
        <v>1104</v>
      </c>
      <c r="L31" t="s">
        <v>1082</v>
      </c>
      <c r="M31" t="s">
        <v>1114</v>
      </c>
      <c r="N31" t="s">
        <v>388</v>
      </c>
      <c r="P31" t="s">
        <v>386</v>
      </c>
      <c r="Q31" t="s">
        <v>1115</v>
      </c>
      <c r="R31" t="s">
        <v>1203</v>
      </c>
      <c r="S31" t="s">
        <v>60</v>
      </c>
    </row>
    <row r="32" spans="1:19">
      <c r="A32" t="s">
        <v>1204</v>
      </c>
      <c r="B32" t="s">
        <v>1205</v>
      </c>
      <c r="C32" t="s">
        <v>1110</v>
      </c>
      <c r="D32">
        <v>0</v>
      </c>
      <c r="E32" t="s">
        <v>1206</v>
      </c>
      <c r="F32" t="s">
        <v>55</v>
      </c>
      <c r="G32" t="s">
        <v>1159</v>
      </c>
      <c r="H32" t="s">
        <v>327</v>
      </c>
      <c r="I32" t="s">
        <v>382</v>
      </c>
      <c r="J32" t="s">
        <v>1113</v>
      </c>
      <c r="K32" t="s">
        <v>1104</v>
      </c>
      <c r="L32" t="s">
        <v>1067</v>
      </c>
      <c r="M32" t="s">
        <v>1114</v>
      </c>
      <c r="N32" t="s">
        <v>388</v>
      </c>
      <c r="P32" t="s">
        <v>386</v>
      </c>
      <c r="Q32" t="s">
        <v>1115</v>
      </c>
      <c r="R32" t="s">
        <v>1207</v>
      </c>
      <c r="S32" t="s">
        <v>71</v>
      </c>
    </row>
    <row r="33" spans="1:19">
      <c r="A33" t="s">
        <v>1208</v>
      </c>
      <c r="B33" t="s">
        <v>1209</v>
      </c>
      <c r="C33" t="s">
        <v>1110</v>
      </c>
      <c r="D33">
        <v>0</v>
      </c>
      <c r="E33" t="s">
        <v>1210</v>
      </c>
      <c r="F33" t="s">
        <v>55</v>
      </c>
      <c r="G33" t="s">
        <v>1159</v>
      </c>
      <c r="H33" t="s">
        <v>327</v>
      </c>
      <c r="I33" t="s">
        <v>382</v>
      </c>
      <c r="J33" t="s">
        <v>1113</v>
      </c>
      <c r="K33" t="s">
        <v>1104</v>
      </c>
      <c r="L33" t="s">
        <v>1086</v>
      </c>
      <c r="M33" t="s">
        <v>1114</v>
      </c>
      <c r="N33" t="s">
        <v>388</v>
      </c>
      <c r="P33" t="s">
        <v>386</v>
      </c>
      <c r="Q33" t="s">
        <v>1115</v>
      </c>
      <c r="R33" t="s">
        <v>1211</v>
      </c>
      <c r="S33" t="s">
        <v>71</v>
      </c>
    </row>
    <row r="34" spans="1:19">
      <c r="A34" t="s">
        <v>1212</v>
      </c>
      <c r="B34" t="s">
        <v>1213</v>
      </c>
      <c r="C34" t="s">
        <v>1110</v>
      </c>
      <c r="D34">
        <v>0</v>
      </c>
      <c r="E34" t="s">
        <v>1210</v>
      </c>
      <c r="F34" t="s">
        <v>592</v>
      </c>
      <c r="G34" t="s">
        <v>1159</v>
      </c>
      <c r="H34" t="s">
        <v>327</v>
      </c>
      <c r="I34" t="s">
        <v>382</v>
      </c>
      <c r="J34" t="s">
        <v>1113</v>
      </c>
      <c r="K34" t="s">
        <v>1104</v>
      </c>
      <c r="L34" t="s">
        <v>1086</v>
      </c>
      <c r="M34" t="s">
        <v>1114</v>
      </c>
      <c r="N34" t="s">
        <v>388</v>
      </c>
      <c r="P34" t="s">
        <v>386</v>
      </c>
      <c r="Q34" t="s">
        <v>1115</v>
      </c>
      <c r="R34" t="s">
        <v>1214</v>
      </c>
      <c r="S34" t="s">
        <v>71</v>
      </c>
    </row>
    <row r="35" spans="1:19">
      <c r="A35" t="s">
        <v>1215</v>
      </c>
      <c r="B35" t="s">
        <v>1216</v>
      </c>
      <c r="C35" t="s">
        <v>1110</v>
      </c>
      <c r="D35">
        <v>0</v>
      </c>
      <c r="E35" t="s">
        <v>1217</v>
      </c>
      <c r="F35" t="s">
        <v>53</v>
      </c>
      <c r="G35" t="s">
        <v>1159</v>
      </c>
      <c r="H35" t="s">
        <v>327</v>
      </c>
      <c r="I35" t="s">
        <v>382</v>
      </c>
      <c r="J35" t="s">
        <v>1113</v>
      </c>
      <c r="K35" t="s">
        <v>1104</v>
      </c>
      <c r="L35" t="s">
        <v>1087</v>
      </c>
      <c r="M35" t="s">
        <v>1114</v>
      </c>
      <c r="N35" t="s">
        <v>388</v>
      </c>
      <c r="P35" t="s">
        <v>386</v>
      </c>
      <c r="Q35" t="s">
        <v>1115</v>
      </c>
      <c r="R35" t="s">
        <v>1218</v>
      </c>
      <c r="S35" t="s">
        <v>53</v>
      </c>
    </row>
    <row r="36" spans="1:19">
      <c r="A36" t="s">
        <v>1219</v>
      </c>
      <c r="B36" t="s">
        <v>1220</v>
      </c>
      <c r="C36" t="s">
        <v>1110</v>
      </c>
      <c r="D36">
        <v>0</v>
      </c>
      <c r="E36" t="s">
        <v>1221</v>
      </c>
      <c r="F36" t="s">
        <v>269</v>
      </c>
      <c r="G36" t="s">
        <v>1159</v>
      </c>
      <c r="H36" t="s">
        <v>327</v>
      </c>
      <c r="I36" t="s">
        <v>382</v>
      </c>
      <c r="J36" t="s">
        <v>1113</v>
      </c>
      <c r="K36" t="s">
        <v>1104</v>
      </c>
      <c r="L36" t="s">
        <v>1082</v>
      </c>
      <c r="M36" t="s">
        <v>1114</v>
      </c>
      <c r="N36" t="s">
        <v>388</v>
      </c>
      <c r="P36" t="s">
        <v>386</v>
      </c>
      <c r="Q36" t="s">
        <v>1115</v>
      </c>
      <c r="R36" t="s">
        <v>1222</v>
      </c>
      <c r="S36" t="s">
        <v>60</v>
      </c>
    </row>
    <row r="37" spans="1:19">
      <c r="A37" t="s">
        <v>1223</v>
      </c>
      <c r="B37" t="s">
        <v>1224</v>
      </c>
      <c r="C37" t="s">
        <v>1110</v>
      </c>
      <c r="D37">
        <v>0</v>
      </c>
      <c r="E37" t="s">
        <v>1225</v>
      </c>
      <c r="F37" t="s">
        <v>55</v>
      </c>
      <c r="G37" t="s">
        <v>1159</v>
      </c>
      <c r="H37" t="s">
        <v>327</v>
      </c>
      <c r="I37" t="s">
        <v>382</v>
      </c>
      <c r="J37" t="s">
        <v>1113</v>
      </c>
      <c r="K37" t="s">
        <v>1104</v>
      </c>
      <c r="L37" t="s">
        <v>1069</v>
      </c>
      <c r="M37" t="s">
        <v>1114</v>
      </c>
      <c r="N37" t="s">
        <v>388</v>
      </c>
      <c r="P37" t="s">
        <v>386</v>
      </c>
      <c r="Q37" t="s">
        <v>1115</v>
      </c>
      <c r="R37" t="s">
        <v>1226</v>
      </c>
      <c r="S37" t="s">
        <v>71</v>
      </c>
    </row>
    <row r="38" spans="1:19">
      <c r="A38" t="s">
        <v>1227</v>
      </c>
      <c r="B38" t="s">
        <v>1228</v>
      </c>
      <c r="C38" t="s">
        <v>1110</v>
      </c>
      <c r="D38">
        <v>0</v>
      </c>
      <c r="E38" t="s">
        <v>1229</v>
      </c>
      <c r="F38" t="s">
        <v>53</v>
      </c>
      <c r="G38" t="s">
        <v>1159</v>
      </c>
      <c r="H38" t="s">
        <v>327</v>
      </c>
      <c r="I38" t="s">
        <v>382</v>
      </c>
      <c r="J38" t="s">
        <v>1113</v>
      </c>
      <c r="K38" t="s">
        <v>1104</v>
      </c>
      <c r="L38" t="s">
        <v>1070</v>
      </c>
      <c r="M38" t="s">
        <v>1114</v>
      </c>
      <c r="N38" t="s">
        <v>388</v>
      </c>
      <c r="P38" t="s">
        <v>386</v>
      </c>
      <c r="Q38" t="s">
        <v>1115</v>
      </c>
      <c r="R38" t="s">
        <v>1230</v>
      </c>
      <c r="S38" t="s">
        <v>53</v>
      </c>
    </row>
    <row r="39" spans="1:19">
      <c r="A39" t="s">
        <v>1231</v>
      </c>
      <c r="B39" t="s">
        <v>1232</v>
      </c>
      <c r="C39" t="s">
        <v>1110</v>
      </c>
      <c r="D39">
        <v>0</v>
      </c>
      <c r="E39" t="s">
        <v>1233</v>
      </c>
      <c r="F39" t="s">
        <v>55</v>
      </c>
      <c r="G39" t="s">
        <v>1159</v>
      </c>
      <c r="H39" t="s">
        <v>327</v>
      </c>
      <c r="I39" t="s">
        <v>382</v>
      </c>
      <c r="J39" t="s">
        <v>1113</v>
      </c>
      <c r="K39" t="s">
        <v>1104</v>
      </c>
      <c r="L39" t="s">
        <v>1072</v>
      </c>
      <c r="M39" t="s">
        <v>1114</v>
      </c>
      <c r="N39" t="s">
        <v>388</v>
      </c>
      <c r="P39" t="s">
        <v>386</v>
      </c>
      <c r="Q39" t="s">
        <v>1115</v>
      </c>
      <c r="R39" t="s">
        <v>1234</v>
      </c>
      <c r="S39" t="s">
        <v>71</v>
      </c>
    </row>
    <row r="40" spans="1:19">
      <c r="A40" t="s">
        <v>1235</v>
      </c>
      <c r="B40" t="s">
        <v>1236</v>
      </c>
      <c r="C40" t="s">
        <v>1110</v>
      </c>
      <c r="D40">
        <v>0</v>
      </c>
      <c r="E40" t="s">
        <v>1237</v>
      </c>
      <c r="F40" t="s">
        <v>55</v>
      </c>
      <c r="G40" t="s">
        <v>1159</v>
      </c>
      <c r="H40" t="s">
        <v>327</v>
      </c>
      <c r="I40" t="s">
        <v>382</v>
      </c>
      <c r="J40" t="s">
        <v>1113</v>
      </c>
      <c r="K40" t="s">
        <v>1104</v>
      </c>
      <c r="L40" t="s">
        <v>1059</v>
      </c>
      <c r="M40" t="s">
        <v>1114</v>
      </c>
      <c r="N40" t="s">
        <v>388</v>
      </c>
      <c r="P40" t="s">
        <v>386</v>
      </c>
      <c r="Q40" t="s">
        <v>1115</v>
      </c>
      <c r="R40" t="s">
        <v>1238</v>
      </c>
      <c r="S40" t="s">
        <v>71</v>
      </c>
    </row>
    <row r="41" spans="1:19">
      <c r="A41" t="s">
        <v>1239</v>
      </c>
      <c r="B41" t="s">
        <v>1240</v>
      </c>
      <c r="C41" t="s">
        <v>1110</v>
      </c>
      <c r="D41">
        <v>0</v>
      </c>
      <c r="E41" t="s">
        <v>1241</v>
      </c>
      <c r="F41" t="s">
        <v>121</v>
      </c>
      <c r="G41" t="s">
        <v>1159</v>
      </c>
      <c r="H41" t="s">
        <v>327</v>
      </c>
      <c r="I41" t="s">
        <v>382</v>
      </c>
      <c r="J41" t="s">
        <v>1113</v>
      </c>
      <c r="K41" t="s">
        <v>1104</v>
      </c>
      <c r="L41" t="s">
        <v>1103</v>
      </c>
      <c r="M41" t="s">
        <v>1114</v>
      </c>
      <c r="N41" t="s">
        <v>388</v>
      </c>
      <c r="P41" t="s">
        <v>386</v>
      </c>
      <c r="Q41" t="s">
        <v>1115</v>
      </c>
      <c r="R41" t="s">
        <v>1242</v>
      </c>
      <c r="S41" t="s">
        <v>121</v>
      </c>
    </row>
    <row r="42" spans="1:19">
      <c r="A42" t="s">
        <v>1243</v>
      </c>
      <c r="B42" t="s">
        <v>1244</v>
      </c>
      <c r="C42" t="s">
        <v>1110</v>
      </c>
      <c r="D42">
        <v>0</v>
      </c>
      <c r="E42" t="s">
        <v>1245</v>
      </c>
      <c r="F42" t="s">
        <v>53</v>
      </c>
      <c r="G42" t="s">
        <v>1159</v>
      </c>
      <c r="H42" t="s">
        <v>327</v>
      </c>
      <c r="I42" t="s">
        <v>382</v>
      </c>
      <c r="J42" t="s">
        <v>1113</v>
      </c>
      <c r="K42" t="s">
        <v>1104</v>
      </c>
      <c r="L42" t="s">
        <v>1065</v>
      </c>
      <c r="M42" t="s">
        <v>1114</v>
      </c>
      <c r="N42" t="s">
        <v>388</v>
      </c>
      <c r="P42" t="s">
        <v>386</v>
      </c>
      <c r="Q42" t="s">
        <v>1115</v>
      </c>
      <c r="R42" t="s">
        <v>1166</v>
      </c>
      <c r="S42" t="s">
        <v>53</v>
      </c>
    </row>
    <row r="43" spans="1:19">
      <c r="A43" t="s">
        <v>1246</v>
      </c>
      <c r="B43" t="s">
        <v>1247</v>
      </c>
      <c r="C43" t="s">
        <v>1110</v>
      </c>
      <c r="D43">
        <v>0</v>
      </c>
      <c r="E43" t="s">
        <v>1248</v>
      </c>
      <c r="F43" t="s">
        <v>158</v>
      </c>
      <c r="G43" t="s">
        <v>1249</v>
      </c>
      <c r="H43" t="s">
        <v>327</v>
      </c>
      <c r="I43" t="s">
        <v>382</v>
      </c>
      <c r="J43" t="s">
        <v>1113</v>
      </c>
      <c r="K43" t="s">
        <v>1104</v>
      </c>
      <c r="L43" t="s">
        <v>1065</v>
      </c>
      <c r="M43" t="s">
        <v>1114</v>
      </c>
      <c r="N43" t="s">
        <v>388</v>
      </c>
      <c r="P43" t="s">
        <v>386</v>
      </c>
      <c r="Q43" t="s">
        <v>1115</v>
      </c>
      <c r="R43" t="s">
        <v>1250</v>
      </c>
      <c r="S43" t="s">
        <v>195</v>
      </c>
    </row>
    <row r="44" spans="1:19">
      <c r="A44" t="s">
        <v>1251</v>
      </c>
      <c r="B44" t="s">
        <v>1252</v>
      </c>
      <c r="C44" t="s">
        <v>1110</v>
      </c>
      <c r="D44">
        <v>0</v>
      </c>
      <c r="E44" t="s">
        <v>1253</v>
      </c>
      <c r="F44" t="s">
        <v>158</v>
      </c>
      <c r="G44" t="s">
        <v>1249</v>
      </c>
      <c r="H44" t="s">
        <v>327</v>
      </c>
      <c r="I44" t="s">
        <v>382</v>
      </c>
      <c r="J44" t="s">
        <v>1113</v>
      </c>
      <c r="K44" t="s">
        <v>1104</v>
      </c>
      <c r="L44" t="s">
        <v>1059</v>
      </c>
      <c r="M44" t="s">
        <v>1114</v>
      </c>
      <c r="N44" t="s">
        <v>388</v>
      </c>
      <c r="P44" t="s">
        <v>386</v>
      </c>
      <c r="Q44" t="s">
        <v>1115</v>
      </c>
      <c r="R44" t="s">
        <v>1250</v>
      </c>
      <c r="S44" t="s">
        <v>195</v>
      </c>
    </row>
    <row r="45" spans="1:19">
      <c r="A45" t="s">
        <v>1254</v>
      </c>
      <c r="B45" t="s">
        <v>1255</v>
      </c>
      <c r="C45" t="s">
        <v>1110</v>
      </c>
      <c r="D45">
        <v>0</v>
      </c>
      <c r="E45" t="s">
        <v>1256</v>
      </c>
      <c r="F45" t="s">
        <v>305</v>
      </c>
      <c r="G45" t="s">
        <v>1159</v>
      </c>
      <c r="H45" t="s">
        <v>356</v>
      </c>
      <c r="I45" t="s">
        <v>382</v>
      </c>
      <c r="J45" t="s">
        <v>1113</v>
      </c>
      <c r="K45" t="s">
        <v>1104</v>
      </c>
      <c r="L45" t="s">
        <v>1059</v>
      </c>
      <c r="M45" t="s">
        <v>1114</v>
      </c>
      <c r="N45" t="s">
        <v>388</v>
      </c>
      <c r="P45" t="s">
        <v>386</v>
      </c>
      <c r="Q45" t="s">
        <v>1115</v>
      </c>
      <c r="R45" t="s">
        <v>1144</v>
      </c>
      <c r="S45" t="s">
        <v>53</v>
      </c>
    </row>
    <row r="46" spans="1:19">
      <c r="A46" t="s">
        <v>1257</v>
      </c>
      <c r="B46" t="s">
        <v>1258</v>
      </c>
      <c r="C46" t="s">
        <v>1110</v>
      </c>
      <c r="D46">
        <v>0</v>
      </c>
      <c r="E46" t="s">
        <v>1256</v>
      </c>
      <c r="F46" t="s">
        <v>294</v>
      </c>
      <c r="G46" t="s">
        <v>1259</v>
      </c>
      <c r="H46" t="s">
        <v>356</v>
      </c>
      <c r="I46" t="s">
        <v>382</v>
      </c>
      <c r="J46" t="s">
        <v>1113</v>
      </c>
      <c r="K46" t="s">
        <v>1104</v>
      </c>
      <c r="L46" t="s">
        <v>1059</v>
      </c>
      <c r="M46" t="s">
        <v>1114</v>
      </c>
      <c r="N46" t="s">
        <v>388</v>
      </c>
      <c r="P46" t="s">
        <v>386</v>
      </c>
      <c r="Q46" t="s">
        <v>1115</v>
      </c>
      <c r="R46" t="s">
        <v>1180</v>
      </c>
      <c r="S46" t="s">
        <v>53</v>
      </c>
    </row>
    <row r="47" spans="1:19">
      <c r="A47" t="s">
        <v>1260</v>
      </c>
      <c r="B47" t="s">
        <v>1261</v>
      </c>
      <c r="C47" t="s">
        <v>1110</v>
      </c>
      <c r="D47">
        <v>0</v>
      </c>
      <c r="E47" t="s">
        <v>1262</v>
      </c>
      <c r="F47" t="s">
        <v>83</v>
      </c>
      <c r="G47" t="s">
        <v>1249</v>
      </c>
      <c r="H47" t="s">
        <v>356</v>
      </c>
      <c r="I47" t="s">
        <v>382</v>
      </c>
      <c r="J47" t="s">
        <v>1113</v>
      </c>
      <c r="K47" t="s">
        <v>1104</v>
      </c>
      <c r="L47" t="s">
        <v>1069</v>
      </c>
      <c r="M47" t="s">
        <v>1114</v>
      </c>
      <c r="N47" t="s">
        <v>388</v>
      </c>
      <c r="P47" t="s">
        <v>386</v>
      </c>
      <c r="Q47" t="s">
        <v>1115</v>
      </c>
      <c r="R47" t="s">
        <v>1263</v>
      </c>
      <c r="S47" t="s">
        <v>83</v>
      </c>
    </row>
    <row r="48" spans="1:19">
      <c r="A48" t="s">
        <v>1264</v>
      </c>
      <c r="B48" t="s">
        <v>1265</v>
      </c>
      <c r="C48" t="s">
        <v>1110</v>
      </c>
      <c r="D48">
        <v>0</v>
      </c>
      <c r="E48" t="s">
        <v>1266</v>
      </c>
      <c r="F48" t="s">
        <v>83</v>
      </c>
      <c r="G48" t="s">
        <v>1249</v>
      </c>
      <c r="H48" t="s">
        <v>356</v>
      </c>
      <c r="I48" t="s">
        <v>382</v>
      </c>
      <c r="J48" t="s">
        <v>1113</v>
      </c>
      <c r="K48" t="s">
        <v>1104</v>
      </c>
      <c r="L48" t="s">
        <v>1065</v>
      </c>
      <c r="M48" t="s">
        <v>1114</v>
      </c>
      <c r="N48" t="s">
        <v>388</v>
      </c>
      <c r="P48" t="s">
        <v>386</v>
      </c>
      <c r="Q48" t="s">
        <v>1115</v>
      </c>
      <c r="R48" t="s">
        <v>1267</v>
      </c>
      <c r="S48" t="s">
        <v>83</v>
      </c>
    </row>
    <row r="49" spans="1:19">
      <c r="A49" t="s">
        <v>1268</v>
      </c>
      <c r="B49" t="s">
        <v>1269</v>
      </c>
      <c r="C49" t="s">
        <v>1110</v>
      </c>
      <c r="D49">
        <v>0</v>
      </c>
      <c r="E49" t="s">
        <v>1270</v>
      </c>
      <c r="F49" t="s">
        <v>83</v>
      </c>
      <c r="G49" t="s">
        <v>1249</v>
      </c>
      <c r="H49" t="s">
        <v>356</v>
      </c>
      <c r="I49" t="s">
        <v>382</v>
      </c>
      <c r="J49" t="s">
        <v>1113</v>
      </c>
      <c r="K49" t="s">
        <v>1104</v>
      </c>
      <c r="L49" t="s">
        <v>1059</v>
      </c>
      <c r="M49" t="s">
        <v>1114</v>
      </c>
      <c r="N49" t="s">
        <v>388</v>
      </c>
      <c r="P49" t="s">
        <v>386</v>
      </c>
      <c r="Q49" t="s">
        <v>1115</v>
      </c>
      <c r="R49" t="s">
        <v>1263</v>
      </c>
      <c r="S49" t="s">
        <v>83</v>
      </c>
    </row>
    <row r="50" spans="1:19">
      <c r="A50" t="s">
        <v>1271</v>
      </c>
      <c r="B50" t="s">
        <v>1272</v>
      </c>
      <c r="C50" t="s">
        <v>1110</v>
      </c>
      <c r="D50">
        <v>0</v>
      </c>
      <c r="E50" t="s">
        <v>1273</v>
      </c>
      <c r="F50" t="s">
        <v>590</v>
      </c>
      <c r="G50" t="s">
        <v>1159</v>
      </c>
      <c r="H50" t="s">
        <v>327</v>
      </c>
      <c r="I50" t="s">
        <v>382</v>
      </c>
      <c r="J50" t="s">
        <v>1113</v>
      </c>
      <c r="K50" t="s">
        <v>1104</v>
      </c>
      <c r="L50" t="s">
        <v>1069</v>
      </c>
      <c r="M50" t="s">
        <v>1114</v>
      </c>
      <c r="N50" t="s">
        <v>388</v>
      </c>
      <c r="P50" t="s">
        <v>386</v>
      </c>
      <c r="Q50" t="s">
        <v>1115</v>
      </c>
      <c r="R50" t="s">
        <v>1144</v>
      </c>
      <c r="S50" t="s">
        <v>53</v>
      </c>
    </row>
    <row r="51" spans="1:19">
      <c r="A51" t="s">
        <v>1274</v>
      </c>
      <c r="B51" t="s">
        <v>1275</v>
      </c>
      <c r="C51" t="s">
        <v>1110</v>
      </c>
      <c r="D51">
        <v>0</v>
      </c>
      <c r="E51" t="s">
        <v>1276</v>
      </c>
      <c r="F51" t="s">
        <v>590</v>
      </c>
      <c r="G51" t="s">
        <v>1159</v>
      </c>
      <c r="H51" t="s">
        <v>327</v>
      </c>
      <c r="I51" t="s">
        <v>382</v>
      </c>
      <c r="J51" t="s">
        <v>1113</v>
      </c>
      <c r="K51" t="s">
        <v>1104</v>
      </c>
      <c r="L51" t="s">
        <v>1065</v>
      </c>
      <c r="M51" t="s">
        <v>1114</v>
      </c>
      <c r="N51" t="s">
        <v>388</v>
      </c>
      <c r="P51" t="s">
        <v>386</v>
      </c>
      <c r="Q51" t="s">
        <v>1115</v>
      </c>
      <c r="R51" t="s">
        <v>1144</v>
      </c>
      <c r="S51" t="s">
        <v>53</v>
      </c>
    </row>
    <row r="52" spans="1:19">
      <c r="A52" t="s">
        <v>1277</v>
      </c>
      <c r="B52" t="s">
        <v>1278</v>
      </c>
      <c r="C52" t="s">
        <v>1110</v>
      </c>
      <c r="D52">
        <v>0</v>
      </c>
      <c r="E52" t="s">
        <v>1279</v>
      </c>
      <c r="F52" t="s">
        <v>590</v>
      </c>
      <c r="G52" t="s">
        <v>1159</v>
      </c>
      <c r="H52" t="s">
        <v>327</v>
      </c>
      <c r="I52" t="s">
        <v>382</v>
      </c>
      <c r="J52" t="s">
        <v>1113</v>
      </c>
      <c r="K52" t="s">
        <v>1104</v>
      </c>
      <c r="L52" t="s">
        <v>1084</v>
      </c>
      <c r="M52" t="s">
        <v>1114</v>
      </c>
      <c r="N52" t="s">
        <v>388</v>
      </c>
      <c r="P52" t="s">
        <v>386</v>
      </c>
      <c r="Q52" t="s">
        <v>1115</v>
      </c>
      <c r="R52" t="s">
        <v>1144</v>
      </c>
      <c r="S52" t="s">
        <v>53</v>
      </c>
    </row>
    <row r="53" spans="1:19">
      <c r="A53" t="s">
        <v>1280</v>
      </c>
      <c r="B53" t="s">
        <v>1281</v>
      </c>
      <c r="C53" t="s">
        <v>1110</v>
      </c>
      <c r="D53">
        <v>0</v>
      </c>
      <c r="E53" t="s">
        <v>1282</v>
      </c>
      <c r="F53" t="s">
        <v>593</v>
      </c>
      <c r="G53" t="s">
        <v>1159</v>
      </c>
      <c r="H53" t="s">
        <v>327</v>
      </c>
      <c r="I53" t="s">
        <v>382</v>
      </c>
      <c r="J53" t="s">
        <v>1113</v>
      </c>
      <c r="K53" t="s">
        <v>1104</v>
      </c>
      <c r="L53" t="s">
        <v>1065</v>
      </c>
      <c r="M53" t="s">
        <v>1114</v>
      </c>
      <c r="N53" t="s">
        <v>388</v>
      </c>
      <c r="P53" t="s">
        <v>386</v>
      </c>
      <c r="Q53" t="s">
        <v>1115</v>
      </c>
      <c r="R53" t="s">
        <v>1283</v>
      </c>
      <c r="S53" t="s">
        <v>195</v>
      </c>
    </row>
    <row r="54" spans="1:19">
      <c r="A54" t="s">
        <v>1284</v>
      </c>
      <c r="B54" t="s">
        <v>1285</v>
      </c>
      <c r="C54" t="s">
        <v>1110</v>
      </c>
      <c r="D54">
        <v>0</v>
      </c>
      <c r="E54" t="s">
        <v>1286</v>
      </c>
      <c r="F54" t="s">
        <v>1287</v>
      </c>
      <c r="G54" t="s">
        <v>1159</v>
      </c>
      <c r="H54" t="s">
        <v>327</v>
      </c>
      <c r="I54" t="s">
        <v>382</v>
      </c>
      <c r="J54" t="s">
        <v>1113</v>
      </c>
      <c r="K54" t="s">
        <v>1104</v>
      </c>
      <c r="L54" t="s">
        <v>1059</v>
      </c>
      <c r="M54" t="s">
        <v>1114</v>
      </c>
      <c r="N54" t="s">
        <v>388</v>
      </c>
      <c r="P54" t="s">
        <v>386</v>
      </c>
      <c r="Q54" t="s">
        <v>1115</v>
      </c>
      <c r="R54" t="s">
        <v>1288</v>
      </c>
      <c r="S54" t="s">
        <v>83</v>
      </c>
    </row>
    <row r="55" spans="1:19">
      <c r="A55" t="s">
        <v>1289</v>
      </c>
      <c r="B55" t="s">
        <v>1290</v>
      </c>
      <c r="C55" t="s">
        <v>1110</v>
      </c>
      <c r="D55">
        <v>0</v>
      </c>
      <c r="E55" t="s">
        <v>1286</v>
      </c>
      <c r="F55" t="s">
        <v>1291</v>
      </c>
      <c r="G55" t="s">
        <v>1159</v>
      </c>
      <c r="H55" t="s">
        <v>327</v>
      </c>
      <c r="I55" t="s">
        <v>382</v>
      </c>
      <c r="J55" t="s">
        <v>1113</v>
      </c>
      <c r="K55" t="s">
        <v>1104</v>
      </c>
      <c r="L55" t="s">
        <v>1059</v>
      </c>
      <c r="M55" t="s">
        <v>1114</v>
      </c>
      <c r="N55" t="s">
        <v>388</v>
      </c>
      <c r="P55" t="s">
        <v>386</v>
      </c>
      <c r="Q55" t="s">
        <v>1115</v>
      </c>
      <c r="R55" t="s">
        <v>1292</v>
      </c>
      <c r="S55" t="s">
        <v>121</v>
      </c>
    </row>
    <row r="56" spans="1:19">
      <c r="A56" t="s">
        <v>1293</v>
      </c>
      <c r="B56" t="s">
        <v>1294</v>
      </c>
      <c r="C56" t="s">
        <v>1110</v>
      </c>
      <c r="D56">
        <v>0</v>
      </c>
      <c r="E56" t="s">
        <v>1286</v>
      </c>
      <c r="F56" t="s">
        <v>1295</v>
      </c>
      <c r="G56" t="s">
        <v>1159</v>
      </c>
      <c r="H56" t="s">
        <v>327</v>
      </c>
      <c r="I56" t="s">
        <v>382</v>
      </c>
      <c r="J56" t="s">
        <v>1113</v>
      </c>
      <c r="K56" t="s">
        <v>1104</v>
      </c>
      <c r="L56" t="s">
        <v>1059</v>
      </c>
      <c r="M56" t="s">
        <v>1114</v>
      </c>
      <c r="N56" t="s">
        <v>388</v>
      </c>
      <c r="P56" t="s">
        <v>386</v>
      </c>
      <c r="Q56" t="s">
        <v>1115</v>
      </c>
      <c r="R56" t="s">
        <v>1128</v>
      </c>
      <c r="S56" t="s">
        <v>63</v>
      </c>
    </row>
    <row r="57" spans="1:19">
      <c r="A57" t="s">
        <v>1296</v>
      </c>
      <c r="B57" t="s">
        <v>1297</v>
      </c>
      <c r="C57" t="s">
        <v>1110</v>
      </c>
      <c r="D57">
        <v>0</v>
      </c>
      <c r="E57" t="s">
        <v>1286</v>
      </c>
      <c r="F57" t="s">
        <v>594</v>
      </c>
      <c r="G57" t="s">
        <v>1159</v>
      </c>
      <c r="H57" t="s">
        <v>327</v>
      </c>
      <c r="I57" t="s">
        <v>382</v>
      </c>
      <c r="J57" t="s">
        <v>1113</v>
      </c>
      <c r="K57" t="s">
        <v>1104</v>
      </c>
      <c r="L57" t="s">
        <v>1059</v>
      </c>
      <c r="M57" t="s">
        <v>1114</v>
      </c>
      <c r="N57" t="s">
        <v>388</v>
      </c>
      <c r="P57" t="s">
        <v>386</v>
      </c>
      <c r="Q57" t="s">
        <v>1115</v>
      </c>
      <c r="R57" t="s">
        <v>1162</v>
      </c>
      <c r="S57" t="s">
        <v>71</v>
      </c>
    </row>
    <row r="58" spans="1:19">
      <c r="A58" t="s">
        <v>1298</v>
      </c>
      <c r="B58" t="s">
        <v>1299</v>
      </c>
      <c r="C58" t="s">
        <v>1110</v>
      </c>
      <c r="D58">
        <v>0</v>
      </c>
      <c r="E58" t="s">
        <v>1300</v>
      </c>
      <c r="F58" t="s">
        <v>55</v>
      </c>
      <c r="G58" t="s">
        <v>1159</v>
      </c>
      <c r="H58" t="s">
        <v>327</v>
      </c>
      <c r="I58" t="s">
        <v>382</v>
      </c>
      <c r="J58" t="s">
        <v>1113</v>
      </c>
      <c r="K58" t="s">
        <v>1104</v>
      </c>
      <c r="L58" t="s">
        <v>1067</v>
      </c>
      <c r="M58" t="s">
        <v>1114</v>
      </c>
      <c r="N58" t="s">
        <v>388</v>
      </c>
      <c r="P58" t="s">
        <v>386</v>
      </c>
      <c r="Q58" t="s">
        <v>1115</v>
      </c>
      <c r="R58" t="s">
        <v>1301</v>
      </c>
      <c r="S58" t="s">
        <v>71</v>
      </c>
    </row>
    <row r="59" spans="1:19">
      <c r="A59" t="s">
        <v>1302</v>
      </c>
      <c r="B59" t="s">
        <v>1303</v>
      </c>
      <c r="C59" t="s">
        <v>1110</v>
      </c>
      <c r="D59">
        <v>0</v>
      </c>
      <c r="E59" t="s">
        <v>1304</v>
      </c>
      <c r="F59" t="s">
        <v>55</v>
      </c>
      <c r="G59" t="s">
        <v>1159</v>
      </c>
      <c r="H59" t="s">
        <v>327</v>
      </c>
      <c r="I59" t="s">
        <v>382</v>
      </c>
      <c r="J59" t="s">
        <v>1113</v>
      </c>
      <c r="K59" t="s">
        <v>1104</v>
      </c>
      <c r="L59" t="s">
        <v>1069</v>
      </c>
      <c r="M59" t="s">
        <v>1114</v>
      </c>
      <c r="N59" t="s">
        <v>388</v>
      </c>
      <c r="P59" t="s">
        <v>386</v>
      </c>
      <c r="Q59" t="s">
        <v>1115</v>
      </c>
      <c r="R59" t="s">
        <v>1305</v>
      </c>
      <c r="S59" t="s">
        <v>71</v>
      </c>
    </row>
    <row r="60" spans="1:19">
      <c r="A60" t="s">
        <v>1306</v>
      </c>
      <c r="B60" t="s">
        <v>1307</v>
      </c>
      <c r="C60" t="s">
        <v>1110</v>
      </c>
      <c r="D60">
        <v>0</v>
      </c>
      <c r="E60" t="s">
        <v>1308</v>
      </c>
      <c r="F60" t="s">
        <v>277</v>
      </c>
      <c r="G60" t="s">
        <v>1159</v>
      </c>
      <c r="H60" t="s">
        <v>327</v>
      </c>
      <c r="I60" t="s">
        <v>382</v>
      </c>
      <c r="J60" t="s">
        <v>1113</v>
      </c>
      <c r="K60" t="s">
        <v>1104</v>
      </c>
      <c r="L60" t="s">
        <v>1309</v>
      </c>
      <c r="M60" t="s">
        <v>1114</v>
      </c>
      <c r="N60" t="s">
        <v>388</v>
      </c>
      <c r="P60" t="s">
        <v>386</v>
      </c>
      <c r="Q60" t="s">
        <v>1115</v>
      </c>
      <c r="R60" t="s">
        <v>1116</v>
      </c>
      <c r="S60" t="s">
        <v>83</v>
      </c>
    </row>
    <row r="61" spans="1:19">
      <c r="A61" t="s">
        <v>1310</v>
      </c>
      <c r="B61" t="s">
        <v>1311</v>
      </c>
      <c r="C61" t="s">
        <v>1110</v>
      </c>
      <c r="D61">
        <v>0</v>
      </c>
      <c r="E61" t="s">
        <v>1312</v>
      </c>
      <c r="F61" t="s">
        <v>53</v>
      </c>
      <c r="G61" t="s">
        <v>1159</v>
      </c>
      <c r="H61" t="s">
        <v>327</v>
      </c>
      <c r="I61" t="s">
        <v>382</v>
      </c>
      <c r="J61" t="s">
        <v>1113</v>
      </c>
      <c r="K61" t="s">
        <v>1104</v>
      </c>
      <c r="L61" t="s">
        <v>1313</v>
      </c>
      <c r="M61" t="s">
        <v>1114</v>
      </c>
      <c r="N61" t="s">
        <v>388</v>
      </c>
      <c r="P61" t="s">
        <v>386</v>
      </c>
      <c r="Q61" t="s">
        <v>1115</v>
      </c>
      <c r="R61" t="s">
        <v>1180</v>
      </c>
      <c r="S61" t="s">
        <v>53</v>
      </c>
    </row>
    <row r="62" spans="1:19">
      <c r="A62" t="s">
        <v>1314</v>
      </c>
      <c r="B62" t="s">
        <v>1315</v>
      </c>
      <c r="C62" t="s">
        <v>1110</v>
      </c>
      <c r="D62">
        <v>0</v>
      </c>
      <c r="E62" t="s">
        <v>1316</v>
      </c>
      <c r="F62" t="s">
        <v>187</v>
      </c>
      <c r="G62" t="s">
        <v>1159</v>
      </c>
      <c r="H62" t="s">
        <v>327</v>
      </c>
      <c r="I62" t="s">
        <v>382</v>
      </c>
      <c r="J62" t="s">
        <v>1113</v>
      </c>
      <c r="K62" t="s">
        <v>1104</v>
      </c>
      <c r="L62" t="s">
        <v>1072</v>
      </c>
      <c r="M62" t="s">
        <v>1114</v>
      </c>
      <c r="N62" t="s">
        <v>388</v>
      </c>
      <c r="P62" t="s">
        <v>386</v>
      </c>
      <c r="Q62" t="s">
        <v>1115</v>
      </c>
      <c r="R62" t="s">
        <v>1317</v>
      </c>
      <c r="S62" t="s">
        <v>63</v>
      </c>
    </row>
    <row r="63" spans="1:19">
      <c r="A63" t="s">
        <v>1318</v>
      </c>
      <c r="B63" t="s">
        <v>1319</v>
      </c>
      <c r="C63" t="s">
        <v>1110</v>
      </c>
      <c r="D63">
        <v>0</v>
      </c>
      <c r="E63" t="s">
        <v>1316</v>
      </c>
      <c r="F63" t="s">
        <v>55</v>
      </c>
      <c r="G63" t="s">
        <v>1159</v>
      </c>
      <c r="H63" t="s">
        <v>327</v>
      </c>
      <c r="I63" t="s">
        <v>382</v>
      </c>
      <c r="J63" t="s">
        <v>1113</v>
      </c>
      <c r="K63" t="s">
        <v>1104</v>
      </c>
      <c r="L63" t="s">
        <v>1072</v>
      </c>
      <c r="M63" t="s">
        <v>1114</v>
      </c>
      <c r="N63" t="s">
        <v>388</v>
      </c>
      <c r="P63" t="s">
        <v>386</v>
      </c>
      <c r="Q63" t="s">
        <v>1115</v>
      </c>
      <c r="R63" t="s">
        <v>1305</v>
      </c>
      <c r="S63" t="s">
        <v>71</v>
      </c>
    </row>
    <row r="64" spans="1:19">
      <c r="A64" t="s">
        <v>1320</v>
      </c>
      <c r="B64" t="s">
        <v>1321</v>
      </c>
      <c r="C64" t="s">
        <v>1110</v>
      </c>
      <c r="D64">
        <v>0</v>
      </c>
      <c r="E64" t="s">
        <v>1322</v>
      </c>
      <c r="F64" t="s">
        <v>55</v>
      </c>
      <c r="G64" t="s">
        <v>1159</v>
      </c>
      <c r="H64" t="s">
        <v>327</v>
      </c>
      <c r="I64" t="s">
        <v>382</v>
      </c>
      <c r="J64" t="s">
        <v>1113</v>
      </c>
      <c r="K64" t="s">
        <v>1104</v>
      </c>
      <c r="L64" t="s">
        <v>1323</v>
      </c>
      <c r="M64" t="s">
        <v>1114</v>
      </c>
      <c r="N64" t="s">
        <v>388</v>
      </c>
      <c r="P64" t="s">
        <v>386</v>
      </c>
      <c r="Q64" t="s">
        <v>1115</v>
      </c>
      <c r="R64" t="s">
        <v>1324</v>
      </c>
      <c r="S64" t="s">
        <v>71</v>
      </c>
    </row>
    <row r="65" spans="1:19">
      <c r="A65" t="s">
        <v>1325</v>
      </c>
      <c r="B65" t="s">
        <v>1326</v>
      </c>
      <c r="C65" t="s">
        <v>1110</v>
      </c>
      <c r="D65">
        <v>0</v>
      </c>
      <c r="E65" t="s">
        <v>1327</v>
      </c>
      <c r="F65" t="s">
        <v>53</v>
      </c>
      <c r="G65" t="s">
        <v>1159</v>
      </c>
      <c r="H65" t="s">
        <v>327</v>
      </c>
      <c r="I65" t="s">
        <v>382</v>
      </c>
      <c r="J65" t="s">
        <v>1113</v>
      </c>
      <c r="K65" t="s">
        <v>1104</v>
      </c>
      <c r="L65" t="s">
        <v>1065</v>
      </c>
      <c r="M65" t="s">
        <v>1114</v>
      </c>
      <c r="N65" t="s">
        <v>388</v>
      </c>
      <c r="P65" t="s">
        <v>386</v>
      </c>
      <c r="Q65" t="s">
        <v>1115</v>
      </c>
      <c r="R65" t="s">
        <v>1328</v>
      </c>
      <c r="S65" t="s">
        <v>53</v>
      </c>
    </row>
    <row r="66" spans="1:19">
      <c r="A66" t="s">
        <v>1329</v>
      </c>
      <c r="B66" t="s">
        <v>1330</v>
      </c>
      <c r="C66" t="s">
        <v>1110</v>
      </c>
      <c r="D66">
        <v>0</v>
      </c>
      <c r="E66" t="s">
        <v>1327</v>
      </c>
      <c r="F66" t="s">
        <v>121</v>
      </c>
      <c r="G66" t="s">
        <v>1159</v>
      </c>
      <c r="H66" t="s">
        <v>327</v>
      </c>
      <c r="I66" t="s">
        <v>382</v>
      </c>
      <c r="J66" t="s">
        <v>1113</v>
      </c>
      <c r="K66" t="s">
        <v>1104</v>
      </c>
      <c r="L66" t="s">
        <v>1065</v>
      </c>
      <c r="M66" t="s">
        <v>1114</v>
      </c>
      <c r="N66" t="s">
        <v>388</v>
      </c>
      <c r="P66" t="s">
        <v>386</v>
      </c>
      <c r="Q66" t="s">
        <v>1115</v>
      </c>
      <c r="R66" t="s">
        <v>1292</v>
      </c>
      <c r="S66" t="s">
        <v>121</v>
      </c>
    </row>
    <row r="67" spans="1:19">
      <c r="A67" t="s">
        <v>1331</v>
      </c>
      <c r="B67" t="s">
        <v>1332</v>
      </c>
      <c r="C67" t="s">
        <v>1110</v>
      </c>
      <c r="D67">
        <v>0</v>
      </c>
      <c r="E67" t="s">
        <v>1327</v>
      </c>
      <c r="F67" t="s">
        <v>71</v>
      </c>
      <c r="G67" t="s">
        <v>1159</v>
      </c>
      <c r="H67" t="s">
        <v>327</v>
      </c>
      <c r="I67" t="s">
        <v>382</v>
      </c>
      <c r="J67" t="s">
        <v>1113</v>
      </c>
      <c r="K67" t="s">
        <v>1104</v>
      </c>
      <c r="L67" t="s">
        <v>1065</v>
      </c>
      <c r="M67" t="s">
        <v>1114</v>
      </c>
      <c r="N67" t="s">
        <v>388</v>
      </c>
      <c r="P67" t="s">
        <v>386</v>
      </c>
      <c r="Q67" t="s">
        <v>1115</v>
      </c>
      <c r="R67" t="s">
        <v>1333</v>
      </c>
      <c r="S67" t="s">
        <v>71</v>
      </c>
    </row>
    <row r="68" spans="1:19">
      <c r="A68" t="s">
        <v>1334</v>
      </c>
      <c r="B68" t="s">
        <v>1335</v>
      </c>
      <c r="C68" t="s">
        <v>1110</v>
      </c>
      <c r="D68">
        <v>0</v>
      </c>
      <c r="E68" t="s">
        <v>1336</v>
      </c>
      <c r="F68" t="s">
        <v>53</v>
      </c>
      <c r="G68" t="s">
        <v>1159</v>
      </c>
      <c r="H68" t="s">
        <v>327</v>
      </c>
      <c r="I68" t="s">
        <v>382</v>
      </c>
      <c r="J68" t="s">
        <v>1113</v>
      </c>
      <c r="K68" t="s">
        <v>1104</v>
      </c>
      <c r="L68" t="s">
        <v>1099</v>
      </c>
      <c r="M68" t="s">
        <v>1114</v>
      </c>
      <c r="N68" t="s">
        <v>388</v>
      </c>
      <c r="P68" t="s">
        <v>386</v>
      </c>
      <c r="Q68" t="s">
        <v>1115</v>
      </c>
      <c r="R68" t="s">
        <v>1337</v>
      </c>
      <c r="S68" t="s">
        <v>53</v>
      </c>
    </row>
    <row r="69" spans="1:19">
      <c r="A69" t="s">
        <v>1338</v>
      </c>
      <c r="B69" t="s">
        <v>1339</v>
      </c>
      <c r="C69" t="s">
        <v>1110</v>
      </c>
      <c r="D69">
        <v>0</v>
      </c>
      <c r="E69" t="s">
        <v>1340</v>
      </c>
      <c r="F69" t="s">
        <v>306</v>
      </c>
      <c r="G69" t="s">
        <v>1159</v>
      </c>
      <c r="H69" t="s">
        <v>327</v>
      </c>
      <c r="I69" t="s">
        <v>382</v>
      </c>
      <c r="J69" t="s">
        <v>1113</v>
      </c>
      <c r="K69" t="s">
        <v>1104</v>
      </c>
      <c r="L69" t="s">
        <v>1093</v>
      </c>
      <c r="M69" t="s">
        <v>1114</v>
      </c>
      <c r="N69" t="s">
        <v>388</v>
      </c>
      <c r="P69" t="s">
        <v>386</v>
      </c>
      <c r="Q69" t="s">
        <v>1115</v>
      </c>
      <c r="R69" t="s">
        <v>1166</v>
      </c>
      <c r="S69" t="s">
        <v>53</v>
      </c>
    </row>
    <row r="70" spans="1:19">
      <c r="A70" t="s">
        <v>1341</v>
      </c>
      <c r="B70" t="s">
        <v>1342</v>
      </c>
      <c r="C70" t="s">
        <v>1110</v>
      </c>
      <c r="D70">
        <v>0</v>
      </c>
      <c r="E70" t="s">
        <v>1340</v>
      </c>
      <c r="F70" t="s">
        <v>878</v>
      </c>
      <c r="G70" t="s">
        <v>1159</v>
      </c>
      <c r="H70" t="s">
        <v>327</v>
      </c>
      <c r="I70" t="s">
        <v>382</v>
      </c>
      <c r="J70" t="s">
        <v>1113</v>
      </c>
      <c r="K70" t="s">
        <v>1104</v>
      </c>
      <c r="L70" t="s">
        <v>1093</v>
      </c>
      <c r="M70" t="s">
        <v>1114</v>
      </c>
      <c r="N70" t="s">
        <v>388</v>
      </c>
      <c r="P70" t="s">
        <v>386</v>
      </c>
      <c r="Q70" t="s">
        <v>1115</v>
      </c>
      <c r="R70" t="s">
        <v>1288</v>
      </c>
      <c r="S70" t="s">
        <v>83</v>
      </c>
    </row>
    <row r="71" spans="1:19">
      <c r="A71" t="s">
        <v>1343</v>
      </c>
      <c r="B71" t="s">
        <v>1344</v>
      </c>
      <c r="C71" t="s">
        <v>1110</v>
      </c>
      <c r="D71">
        <v>0</v>
      </c>
      <c r="E71" t="s">
        <v>1340</v>
      </c>
      <c r="F71" t="s">
        <v>278</v>
      </c>
      <c r="G71" t="s">
        <v>1159</v>
      </c>
      <c r="H71" t="s">
        <v>327</v>
      </c>
      <c r="I71" t="s">
        <v>382</v>
      </c>
      <c r="J71" t="s">
        <v>1113</v>
      </c>
      <c r="K71" t="s">
        <v>1104</v>
      </c>
      <c r="L71" t="s">
        <v>1093</v>
      </c>
      <c r="M71" t="s">
        <v>1114</v>
      </c>
      <c r="N71" t="s">
        <v>388</v>
      </c>
      <c r="P71" t="s">
        <v>386</v>
      </c>
      <c r="Q71" t="s">
        <v>1115</v>
      </c>
      <c r="R71" t="s">
        <v>1345</v>
      </c>
      <c r="S71" t="s">
        <v>83</v>
      </c>
    </row>
    <row r="72" spans="1:19">
      <c r="A72" t="s">
        <v>1346</v>
      </c>
      <c r="B72" t="s">
        <v>1347</v>
      </c>
      <c r="C72" t="s">
        <v>1110</v>
      </c>
      <c r="D72">
        <v>0</v>
      </c>
      <c r="E72" t="s">
        <v>1340</v>
      </c>
      <c r="F72" t="s">
        <v>254</v>
      </c>
      <c r="G72" t="s">
        <v>1159</v>
      </c>
      <c r="H72" t="s">
        <v>327</v>
      </c>
      <c r="I72" t="s">
        <v>382</v>
      </c>
      <c r="J72" t="s">
        <v>1113</v>
      </c>
      <c r="K72" t="s">
        <v>1104</v>
      </c>
      <c r="L72" t="s">
        <v>1093</v>
      </c>
      <c r="M72" t="s">
        <v>1114</v>
      </c>
      <c r="N72" t="s">
        <v>388</v>
      </c>
      <c r="P72" t="s">
        <v>386</v>
      </c>
      <c r="Q72" t="s">
        <v>1115</v>
      </c>
      <c r="R72" t="s">
        <v>1348</v>
      </c>
      <c r="S72" t="s">
        <v>71</v>
      </c>
    </row>
    <row r="73" spans="1:19">
      <c r="A73" t="s">
        <v>1349</v>
      </c>
      <c r="B73" t="s">
        <v>1350</v>
      </c>
      <c r="C73" t="s">
        <v>1110</v>
      </c>
      <c r="D73">
        <v>0</v>
      </c>
      <c r="E73" t="s">
        <v>1351</v>
      </c>
      <c r="F73" t="s">
        <v>53</v>
      </c>
      <c r="G73" t="s">
        <v>1159</v>
      </c>
      <c r="H73" t="s">
        <v>327</v>
      </c>
      <c r="I73" t="s">
        <v>382</v>
      </c>
      <c r="J73" t="s">
        <v>1113</v>
      </c>
      <c r="K73" t="s">
        <v>1104</v>
      </c>
      <c r="L73" t="s">
        <v>1059</v>
      </c>
      <c r="M73" t="s">
        <v>1114</v>
      </c>
      <c r="N73" t="s">
        <v>388</v>
      </c>
      <c r="P73" t="s">
        <v>386</v>
      </c>
      <c r="Q73" t="s">
        <v>1115</v>
      </c>
      <c r="R73" t="s">
        <v>1144</v>
      </c>
      <c r="S73" t="s">
        <v>53</v>
      </c>
    </row>
    <row r="74" spans="1:19">
      <c r="A74" t="s">
        <v>1352</v>
      </c>
      <c r="B74" t="s">
        <v>1353</v>
      </c>
      <c r="C74" t="s">
        <v>1110</v>
      </c>
      <c r="D74">
        <v>0</v>
      </c>
      <c r="E74" t="s">
        <v>1351</v>
      </c>
      <c r="F74" t="s">
        <v>83</v>
      </c>
      <c r="G74" t="s">
        <v>1159</v>
      </c>
      <c r="H74" t="s">
        <v>327</v>
      </c>
      <c r="I74" t="s">
        <v>382</v>
      </c>
      <c r="J74" t="s">
        <v>1113</v>
      </c>
      <c r="K74" t="s">
        <v>1104</v>
      </c>
      <c r="L74" t="s">
        <v>1059</v>
      </c>
      <c r="M74" t="s">
        <v>1114</v>
      </c>
      <c r="N74" t="s">
        <v>388</v>
      </c>
      <c r="P74" t="s">
        <v>386</v>
      </c>
      <c r="Q74" t="s">
        <v>1115</v>
      </c>
      <c r="R74" t="s">
        <v>1354</v>
      </c>
      <c r="S74" t="s">
        <v>83</v>
      </c>
    </row>
    <row r="75" spans="1:19">
      <c r="A75" t="s">
        <v>1355</v>
      </c>
      <c r="B75" t="s">
        <v>1356</v>
      </c>
      <c r="C75" t="s">
        <v>1110</v>
      </c>
      <c r="D75">
        <v>0</v>
      </c>
      <c r="E75" t="s">
        <v>1351</v>
      </c>
      <c r="F75" t="s">
        <v>55</v>
      </c>
      <c r="G75" t="s">
        <v>1159</v>
      </c>
      <c r="H75" t="s">
        <v>327</v>
      </c>
      <c r="I75" t="s">
        <v>382</v>
      </c>
      <c r="J75" t="s">
        <v>1113</v>
      </c>
      <c r="K75" t="s">
        <v>1104</v>
      </c>
      <c r="L75" t="s">
        <v>1059</v>
      </c>
      <c r="M75" t="s">
        <v>1114</v>
      </c>
      <c r="N75" t="s">
        <v>388</v>
      </c>
      <c r="P75" t="s">
        <v>386</v>
      </c>
      <c r="Q75" t="s">
        <v>1115</v>
      </c>
      <c r="R75" t="s">
        <v>1305</v>
      </c>
      <c r="S75" t="s">
        <v>71</v>
      </c>
    </row>
    <row r="76" spans="1:19">
      <c r="A76" t="s">
        <v>1357</v>
      </c>
      <c r="B76" t="s">
        <v>1358</v>
      </c>
      <c r="C76" t="s">
        <v>1110</v>
      </c>
      <c r="D76">
        <v>0</v>
      </c>
      <c r="E76" t="s">
        <v>1351</v>
      </c>
      <c r="F76" t="s">
        <v>121</v>
      </c>
      <c r="G76" t="s">
        <v>1159</v>
      </c>
      <c r="H76" t="s">
        <v>327</v>
      </c>
      <c r="I76" t="s">
        <v>382</v>
      </c>
      <c r="J76" t="s">
        <v>1113</v>
      </c>
      <c r="K76" t="s">
        <v>1104</v>
      </c>
      <c r="L76" t="s">
        <v>1059</v>
      </c>
      <c r="M76" t="s">
        <v>1114</v>
      </c>
      <c r="N76" t="s">
        <v>388</v>
      </c>
      <c r="P76" t="s">
        <v>386</v>
      </c>
      <c r="Q76" t="s">
        <v>1115</v>
      </c>
      <c r="R76" t="s">
        <v>1292</v>
      </c>
      <c r="S76" t="s">
        <v>121</v>
      </c>
    </row>
    <row r="77" spans="1:19">
      <c r="A77" t="s">
        <v>1359</v>
      </c>
      <c r="B77" t="s">
        <v>1360</v>
      </c>
      <c r="C77" t="s">
        <v>1110</v>
      </c>
      <c r="D77">
        <v>0</v>
      </c>
      <c r="E77" t="s">
        <v>1351</v>
      </c>
      <c r="F77" t="s">
        <v>78</v>
      </c>
      <c r="G77" t="s">
        <v>1159</v>
      </c>
      <c r="H77" t="s">
        <v>327</v>
      </c>
      <c r="I77" t="s">
        <v>382</v>
      </c>
      <c r="J77" t="s">
        <v>1113</v>
      </c>
      <c r="K77" t="s">
        <v>1104</v>
      </c>
      <c r="L77" t="s">
        <v>1059</v>
      </c>
      <c r="M77" t="s">
        <v>1114</v>
      </c>
      <c r="N77" t="s">
        <v>388</v>
      </c>
      <c r="P77" t="s">
        <v>386</v>
      </c>
      <c r="Q77" t="s">
        <v>1115</v>
      </c>
      <c r="R77" t="s">
        <v>1361</v>
      </c>
      <c r="S77" t="s">
        <v>78</v>
      </c>
    </row>
    <row r="78" spans="1:19">
      <c r="A78" t="s">
        <v>1362</v>
      </c>
      <c r="B78" t="s">
        <v>1363</v>
      </c>
      <c r="C78" t="s">
        <v>1110</v>
      </c>
      <c r="D78">
        <v>0</v>
      </c>
      <c r="E78" t="s">
        <v>1364</v>
      </c>
      <c r="F78" t="s">
        <v>53</v>
      </c>
      <c r="G78" t="s">
        <v>1159</v>
      </c>
      <c r="H78" t="s">
        <v>327</v>
      </c>
      <c r="I78" t="s">
        <v>382</v>
      </c>
      <c r="J78" t="s">
        <v>1113</v>
      </c>
      <c r="K78" t="s">
        <v>1104</v>
      </c>
      <c r="L78" t="s">
        <v>1082</v>
      </c>
      <c r="M78" t="s">
        <v>1114</v>
      </c>
      <c r="N78" t="s">
        <v>388</v>
      </c>
      <c r="P78" t="s">
        <v>386</v>
      </c>
      <c r="Q78" t="s">
        <v>1115</v>
      </c>
      <c r="R78" t="s">
        <v>1365</v>
      </c>
      <c r="S78" t="s">
        <v>53</v>
      </c>
    </row>
    <row r="79" spans="1:19">
      <c r="A79" t="s">
        <v>1366</v>
      </c>
      <c r="B79" t="s">
        <v>1367</v>
      </c>
      <c r="C79" t="s">
        <v>1110</v>
      </c>
      <c r="D79">
        <v>0</v>
      </c>
      <c r="E79" t="s">
        <v>1364</v>
      </c>
      <c r="F79" t="s">
        <v>269</v>
      </c>
      <c r="G79" t="s">
        <v>1159</v>
      </c>
      <c r="H79" t="s">
        <v>327</v>
      </c>
      <c r="I79" t="s">
        <v>382</v>
      </c>
      <c r="J79" t="s">
        <v>1113</v>
      </c>
      <c r="K79" t="s">
        <v>1104</v>
      </c>
      <c r="L79" t="s">
        <v>1082</v>
      </c>
      <c r="M79" t="s">
        <v>1114</v>
      </c>
      <c r="N79" t="s">
        <v>388</v>
      </c>
      <c r="P79" t="s">
        <v>386</v>
      </c>
      <c r="Q79" t="s">
        <v>1115</v>
      </c>
      <c r="R79" t="s">
        <v>1368</v>
      </c>
      <c r="S79" t="s">
        <v>60</v>
      </c>
    </row>
    <row r="80" spans="1:19">
      <c r="A80" t="s">
        <v>1369</v>
      </c>
      <c r="B80" t="s">
        <v>1370</v>
      </c>
      <c r="C80" t="s">
        <v>1110</v>
      </c>
      <c r="D80">
        <v>0</v>
      </c>
      <c r="E80" t="s">
        <v>1371</v>
      </c>
      <c r="F80" t="s">
        <v>53</v>
      </c>
      <c r="G80" t="s">
        <v>1159</v>
      </c>
      <c r="H80" t="s">
        <v>327</v>
      </c>
      <c r="I80" t="s">
        <v>382</v>
      </c>
      <c r="J80" t="s">
        <v>1113</v>
      </c>
      <c r="K80" t="s">
        <v>1104</v>
      </c>
      <c r="L80" t="s">
        <v>1103</v>
      </c>
      <c r="M80" t="s">
        <v>1114</v>
      </c>
      <c r="N80" t="s">
        <v>388</v>
      </c>
      <c r="P80" t="s">
        <v>386</v>
      </c>
      <c r="Q80" t="s">
        <v>1115</v>
      </c>
      <c r="R80" t="s">
        <v>1328</v>
      </c>
      <c r="S80" t="s">
        <v>53</v>
      </c>
    </row>
    <row r="81" spans="1:19">
      <c r="A81" t="s">
        <v>1372</v>
      </c>
      <c r="B81" t="s">
        <v>1373</v>
      </c>
      <c r="C81" t="s">
        <v>1110</v>
      </c>
      <c r="D81">
        <v>0</v>
      </c>
      <c r="E81" t="s">
        <v>1371</v>
      </c>
      <c r="F81" t="s">
        <v>78</v>
      </c>
      <c r="G81" t="s">
        <v>1159</v>
      </c>
      <c r="H81" t="s">
        <v>327</v>
      </c>
      <c r="I81" t="s">
        <v>382</v>
      </c>
      <c r="J81" t="s">
        <v>1113</v>
      </c>
      <c r="K81" t="s">
        <v>1104</v>
      </c>
      <c r="L81" t="s">
        <v>1103</v>
      </c>
      <c r="M81" t="s">
        <v>1114</v>
      </c>
      <c r="N81" t="s">
        <v>388</v>
      </c>
      <c r="P81" t="s">
        <v>386</v>
      </c>
      <c r="Q81" t="s">
        <v>1115</v>
      </c>
      <c r="R81" t="s">
        <v>1374</v>
      </c>
      <c r="S81" t="s">
        <v>78</v>
      </c>
    </row>
    <row r="82" spans="1:19">
      <c r="A82" t="s">
        <v>1375</v>
      </c>
      <c r="B82" t="s">
        <v>1376</v>
      </c>
      <c r="C82" t="s">
        <v>1110</v>
      </c>
      <c r="D82">
        <v>0</v>
      </c>
      <c r="E82" t="s">
        <v>1377</v>
      </c>
      <c r="F82" t="s">
        <v>53</v>
      </c>
      <c r="G82" t="s">
        <v>1159</v>
      </c>
      <c r="H82" t="s">
        <v>327</v>
      </c>
      <c r="I82" t="s">
        <v>382</v>
      </c>
      <c r="J82" t="s">
        <v>1113</v>
      </c>
      <c r="K82" t="s">
        <v>1104</v>
      </c>
      <c r="L82" t="s">
        <v>1084</v>
      </c>
      <c r="M82" t="s">
        <v>1114</v>
      </c>
      <c r="N82" t="s">
        <v>388</v>
      </c>
      <c r="P82" t="s">
        <v>386</v>
      </c>
      <c r="Q82" t="s">
        <v>1115</v>
      </c>
      <c r="R82" t="s">
        <v>1328</v>
      </c>
      <c r="S82" t="s">
        <v>53</v>
      </c>
    </row>
    <row r="83" spans="1:19">
      <c r="A83" t="s">
        <v>1378</v>
      </c>
      <c r="B83" t="s">
        <v>1379</v>
      </c>
      <c r="C83" t="s">
        <v>1110</v>
      </c>
      <c r="D83">
        <v>0</v>
      </c>
      <c r="E83" t="s">
        <v>1377</v>
      </c>
      <c r="F83" t="s">
        <v>293</v>
      </c>
      <c r="G83" t="s">
        <v>1159</v>
      </c>
      <c r="H83" t="s">
        <v>327</v>
      </c>
      <c r="I83" t="s">
        <v>382</v>
      </c>
      <c r="J83" t="s">
        <v>1113</v>
      </c>
      <c r="K83" t="s">
        <v>1104</v>
      </c>
      <c r="L83" t="s">
        <v>1084</v>
      </c>
      <c r="M83" t="s">
        <v>1114</v>
      </c>
      <c r="N83" t="s">
        <v>388</v>
      </c>
      <c r="P83" t="s">
        <v>386</v>
      </c>
      <c r="Q83" t="s">
        <v>1115</v>
      </c>
      <c r="R83" t="s">
        <v>1380</v>
      </c>
      <c r="S83" t="s">
        <v>53</v>
      </c>
    </row>
    <row r="84" spans="1:19">
      <c r="A84" t="s">
        <v>1381</v>
      </c>
      <c r="B84" t="s">
        <v>1382</v>
      </c>
      <c r="C84" t="s">
        <v>1110</v>
      </c>
      <c r="D84">
        <v>0</v>
      </c>
      <c r="E84" t="s">
        <v>1383</v>
      </c>
      <c r="F84" t="s">
        <v>53</v>
      </c>
      <c r="G84" t="s">
        <v>1159</v>
      </c>
      <c r="H84" t="s">
        <v>327</v>
      </c>
      <c r="I84" t="s">
        <v>382</v>
      </c>
      <c r="J84" t="s">
        <v>1113</v>
      </c>
      <c r="K84" t="s">
        <v>1104</v>
      </c>
      <c r="L84" t="s">
        <v>1062</v>
      </c>
      <c r="M84" t="s">
        <v>1114</v>
      </c>
      <c r="N84" t="s">
        <v>388</v>
      </c>
      <c r="P84" t="s">
        <v>386</v>
      </c>
      <c r="Q84" t="s">
        <v>1115</v>
      </c>
      <c r="R84" t="s">
        <v>1174</v>
      </c>
      <c r="S84" t="s">
        <v>53</v>
      </c>
    </row>
    <row r="85" spans="1:19">
      <c r="A85" t="s">
        <v>1384</v>
      </c>
      <c r="B85" t="s">
        <v>1385</v>
      </c>
      <c r="C85" t="s">
        <v>1110</v>
      </c>
      <c r="D85">
        <v>0</v>
      </c>
      <c r="E85" t="s">
        <v>1386</v>
      </c>
      <c r="F85" t="s">
        <v>53</v>
      </c>
      <c r="G85" t="s">
        <v>1159</v>
      </c>
      <c r="H85" t="s">
        <v>327</v>
      </c>
      <c r="I85" t="s">
        <v>382</v>
      </c>
      <c r="J85" t="s">
        <v>1113</v>
      </c>
      <c r="K85" t="s">
        <v>1104</v>
      </c>
      <c r="L85" t="s">
        <v>1097</v>
      </c>
      <c r="M85" t="s">
        <v>1114</v>
      </c>
      <c r="N85" t="s">
        <v>388</v>
      </c>
      <c r="P85" t="s">
        <v>386</v>
      </c>
      <c r="Q85" t="s">
        <v>1115</v>
      </c>
      <c r="R85" t="s">
        <v>1387</v>
      </c>
      <c r="S85" t="s">
        <v>53</v>
      </c>
    </row>
    <row r="86" spans="1:19">
      <c r="A86" t="s">
        <v>1388</v>
      </c>
      <c r="B86" t="s">
        <v>1389</v>
      </c>
      <c r="C86" t="s">
        <v>1110</v>
      </c>
      <c r="D86">
        <v>0</v>
      </c>
      <c r="E86" t="s">
        <v>1386</v>
      </c>
      <c r="F86" t="s">
        <v>55</v>
      </c>
      <c r="G86" t="s">
        <v>1159</v>
      </c>
      <c r="H86" t="s">
        <v>327</v>
      </c>
      <c r="I86" t="s">
        <v>382</v>
      </c>
      <c r="J86" t="s">
        <v>1113</v>
      </c>
      <c r="K86" t="s">
        <v>1104</v>
      </c>
      <c r="L86" t="s">
        <v>1097</v>
      </c>
      <c r="M86" t="s">
        <v>1114</v>
      </c>
      <c r="N86" t="s">
        <v>388</v>
      </c>
      <c r="P86" t="s">
        <v>386</v>
      </c>
      <c r="Q86" t="s">
        <v>1115</v>
      </c>
      <c r="R86" t="s">
        <v>1390</v>
      </c>
      <c r="S86" t="s">
        <v>71</v>
      </c>
    </row>
    <row r="87" spans="1:19">
      <c r="A87" t="s">
        <v>1391</v>
      </c>
      <c r="B87" t="s">
        <v>1392</v>
      </c>
      <c r="C87" t="s">
        <v>1110</v>
      </c>
      <c r="D87">
        <v>0</v>
      </c>
      <c r="E87" t="s">
        <v>1393</v>
      </c>
      <c r="F87" t="s">
        <v>53</v>
      </c>
      <c r="G87" t="s">
        <v>1159</v>
      </c>
      <c r="H87" t="s">
        <v>327</v>
      </c>
      <c r="I87" t="s">
        <v>382</v>
      </c>
      <c r="J87" t="s">
        <v>1113</v>
      </c>
      <c r="K87" t="s">
        <v>1104</v>
      </c>
      <c r="L87" t="s">
        <v>1067</v>
      </c>
      <c r="M87" t="s">
        <v>1114</v>
      </c>
      <c r="N87" t="s">
        <v>388</v>
      </c>
      <c r="P87" t="s">
        <v>386</v>
      </c>
      <c r="Q87" t="s">
        <v>1115</v>
      </c>
      <c r="R87" t="s">
        <v>1144</v>
      </c>
      <c r="S87" t="s">
        <v>53</v>
      </c>
    </row>
    <row r="88" spans="1:19">
      <c r="A88" t="s">
        <v>1394</v>
      </c>
      <c r="B88" t="s">
        <v>1395</v>
      </c>
      <c r="C88" t="s">
        <v>1110</v>
      </c>
      <c r="D88">
        <v>0</v>
      </c>
      <c r="E88" t="s">
        <v>1396</v>
      </c>
      <c r="F88" t="s">
        <v>293</v>
      </c>
      <c r="G88" t="s">
        <v>1159</v>
      </c>
      <c r="H88" t="s">
        <v>327</v>
      </c>
      <c r="I88" t="s">
        <v>382</v>
      </c>
      <c r="J88" t="s">
        <v>1113</v>
      </c>
      <c r="K88" t="s">
        <v>1104</v>
      </c>
      <c r="L88" t="s">
        <v>1069</v>
      </c>
      <c r="M88" t="s">
        <v>1114</v>
      </c>
      <c r="N88" t="s">
        <v>388</v>
      </c>
      <c r="P88" t="s">
        <v>386</v>
      </c>
      <c r="Q88" t="s">
        <v>1115</v>
      </c>
      <c r="R88" t="s">
        <v>1180</v>
      </c>
      <c r="S88" t="s">
        <v>53</v>
      </c>
    </row>
    <row r="89" spans="1:19">
      <c r="A89" t="s">
        <v>1397</v>
      </c>
      <c r="B89" t="s">
        <v>1398</v>
      </c>
      <c r="C89" t="s">
        <v>1110</v>
      </c>
      <c r="D89">
        <v>0</v>
      </c>
      <c r="E89" t="s">
        <v>1396</v>
      </c>
      <c r="F89" t="s">
        <v>590</v>
      </c>
      <c r="G89" t="s">
        <v>1159</v>
      </c>
      <c r="H89" t="s">
        <v>327</v>
      </c>
      <c r="I89" t="s">
        <v>382</v>
      </c>
      <c r="J89" t="s">
        <v>1113</v>
      </c>
      <c r="K89" t="s">
        <v>1104</v>
      </c>
      <c r="L89" t="s">
        <v>1069</v>
      </c>
      <c r="M89" t="s">
        <v>1114</v>
      </c>
      <c r="N89" t="s">
        <v>388</v>
      </c>
      <c r="P89" t="s">
        <v>386</v>
      </c>
      <c r="Q89" t="s">
        <v>1115</v>
      </c>
      <c r="R89" t="s">
        <v>1166</v>
      </c>
      <c r="S89" t="s">
        <v>53</v>
      </c>
    </row>
    <row r="90" spans="1:19">
      <c r="A90" t="s">
        <v>1399</v>
      </c>
      <c r="B90" t="s">
        <v>1400</v>
      </c>
      <c r="C90" t="s">
        <v>1110</v>
      </c>
      <c r="D90">
        <v>0</v>
      </c>
      <c r="E90" t="s">
        <v>1401</v>
      </c>
      <c r="F90" t="s">
        <v>293</v>
      </c>
      <c r="G90" t="s">
        <v>1159</v>
      </c>
      <c r="H90" t="s">
        <v>327</v>
      </c>
      <c r="I90" t="s">
        <v>382</v>
      </c>
      <c r="J90" t="s">
        <v>1113</v>
      </c>
      <c r="K90" t="s">
        <v>1104</v>
      </c>
      <c r="L90" t="s">
        <v>1065</v>
      </c>
      <c r="M90" t="s">
        <v>1114</v>
      </c>
      <c r="N90" t="s">
        <v>388</v>
      </c>
      <c r="P90" t="s">
        <v>386</v>
      </c>
      <c r="Q90" t="s">
        <v>1115</v>
      </c>
      <c r="R90" t="s">
        <v>1174</v>
      </c>
      <c r="S90" t="s">
        <v>53</v>
      </c>
    </row>
    <row r="91" spans="1:19">
      <c r="A91" t="s">
        <v>1402</v>
      </c>
      <c r="B91" t="s">
        <v>1403</v>
      </c>
      <c r="C91" t="s">
        <v>1110</v>
      </c>
      <c r="D91">
        <v>0</v>
      </c>
      <c r="E91" t="s">
        <v>1401</v>
      </c>
      <c r="F91" t="s">
        <v>590</v>
      </c>
      <c r="G91" t="s">
        <v>1159</v>
      </c>
      <c r="H91" t="s">
        <v>327</v>
      </c>
      <c r="I91" t="s">
        <v>382</v>
      </c>
      <c r="J91" t="s">
        <v>1113</v>
      </c>
      <c r="K91" t="s">
        <v>1104</v>
      </c>
      <c r="L91" t="s">
        <v>1065</v>
      </c>
      <c r="M91" t="s">
        <v>1114</v>
      </c>
      <c r="N91" t="s">
        <v>388</v>
      </c>
      <c r="P91" t="s">
        <v>386</v>
      </c>
      <c r="Q91" t="s">
        <v>1115</v>
      </c>
      <c r="R91" t="s">
        <v>1337</v>
      </c>
      <c r="S91" t="s">
        <v>53</v>
      </c>
    </row>
    <row r="92" spans="1:19">
      <c r="A92" t="s">
        <v>1404</v>
      </c>
      <c r="B92" t="s">
        <v>1405</v>
      </c>
      <c r="C92" t="s">
        <v>1110</v>
      </c>
      <c r="D92">
        <v>0</v>
      </c>
      <c r="E92" t="s">
        <v>1406</v>
      </c>
      <c r="F92" t="s">
        <v>590</v>
      </c>
      <c r="G92" t="s">
        <v>1159</v>
      </c>
      <c r="H92" t="s">
        <v>327</v>
      </c>
      <c r="I92" t="s">
        <v>382</v>
      </c>
      <c r="J92" t="s">
        <v>1113</v>
      </c>
      <c r="K92" t="s">
        <v>1104</v>
      </c>
      <c r="L92" t="s">
        <v>1059</v>
      </c>
      <c r="M92" t="s">
        <v>1114</v>
      </c>
      <c r="N92" t="s">
        <v>388</v>
      </c>
      <c r="P92" t="s">
        <v>386</v>
      </c>
      <c r="Q92" t="s">
        <v>1115</v>
      </c>
      <c r="R92" t="s">
        <v>1166</v>
      </c>
      <c r="S92" t="s">
        <v>53</v>
      </c>
    </row>
    <row r="93" spans="1:19">
      <c r="A93" t="s">
        <v>1407</v>
      </c>
      <c r="B93" t="s">
        <v>1408</v>
      </c>
      <c r="C93" t="s">
        <v>1110</v>
      </c>
      <c r="D93">
        <v>0</v>
      </c>
      <c r="E93" t="s">
        <v>1406</v>
      </c>
      <c r="F93" t="s">
        <v>309</v>
      </c>
      <c r="G93" t="s">
        <v>1159</v>
      </c>
      <c r="H93" t="s">
        <v>327</v>
      </c>
      <c r="I93" t="s">
        <v>382</v>
      </c>
      <c r="J93" t="s">
        <v>1113</v>
      </c>
      <c r="K93" t="s">
        <v>1104</v>
      </c>
      <c r="L93" t="s">
        <v>1059</v>
      </c>
      <c r="M93" t="s">
        <v>1114</v>
      </c>
      <c r="N93" t="s">
        <v>388</v>
      </c>
      <c r="P93" t="s">
        <v>386</v>
      </c>
      <c r="Q93" t="s">
        <v>1115</v>
      </c>
      <c r="R93" t="s">
        <v>1409</v>
      </c>
      <c r="S93" t="s">
        <v>53</v>
      </c>
    </row>
    <row r="94" spans="1:19">
      <c r="A94" t="s">
        <v>1410</v>
      </c>
      <c r="B94" t="s">
        <v>1411</v>
      </c>
      <c r="C94" t="s">
        <v>1110</v>
      </c>
      <c r="D94">
        <v>0</v>
      </c>
      <c r="E94" t="s">
        <v>1406</v>
      </c>
      <c r="F94" t="s">
        <v>308</v>
      </c>
      <c r="G94" t="s">
        <v>1159</v>
      </c>
      <c r="H94" t="s">
        <v>327</v>
      </c>
      <c r="I94" t="s">
        <v>382</v>
      </c>
      <c r="J94" t="s">
        <v>1113</v>
      </c>
      <c r="K94" t="s">
        <v>1104</v>
      </c>
      <c r="L94" t="s">
        <v>1059</v>
      </c>
      <c r="M94" t="s">
        <v>1114</v>
      </c>
      <c r="N94" t="s">
        <v>388</v>
      </c>
      <c r="P94" t="s">
        <v>386</v>
      </c>
      <c r="Q94" t="s">
        <v>1115</v>
      </c>
      <c r="R94" t="s">
        <v>1412</v>
      </c>
      <c r="S94" t="s">
        <v>53</v>
      </c>
    </row>
    <row r="95" spans="1:19">
      <c r="A95" t="s">
        <v>1413</v>
      </c>
      <c r="B95" t="s">
        <v>1414</v>
      </c>
      <c r="C95" t="s">
        <v>1110</v>
      </c>
      <c r="D95">
        <v>0</v>
      </c>
      <c r="E95" t="s">
        <v>1406</v>
      </c>
      <c r="F95" t="s">
        <v>294</v>
      </c>
      <c r="G95" t="s">
        <v>1159</v>
      </c>
      <c r="H95" t="s">
        <v>327</v>
      </c>
      <c r="I95" t="s">
        <v>382</v>
      </c>
      <c r="J95" t="s">
        <v>1113</v>
      </c>
      <c r="K95" t="s">
        <v>1104</v>
      </c>
      <c r="L95" t="s">
        <v>1059</v>
      </c>
      <c r="M95" t="s">
        <v>1114</v>
      </c>
      <c r="N95" t="s">
        <v>388</v>
      </c>
      <c r="P95" t="s">
        <v>386</v>
      </c>
      <c r="Q95" t="s">
        <v>1115</v>
      </c>
      <c r="R95" t="s">
        <v>1415</v>
      </c>
      <c r="S95" t="s">
        <v>53</v>
      </c>
    </row>
    <row r="96" spans="1:19">
      <c r="A96" t="s">
        <v>1416</v>
      </c>
      <c r="B96" t="s">
        <v>1417</v>
      </c>
      <c r="C96" t="s">
        <v>1110</v>
      </c>
      <c r="D96">
        <v>0</v>
      </c>
      <c r="E96" t="s">
        <v>1406</v>
      </c>
      <c r="F96" t="s">
        <v>305</v>
      </c>
      <c r="G96" t="s">
        <v>1159</v>
      </c>
      <c r="H96" t="s">
        <v>327</v>
      </c>
      <c r="I96" t="s">
        <v>382</v>
      </c>
      <c r="J96" t="s">
        <v>1113</v>
      </c>
      <c r="K96" t="s">
        <v>1104</v>
      </c>
      <c r="L96" t="s">
        <v>1059</v>
      </c>
      <c r="M96" t="s">
        <v>1114</v>
      </c>
      <c r="N96" t="s">
        <v>388</v>
      </c>
      <c r="P96" t="s">
        <v>386</v>
      </c>
      <c r="Q96" t="s">
        <v>1115</v>
      </c>
      <c r="R96" t="s">
        <v>1418</v>
      </c>
      <c r="S96" t="s">
        <v>53</v>
      </c>
    </row>
    <row r="97" spans="1:19">
      <c r="A97" t="s">
        <v>1419</v>
      </c>
      <c r="B97" t="s">
        <v>1420</v>
      </c>
      <c r="C97" t="s">
        <v>1110</v>
      </c>
      <c r="D97">
        <v>0</v>
      </c>
      <c r="E97" t="s">
        <v>1406</v>
      </c>
      <c r="F97" t="s">
        <v>217</v>
      </c>
      <c r="G97" t="s">
        <v>1159</v>
      </c>
      <c r="H97" t="s">
        <v>327</v>
      </c>
      <c r="I97" t="s">
        <v>382</v>
      </c>
      <c r="J97" t="s">
        <v>1113</v>
      </c>
      <c r="K97" t="s">
        <v>1104</v>
      </c>
      <c r="L97" t="s">
        <v>1059</v>
      </c>
      <c r="M97" t="s">
        <v>1114</v>
      </c>
      <c r="N97" t="s">
        <v>388</v>
      </c>
      <c r="P97" t="s">
        <v>386</v>
      </c>
      <c r="Q97" t="s">
        <v>1115</v>
      </c>
      <c r="R97" t="s">
        <v>1421</v>
      </c>
      <c r="S97" t="s">
        <v>199</v>
      </c>
    </row>
    <row r="98" spans="1:19">
      <c r="A98" t="s">
        <v>1422</v>
      </c>
      <c r="B98" t="s">
        <v>1423</v>
      </c>
      <c r="C98" t="s">
        <v>1110</v>
      </c>
      <c r="D98">
        <v>0</v>
      </c>
      <c r="E98" t="s">
        <v>1406</v>
      </c>
      <c r="F98" t="s">
        <v>86</v>
      </c>
      <c r="G98" t="s">
        <v>1159</v>
      </c>
      <c r="H98" t="s">
        <v>327</v>
      </c>
      <c r="I98" t="s">
        <v>382</v>
      </c>
      <c r="J98" t="s">
        <v>1113</v>
      </c>
      <c r="K98" t="s">
        <v>1104</v>
      </c>
      <c r="L98" t="s">
        <v>1059</v>
      </c>
      <c r="M98" t="s">
        <v>1114</v>
      </c>
      <c r="N98" t="s">
        <v>388</v>
      </c>
      <c r="P98" t="s">
        <v>386</v>
      </c>
      <c r="Q98" t="s">
        <v>1115</v>
      </c>
      <c r="R98" t="s">
        <v>1424</v>
      </c>
      <c r="S98" t="s">
        <v>86</v>
      </c>
    </row>
    <row r="99" spans="1:19">
      <c r="A99" t="s">
        <v>1425</v>
      </c>
      <c r="B99" t="s">
        <v>1426</v>
      </c>
      <c r="C99" t="s">
        <v>1110</v>
      </c>
      <c r="D99">
        <v>0</v>
      </c>
      <c r="E99" t="s">
        <v>1406</v>
      </c>
      <c r="F99" t="s">
        <v>78</v>
      </c>
      <c r="G99" t="s">
        <v>1159</v>
      </c>
      <c r="H99" t="s">
        <v>327</v>
      </c>
      <c r="I99" t="s">
        <v>382</v>
      </c>
      <c r="J99" t="s">
        <v>1113</v>
      </c>
      <c r="K99" t="s">
        <v>1104</v>
      </c>
      <c r="L99" t="s">
        <v>1059</v>
      </c>
      <c r="M99" t="s">
        <v>1114</v>
      </c>
      <c r="N99" t="s">
        <v>388</v>
      </c>
      <c r="P99" t="s">
        <v>386</v>
      </c>
      <c r="Q99" t="s">
        <v>1115</v>
      </c>
      <c r="R99" t="s">
        <v>1427</v>
      </c>
      <c r="S99" t="s">
        <v>78</v>
      </c>
    </row>
    <row r="100" spans="1:19">
      <c r="A100" t="s">
        <v>1428</v>
      </c>
      <c r="B100" t="s">
        <v>1429</v>
      </c>
      <c r="C100" t="s">
        <v>1110</v>
      </c>
      <c r="D100">
        <v>0</v>
      </c>
      <c r="E100" t="s">
        <v>1406</v>
      </c>
      <c r="F100" t="s">
        <v>83</v>
      </c>
      <c r="G100" t="s">
        <v>1159</v>
      </c>
      <c r="H100" t="s">
        <v>327</v>
      </c>
      <c r="I100" t="s">
        <v>382</v>
      </c>
      <c r="J100" t="s">
        <v>1113</v>
      </c>
      <c r="K100" t="s">
        <v>1104</v>
      </c>
      <c r="L100" t="s">
        <v>1059</v>
      </c>
      <c r="M100" t="s">
        <v>1114</v>
      </c>
      <c r="N100" t="s">
        <v>388</v>
      </c>
      <c r="P100" t="s">
        <v>386</v>
      </c>
      <c r="Q100" t="s">
        <v>1115</v>
      </c>
      <c r="R100" t="s">
        <v>1140</v>
      </c>
      <c r="S100" t="s">
        <v>83</v>
      </c>
    </row>
    <row r="101" spans="1:19">
      <c r="A101" t="s">
        <v>1430</v>
      </c>
      <c r="B101" t="s">
        <v>1431</v>
      </c>
      <c r="C101" t="s">
        <v>1110</v>
      </c>
      <c r="D101">
        <v>0</v>
      </c>
      <c r="E101" t="s">
        <v>1406</v>
      </c>
      <c r="F101" t="s">
        <v>121</v>
      </c>
      <c r="G101" t="s">
        <v>1159</v>
      </c>
      <c r="H101" t="s">
        <v>327</v>
      </c>
      <c r="I101" t="s">
        <v>382</v>
      </c>
      <c r="J101" t="s">
        <v>1113</v>
      </c>
      <c r="K101" t="s">
        <v>1104</v>
      </c>
      <c r="L101" t="s">
        <v>1059</v>
      </c>
      <c r="M101" t="s">
        <v>1114</v>
      </c>
      <c r="N101" t="s">
        <v>388</v>
      </c>
      <c r="P101" t="s">
        <v>386</v>
      </c>
      <c r="Q101" t="s">
        <v>1115</v>
      </c>
      <c r="R101" t="s">
        <v>1119</v>
      </c>
      <c r="S101" t="s">
        <v>121</v>
      </c>
    </row>
    <row r="102" spans="1:19">
      <c r="A102" t="s">
        <v>1432</v>
      </c>
      <c r="B102" t="s">
        <v>1433</v>
      </c>
      <c r="C102" t="s">
        <v>1110</v>
      </c>
      <c r="D102">
        <v>0</v>
      </c>
      <c r="E102" t="s">
        <v>1406</v>
      </c>
      <c r="F102" t="s">
        <v>194</v>
      </c>
      <c r="G102" t="s">
        <v>1159</v>
      </c>
      <c r="H102" t="s">
        <v>327</v>
      </c>
      <c r="I102" t="s">
        <v>382</v>
      </c>
      <c r="J102" t="s">
        <v>1113</v>
      </c>
      <c r="K102" t="s">
        <v>1104</v>
      </c>
      <c r="L102" t="s">
        <v>1059</v>
      </c>
      <c r="M102" t="s">
        <v>1114</v>
      </c>
      <c r="N102" t="s">
        <v>388</v>
      </c>
      <c r="P102" t="s">
        <v>386</v>
      </c>
      <c r="Q102" t="s">
        <v>1115</v>
      </c>
      <c r="R102" t="s">
        <v>1434</v>
      </c>
      <c r="S102" t="s">
        <v>57</v>
      </c>
    </row>
    <row r="103" spans="1:19">
      <c r="A103" t="s">
        <v>1435</v>
      </c>
      <c r="B103" t="s">
        <v>1436</v>
      </c>
      <c r="C103" t="s">
        <v>1110</v>
      </c>
      <c r="D103">
        <v>0</v>
      </c>
      <c r="E103" t="s">
        <v>1406</v>
      </c>
      <c r="F103" t="s">
        <v>55</v>
      </c>
      <c r="G103" t="s">
        <v>1159</v>
      </c>
      <c r="H103" t="s">
        <v>327</v>
      </c>
      <c r="I103" t="s">
        <v>382</v>
      </c>
      <c r="J103" t="s">
        <v>1113</v>
      </c>
      <c r="K103" t="s">
        <v>1104</v>
      </c>
      <c r="L103" t="s">
        <v>1059</v>
      </c>
      <c r="M103" t="s">
        <v>1114</v>
      </c>
      <c r="N103" t="s">
        <v>388</v>
      </c>
      <c r="P103" t="s">
        <v>386</v>
      </c>
      <c r="Q103" t="s">
        <v>1115</v>
      </c>
      <c r="R103" t="s">
        <v>1162</v>
      </c>
      <c r="S103" t="s">
        <v>71</v>
      </c>
    </row>
    <row r="104" spans="1:19">
      <c r="A104" t="s">
        <v>1437</v>
      </c>
      <c r="B104" t="s">
        <v>1438</v>
      </c>
      <c r="C104" t="s">
        <v>1110</v>
      </c>
      <c r="D104">
        <v>0</v>
      </c>
      <c r="E104" t="s">
        <v>1406</v>
      </c>
      <c r="F104" t="s">
        <v>195</v>
      </c>
      <c r="G104" t="s">
        <v>1159</v>
      </c>
      <c r="H104" t="s">
        <v>327</v>
      </c>
      <c r="I104" t="s">
        <v>382</v>
      </c>
      <c r="J104" t="s">
        <v>1113</v>
      </c>
      <c r="K104" t="s">
        <v>1104</v>
      </c>
      <c r="L104" t="s">
        <v>1059</v>
      </c>
      <c r="M104" t="s">
        <v>1114</v>
      </c>
      <c r="N104" t="s">
        <v>388</v>
      </c>
      <c r="P104" t="s">
        <v>386</v>
      </c>
      <c r="Q104" t="s">
        <v>1115</v>
      </c>
      <c r="R104" t="s">
        <v>1439</v>
      </c>
      <c r="S104" t="s">
        <v>195</v>
      </c>
    </row>
    <row r="105" spans="1:19">
      <c r="A105" t="s">
        <v>1440</v>
      </c>
      <c r="B105" t="s">
        <v>1441</v>
      </c>
      <c r="C105" t="s">
        <v>1110</v>
      </c>
      <c r="D105">
        <v>0</v>
      </c>
      <c r="E105" t="s">
        <v>1442</v>
      </c>
      <c r="F105" t="s">
        <v>68</v>
      </c>
      <c r="G105" t="s">
        <v>1112</v>
      </c>
      <c r="H105" t="s">
        <v>327</v>
      </c>
      <c r="I105" t="s">
        <v>382</v>
      </c>
      <c r="J105" t="s">
        <v>1113</v>
      </c>
      <c r="K105" t="s">
        <v>1104</v>
      </c>
      <c r="L105" t="s">
        <v>1059</v>
      </c>
      <c r="M105" t="s">
        <v>1139</v>
      </c>
      <c r="N105" t="s">
        <v>388</v>
      </c>
      <c r="O105" t="s">
        <v>43</v>
      </c>
      <c r="P105" t="s">
        <v>386</v>
      </c>
      <c r="Q105" t="s">
        <v>1115</v>
      </c>
      <c r="R105" t="s">
        <v>1443</v>
      </c>
      <c r="S105" t="s">
        <v>68</v>
      </c>
    </row>
    <row r="106" spans="1:19">
      <c r="A106" t="s">
        <v>1444</v>
      </c>
      <c r="B106" t="s">
        <v>1445</v>
      </c>
      <c r="C106" t="s">
        <v>1110</v>
      </c>
      <c r="D106">
        <v>0</v>
      </c>
      <c r="E106" t="s">
        <v>1446</v>
      </c>
      <c r="F106" t="s">
        <v>53</v>
      </c>
      <c r="G106" t="s">
        <v>1159</v>
      </c>
      <c r="H106" t="s">
        <v>783</v>
      </c>
      <c r="I106" t="s">
        <v>382</v>
      </c>
      <c r="J106" t="s">
        <v>1113</v>
      </c>
      <c r="K106" t="s">
        <v>1104</v>
      </c>
      <c r="L106" t="s">
        <v>1065</v>
      </c>
      <c r="N106" t="s">
        <v>388</v>
      </c>
      <c r="P106" t="s">
        <v>386</v>
      </c>
      <c r="Q106" t="s">
        <v>1115</v>
      </c>
      <c r="R106" t="s">
        <v>1174</v>
      </c>
      <c r="S106" t="s">
        <v>53</v>
      </c>
    </row>
    <row r="107" spans="1:19">
      <c r="A107" t="s">
        <v>1447</v>
      </c>
      <c r="B107" t="s">
        <v>1448</v>
      </c>
      <c r="C107" t="s">
        <v>1110</v>
      </c>
      <c r="D107">
        <v>0</v>
      </c>
      <c r="E107" t="s">
        <v>1446</v>
      </c>
      <c r="F107" t="s">
        <v>195</v>
      </c>
      <c r="G107" t="s">
        <v>1159</v>
      </c>
      <c r="H107" t="s">
        <v>783</v>
      </c>
      <c r="I107" t="s">
        <v>382</v>
      </c>
      <c r="J107" t="s">
        <v>1113</v>
      </c>
      <c r="K107" t="s">
        <v>1104</v>
      </c>
      <c r="L107" t="s">
        <v>1065</v>
      </c>
      <c r="N107" t="s">
        <v>388</v>
      </c>
      <c r="P107" t="s">
        <v>386</v>
      </c>
      <c r="Q107" t="s">
        <v>1115</v>
      </c>
      <c r="R107" t="s">
        <v>1449</v>
      </c>
      <c r="S107" t="s">
        <v>195</v>
      </c>
    </row>
    <row r="108" spans="1:19">
      <c r="A108" t="s">
        <v>1450</v>
      </c>
      <c r="B108" t="s">
        <v>1451</v>
      </c>
      <c r="C108" t="s">
        <v>1110</v>
      </c>
      <c r="D108">
        <v>0</v>
      </c>
      <c r="E108" t="s">
        <v>1452</v>
      </c>
      <c r="F108" t="s">
        <v>55</v>
      </c>
      <c r="G108" t="s">
        <v>1159</v>
      </c>
      <c r="H108" t="s">
        <v>783</v>
      </c>
      <c r="I108" t="s">
        <v>382</v>
      </c>
      <c r="J108" t="s">
        <v>1113</v>
      </c>
      <c r="K108" t="s">
        <v>1104</v>
      </c>
      <c r="L108" t="s">
        <v>1059</v>
      </c>
      <c r="N108" t="s">
        <v>388</v>
      </c>
      <c r="P108" t="s">
        <v>386</v>
      </c>
      <c r="Q108" t="s">
        <v>1115</v>
      </c>
      <c r="R108" t="s">
        <v>1162</v>
      </c>
      <c r="S108" t="s">
        <v>71</v>
      </c>
    </row>
    <row r="109" spans="1:19">
      <c r="A109" t="s">
        <v>1453</v>
      </c>
      <c r="B109" t="s">
        <v>1454</v>
      </c>
      <c r="C109" t="s">
        <v>1110</v>
      </c>
      <c r="D109">
        <v>0</v>
      </c>
      <c r="E109" t="s">
        <v>1452</v>
      </c>
      <c r="F109" t="s">
        <v>195</v>
      </c>
      <c r="G109" t="s">
        <v>1159</v>
      </c>
      <c r="H109" t="s">
        <v>783</v>
      </c>
      <c r="I109" t="s">
        <v>382</v>
      </c>
      <c r="J109" t="s">
        <v>1113</v>
      </c>
      <c r="K109" t="s">
        <v>1104</v>
      </c>
      <c r="L109" t="s">
        <v>1059</v>
      </c>
      <c r="N109" t="s">
        <v>388</v>
      </c>
      <c r="P109" t="s">
        <v>386</v>
      </c>
      <c r="Q109" t="s">
        <v>1115</v>
      </c>
      <c r="R109" t="s">
        <v>1455</v>
      </c>
      <c r="S109" t="s">
        <v>195</v>
      </c>
    </row>
    <row r="110" spans="1:19">
      <c r="A110" t="s">
        <v>1456</v>
      </c>
      <c r="B110" t="s">
        <v>1457</v>
      </c>
      <c r="C110" t="s">
        <v>1110</v>
      </c>
      <c r="D110">
        <v>0</v>
      </c>
      <c r="E110" t="s">
        <v>1458</v>
      </c>
      <c r="F110" t="s">
        <v>590</v>
      </c>
      <c r="G110" t="s">
        <v>1112</v>
      </c>
      <c r="H110" t="s">
        <v>327</v>
      </c>
      <c r="I110" t="s">
        <v>382</v>
      </c>
      <c r="J110" t="s">
        <v>1113</v>
      </c>
      <c r="K110" t="s">
        <v>1104</v>
      </c>
      <c r="L110" t="s">
        <v>1065</v>
      </c>
      <c r="M110" t="s">
        <v>1139</v>
      </c>
      <c r="N110" t="s">
        <v>388</v>
      </c>
      <c r="O110" t="s">
        <v>43</v>
      </c>
      <c r="P110" t="s">
        <v>386</v>
      </c>
      <c r="Q110" t="s">
        <v>1115</v>
      </c>
      <c r="R110" t="s">
        <v>1459</v>
      </c>
      <c r="S110" t="s">
        <v>53</v>
      </c>
    </row>
    <row r="111" spans="1:19">
      <c r="A111" t="s">
        <v>1460</v>
      </c>
      <c r="B111" t="s">
        <v>1461</v>
      </c>
      <c r="C111" t="s">
        <v>1110</v>
      </c>
      <c r="D111">
        <v>0</v>
      </c>
      <c r="E111" t="s">
        <v>1458</v>
      </c>
      <c r="F111" t="s">
        <v>195</v>
      </c>
      <c r="G111" t="s">
        <v>1112</v>
      </c>
      <c r="H111" t="s">
        <v>327</v>
      </c>
      <c r="I111" t="s">
        <v>382</v>
      </c>
      <c r="J111" t="s">
        <v>1113</v>
      </c>
      <c r="K111" t="s">
        <v>1104</v>
      </c>
      <c r="L111" t="s">
        <v>1065</v>
      </c>
      <c r="M111" t="s">
        <v>1139</v>
      </c>
      <c r="N111" t="s">
        <v>388</v>
      </c>
      <c r="O111" t="s">
        <v>43</v>
      </c>
      <c r="P111" t="s">
        <v>386</v>
      </c>
      <c r="Q111" t="s">
        <v>1115</v>
      </c>
      <c r="R111" t="s">
        <v>1462</v>
      </c>
      <c r="S111" t="s">
        <v>195</v>
      </c>
    </row>
    <row r="112" spans="1:19">
      <c r="A112" t="s">
        <v>1463</v>
      </c>
      <c r="B112" t="s">
        <v>1464</v>
      </c>
      <c r="C112" t="s">
        <v>1110</v>
      </c>
      <c r="D112">
        <v>0</v>
      </c>
      <c r="E112" t="s">
        <v>1465</v>
      </c>
      <c r="F112" t="s">
        <v>71</v>
      </c>
      <c r="G112" t="s">
        <v>1112</v>
      </c>
      <c r="H112" t="s">
        <v>327</v>
      </c>
      <c r="I112" t="s">
        <v>382</v>
      </c>
      <c r="J112" t="s">
        <v>1113</v>
      </c>
      <c r="K112" t="s">
        <v>1104</v>
      </c>
      <c r="L112" t="s">
        <v>1065</v>
      </c>
      <c r="M112" t="s">
        <v>1139</v>
      </c>
      <c r="N112" t="s">
        <v>388</v>
      </c>
      <c r="O112" t="s">
        <v>43</v>
      </c>
      <c r="P112" t="s">
        <v>386</v>
      </c>
      <c r="Q112" t="s">
        <v>1115</v>
      </c>
      <c r="R112" t="s">
        <v>1466</v>
      </c>
      <c r="S112" t="s">
        <v>71</v>
      </c>
    </row>
    <row r="113" spans="1:19">
      <c r="A113" t="s">
        <v>1467</v>
      </c>
      <c r="B113" t="s">
        <v>1468</v>
      </c>
      <c r="C113" t="s">
        <v>1110</v>
      </c>
      <c r="D113">
        <v>0</v>
      </c>
      <c r="E113" t="s">
        <v>1469</v>
      </c>
      <c r="F113" t="s">
        <v>55</v>
      </c>
      <c r="G113" t="s">
        <v>1112</v>
      </c>
      <c r="H113" t="s">
        <v>327</v>
      </c>
      <c r="I113" t="s">
        <v>382</v>
      </c>
      <c r="J113" t="s">
        <v>1113</v>
      </c>
      <c r="K113" t="s">
        <v>1104</v>
      </c>
      <c r="L113" t="s">
        <v>1059</v>
      </c>
      <c r="M113" t="s">
        <v>1139</v>
      </c>
      <c r="N113" t="s">
        <v>388</v>
      </c>
      <c r="O113" t="s">
        <v>43</v>
      </c>
      <c r="P113" t="s">
        <v>386</v>
      </c>
      <c r="Q113" t="s">
        <v>1115</v>
      </c>
      <c r="R113" t="s">
        <v>1305</v>
      </c>
      <c r="S113" t="s">
        <v>71</v>
      </c>
    </row>
    <row r="114" spans="1:19">
      <c r="A114" t="s">
        <v>1470</v>
      </c>
      <c r="B114" t="s">
        <v>1471</v>
      </c>
      <c r="C114" t="s">
        <v>1110</v>
      </c>
      <c r="D114">
        <v>0</v>
      </c>
      <c r="E114" t="s">
        <v>1469</v>
      </c>
      <c r="F114" t="s">
        <v>63</v>
      </c>
      <c r="G114" t="s">
        <v>1112</v>
      </c>
      <c r="H114" t="s">
        <v>327</v>
      </c>
      <c r="I114" t="s">
        <v>382</v>
      </c>
      <c r="J114" t="s">
        <v>1113</v>
      </c>
      <c r="K114" t="s">
        <v>1104</v>
      </c>
      <c r="L114" t="s">
        <v>1059</v>
      </c>
      <c r="M114" t="s">
        <v>1139</v>
      </c>
      <c r="N114" t="s">
        <v>388</v>
      </c>
      <c r="O114" t="s">
        <v>43</v>
      </c>
      <c r="P114" t="s">
        <v>386</v>
      </c>
      <c r="Q114" t="s">
        <v>1115</v>
      </c>
      <c r="R114" t="s">
        <v>1472</v>
      </c>
      <c r="S114" t="s">
        <v>63</v>
      </c>
    </row>
    <row r="115" spans="1:19">
      <c r="A115" t="s">
        <v>1473</v>
      </c>
      <c r="B115" t="s">
        <v>1474</v>
      </c>
      <c r="C115" t="s">
        <v>1110</v>
      </c>
      <c r="D115">
        <v>0</v>
      </c>
      <c r="E115" t="s">
        <v>1469</v>
      </c>
      <c r="F115" t="s">
        <v>195</v>
      </c>
      <c r="G115" t="s">
        <v>1112</v>
      </c>
      <c r="H115" t="s">
        <v>327</v>
      </c>
      <c r="I115" t="s">
        <v>382</v>
      </c>
      <c r="J115" t="s">
        <v>1113</v>
      </c>
      <c r="K115" t="s">
        <v>1104</v>
      </c>
      <c r="L115" t="s">
        <v>1059</v>
      </c>
      <c r="M115" t="s">
        <v>1139</v>
      </c>
      <c r="N115" t="s">
        <v>388</v>
      </c>
      <c r="O115" t="s">
        <v>43</v>
      </c>
      <c r="P115" t="s">
        <v>386</v>
      </c>
      <c r="Q115" t="s">
        <v>1115</v>
      </c>
      <c r="R115" t="s">
        <v>1475</v>
      </c>
      <c r="S115" t="s">
        <v>195</v>
      </c>
    </row>
    <row r="116" spans="1:19">
      <c r="A116" t="s">
        <v>1476</v>
      </c>
      <c r="B116" t="s">
        <v>1477</v>
      </c>
      <c r="C116" t="s">
        <v>1110</v>
      </c>
      <c r="D116">
        <v>0</v>
      </c>
      <c r="E116" t="s">
        <v>1469</v>
      </c>
      <c r="F116" t="s">
        <v>78</v>
      </c>
      <c r="G116" t="s">
        <v>1112</v>
      </c>
      <c r="H116" t="s">
        <v>327</v>
      </c>
      <c r="I116" t="s">
        <v>382</v>
      </c>
      <c r="J116" t="s">
        <v>1113</v>
      </c>
      <c r="K116" t="s">
        <v>1104</v>
      </c>
      <c r="L116" t="s">
        <v>1059</v>
      </c>
      <c r="M116" t="s">
        <v>1139</v>
      </c>
      <c r="N116" t="s">
        <v>388</v>
      </c>
      <c r="O116" t="s">
        <v>43</v>
      </c>
      <c r="P116" t="s">
        <v>386</v>
      </c>
      <c r="Q116" t="s">
        <v>1115</v>
      </c>
      <c r="R116" t="s">
        <v>1478</v>
      </c>
      <c r="S116" t="s">
        <v>78</v>
      </c>
    </row>
    <row r="117" spans="1:19">
      <c r="A117" t="s">
        <v>1479</v>
      </c>
      <c r="B117" t="s">
        <v>1480</v>
      </c>
      <c r="C117" t="s">
        <v>1110</v>
      </c>
      <c r="D117">
        <v>0</v>
      </c>
      <c r="E117" t="s">
        <v>1469</v>
      </c>
      <c r="F117" t="s">
        <v>233</v>
      </c>
      <c r="G117" t="s">
        <v>1112</v>
      </c>
      <c r="H117" t="s">
        <v>327</v>
      </c>
      <c r="I117" t="s">
        <v>382</v>
      </c>
      <c r="J117" t="s">
        <v>1113</v>
      </c>
      <c r="K117" t="s">
        <v>1104</v>
      </c>
      <c r="L117" t="s">
        <v>1059</v>
      </c>
      <c r="M117" t="s">
        <v>1139</v>
      </c>
      <c r="N117" t="s">
        <v>388</v>
      </c>
      <c r="O117" t="s">
        <v>43</v>
      </c>
      <c r="P117" t="s">
        <v>386</v>
      </c>
      <c r="Q117" t="s">
        <v>1115</v>
      </c>
      <c r="R117" t="s">
        <v>1481</v>
      </c>
      <c r="S117" t="s">
        <v>71</v>
      </c>
    </row>
    <row r="118" spans="1:19">
      <c r="A118" t="s">
        <v>1482</v>
      </c>
      <c r="B118" t="s">
        <v>1483</v>
      </c>
      <c r="C118" t="s">
        <v>1110</v>
      </c>
      <c r="D118">
        <v>0</v>
      </c>
      <c r="E118" t="s">
        <v>1484</v>
      </c>
      <c r="F118" t="s">
        <v>269</v>
      </c>
      <c r="G118" t="s">
        <v>1112</v>
      </c>
      <c r="H118" t="s">
        <v>327</v>
      </c>
      <c r="I118" t="s">
        <v>382</v>
      </c>
      <c r="J118" t="s">
        <v>1113</v>
      </c>
      <c r="K118" t="s">
        <v>1104</v>
      </c>
      <c r="L118" t="s">
        <v>1082</v>
      </c>
      <c r="M118" t="s">
        <v>1139</v>
      </c>
      <c r="N118" t="s">
        <v>388</v>
      </c>
      <c r="O118" t="s">
        <v>43</v>
      </c>
      <c r="P118" t="s">
        <v>386</v>
      </c>
      <c r="Q118" t="s">
        <v>1115</v>
      </c>
      <c r="R118" t="s">
        <v>1368</v>
      </c>
      <c r="S118" t="s">
        <v>60</v>
      </c>
    </row>
    <row r="119" spans="1:19">
      <c r="A119" t="s">
        <v>1485</v>
      </c>
      <c r="B119" t="s">
        <v>1486</v>
      </c>
      <c r="C119" t="s">
        <v>1110</v>
      </c>
      <c r="D119">
        <v>0</v>
      </c>
      <c r="E119" t="s">
        <v>1487</v>
      </c>
      <c r="F119" t="s">
        <v>83</v>
      </c>
      <c r="G119" t="s">
        <v>1159</v>
      </c>
      <c r="H119" t="s">
        <v>327</v>
      </c>
      <c r="I119" t="s">
        <v>382</v>
      </c>
      <c r="J119" t="s">
        <v>1113</v>
      </c>
      <c r="K119" t="s">
        <v>1104</v>
      </c>
      <c r="L119" t="s">
        <v>1065</v>
      </c>
      <c r="M119" t="s">
        <v>1114</v>
      </c>
      <c r="N119" t="s">
        <v>388</v>
      </c>
      <c r="P119" t="s">
        <v>386</v>
      </c>
      <c r="Q119" t="s">
        <v>1115</v>
      </c>
      <c r="R119" t="s">
        <v>1116</v>
      </c>
      <c r="S119" t="s">
        <v>83</v>
      </c>
    </row>
    <row r="120" spans="1:19">
      <c r="A120" t="s">
        <v>1488</v>
      </c>
      <c r="B120" t="s">
        <v>1489</v>
      </c>
      <c r="C120" t="s">
        <v>1110</v>
      </c>
      <c r="D120">
        <v>0</v>
      </c>
      <c r="E120" t="s">
        <v>1490</v>
      </c>
      <c r="F120" t="s">
        <v>83</v>
      </c>
      <c r="G120" t="s">
        <v>1159</v>
      </c>
      <c r="H120" t="s">
        <v>327</v>
      </c>
      <c r="I120" t="s">
        <v>382</v>
      </c>
      <c r="J120" t="s">
        <v>1113</v>
      </c>
      <c r="K120" t="s">
        <v>1104</v>
      </c>
      <c r="L120" t="s">
        <v>1059</v>
      </c>
      <c r="M120" t="s">
        <v>1114</v>
      </c>
      <c r="N120" t="s">
        <v>388</v>
      </c>
      <c r="P120" t="s">
        <v>386</v>
      </c>
      <c r="Q120" t="s">
        <v>1115</v>
      </c>
      <c r="R120" t="s">
        <v>1288</v>
      </c>
      <c r="S120" t="s">
        <v>83</v>
      </c>
    </row>
    <row r="121" spans="1:19">
      <c r="A121" t="s">
        <v>1491</v>
      </c>
      <c r="B121" t="s">
        <v>1492</v>
      </c>
      <c r="C121" t="s">
        <v>1110</v>
      </c>
      <c r="D121">
        <v>0</v>
      </c>
      <c r="E121" t="s">
        <v>1493</v>
      </c>
      <c r="F121" t="s">
        <v>55</v>
      </c>
      <c r="G121" t="s">
        <v>1159</v>
      </c>
      <c r="H121" t="s">
        <v>783</v>
      </c>
      <c r="I121" t="s">
        <v>382</v>
      </c>
      <c r="J121" t="s">
        <v>1113</v>
      </c>
      <c r="K121" t="s">
        <v>1104</v>
      </c>
      <c r="L121" t="s">
        <v>1065</v>
      </c>
      <c r="N121" t="s">
        <v>388</v>
      </c>
      <c r="P121" t="s">
        <v>386</v>
      </c>
      <c r="Q121" t="s">
        <v>1115</v>
      </c>
      <c r="R121" t="s">
        <v>1162</v>
      </c>
      <c r="S121" t="s">
        <v>71</v>
      </c>
    </row>
    <row r="122" spans="1:19">
      <c r="A122" t="s">
        <v>1494</v>
      </c>
      <c r="B122" t="s">
        <v>1495</v>
      </c>
      <c r="C122" t="s">
        <v>1110</v>
      </c>
      <c r="D122">
        <v>0</v>
      </c>
      <c r="E122" t="s">
        <v>1496</v>
      </c>
      <c r="F122" t="s">
        <v>55</v>
      </c>
      <c r="G122" t="s">
        <v>1159</v>
      </c>
      <c r="H122" t="s">
        <v>783</v>
      </c>
      <c r="I122" t="s">
        <v>382</v>
      </c>
      <c r="J122" t="s">
        <v>1113</v>
      </c>
      <c r="K122" t="s">
        <v>1104</v>
      </c>
      <c r="L122" t="s">
        <v>1059</v>
      </c>
      <c r="N122" t="s">
        <v>388</v>
      </c>
      <c r="P122" t="s">
        <v>386</v>
      </c>
      <c r="Q122" t="s">
        <v>1115</v>
      </c>
      <c r="R122" t="s">
        <v>1162</v>
      </c>
      <c r="S122" t="s">
        <v>71</v>
      </c>
    </row>
    <row r="123" spans="1:19">
      <c r="A123" t="s">
        <v>1497</v>
      </c>
      <c r="B123" t="s">
        <v>1498</v>
      </c>
      <c r="C123" t="s">
        <v>1110</v>
      </c>
      <c r="D123">
        <v>0</v>
      </c>
      <c r="E123" t="s">
        <v>1499</v>
      </c>
      <c r="F123" t="s">
        <v>120</v>
      </c>
      <c r="G123" t="s">
        <v>1249</v>
      </c>
      <c r="H123" t="s">
        <v>327</v>
      </c>
      <c r="I123" t="s">
        <v>382</v>
      </c>
      <c r="J123" t="s">
        <v>1113</v>
      </c>
      <c r="K123" t="s">
        <v>1104</v>
      </c>
      <c r="L123" t="s">
        <v>1059</v>
      </c>
      <c r="M123" t="s">
        <v>1114</v>
      </c>
      <c r="N123" t="s">
        <v>388</v>
      </c>
      <c r="P123" t="s">
        <v>386</v>
      </c>
      <c r="Q123" t="s">
        <v>1115</v>
      </c>
      <c r="R123" t="s">
        <v>1500</v>
      </c>
      <c r="S123" t="s">
        <v>91</v>
      </c>
    </row>
    <row r="124" spans="1:19">
      <c r="A124" t="s">
        <v>1501</v>
      </c>
      <c r="B124" t="s">
        <v>1502</v>
      </c>
      <c r="C124" t="s">
        <v>1110</v>
      </c>
      <c r="D124">
        <v>0</v>
      </c>
      <c r="E124" t="s">
        <v>1503</v>
      </c>
      <c r="F124" t="s">
        <v>55</v>
      </c>
      <c r="G124" t="s">
        <v>1112</v>
      </c>
      <c r="H124" t="s">
        <v>327</v>
      </c>
      <c r="I124" t="s">
        <v>382</v>
      </c>
      <c r="J124" t="s">
        <v>1113</v>
      </c>
      <c r="K124" t="s">
        <v>1104</v>
      </c>
      <c r="L124" t="s">
        <v>1059</v>
      </c>
      <c r="M124" t="s">
        <v>1139</v>
      </c>
      <c r="N124" t="s">
        <v>388</v>
      </c>
      <c r="O124" t="s">
        <v>43</v>
      </c>
      <c r="P124" t="s">
        <v>386</v>
      </c>
      <c r="Q124" t="s">
        <v>1115</v>
      </c>
      <c r="R124" t="s">
        <v>1504</v>
      </c>
      <c r="S124" t="s">
        <v>71</v>
      </c>
    </row>
    <row r="125" spans="1:19">
      <c r="A125" t="s">
        <v>1505</v>
      </c>
      <c r="B125" t="s">
        <v>1506</v>
      </c>
      <c r="C125" t="s">
        <v>1110</v>
      </c>
      <c r="D125">
        <v>0</v>
      </c>
      <c r="E125" t="s">
        <v>1507</v>
      </c>
      <c r="F125" t="s">
        <v>55</v>
      </c>
      <c r="G125" t="s">
        <v>1259</v>
      </c>
      <c r="H125" t="s">
        <v>327</v>
      </c>
      <c r="I125" t="s">
        <v>382</v>
      </c>
      <c r="J125" t="s">
        <v>1113</v>
      </c>
      <c r="K125" t="s">
        <v>1104</v>
      </c>
      <c r="L125" t="s">
        <v>1059</v>
      </c>
      <c r="M125" t="s">
        <v>1114</v>
      </c>
      <c r="N125" t="s">
        <v>388</v>
      </c>
      <c r="P125" t="s">
        <v>386</v>
      </c>
      <c r="Q125" t="s">
        <v>1115</v>
      </c>
      <c r="R125" t="s">
        <v>1162</v>
      </c>
      <c r="S125" t="s">
        <v>71</v>
      </c>
    </row>
    <row r="126" spans="1:19">
      <c r="A126" t="s">
        <v>1508</v>
      </c>
      <c r="B126" t="s">
        <v>1509</v>
      </c>
      <c r="C126" t="s">
        <v>1110</v>
      </c>
      <c r="D126">
        <v>0</v>
      </c>
      <c r="E126" t="s">
        <v>1510</v>
      </c>
      <c r="F126" t="s">
        <v>293</v>
      </c>
      <c r="G126" t="s">
        <v>1159</v>
      </c>
      <c r="H126" t="s">
        <v>327</v>
      </c>
      <c r="I126" t="s">
        <v>382</v>
      </c>
      <c r="J126" t="s">
        <v>1113</v>
      </c>
      <c r="K126" t="s">
        <v>1511</v>
      </c>
      <c r="L126" t="s">
        <v>1061</v>
      </c>
      <c r="M126" t="s">
        <v>1114</v>
      </c>
      <c r="N126" t="s">
        <v>388</v>
      </c>
      <c r="P126" t="s">
        <v>386</v>
      </c>
      <c r="Q126" t="s">
        <v>1115</v>
      </c>
      <c r="R126" t="s">
        <v>1144</v>
      </c>
      <c r="S126" t="s">
        <v>53</v>
      </c>
    </row>
    <row r="127" spans="1:19">
      <c r="A127" t="s">
        <v>1512</v>
      </c>
      <c r="B127" t="s">
        <v>1513</v>
      </c>
      <c r="C127" t="s">
        <v>1110</v>
      </c>
      <c r="D127">
        <v>0</v>
      </c>
      <c r="E127" t="s">
        <v>1510</v>
      </c>
      <c r="F127" t="s">
        <v>302</v>
      </c>
      <c r="G127" t="s">
        <v>1159</v>
      </c>
      <c r="H127" t="s">
        <v>327</v>
      </c>
      <c r="I127" t="s">
        <v>382</v>
      </c>
      <c r="J127" t="s">
        <v>1113</v>
      </c>
      <c r="K127" t="s">
        <v>1511</v>
      </c>
      <c r="L127" t="s">
        <v>1061</v>
      </c>
      <c r="M127" t="s">
        <v>1114</v>
      </c>
      <c r="N127" t="s">
        <v>388</v>
      </c>
      <c r="P127" t="s">
        <v>386</v>
      </c>
      <c r="Q127" t="s">
        <v>1115</v>
      </c>
      <c r="R127" t="s">
        <v>1180</v>
      </c>
      <c r="S127" t="s">
        <v>53</v>
      </c>
    </row>
    <row r="128" spans="1:19">
      <c r="A128" t="s">
        <v>1514</v>
      </c>
      <c r="B128" t="s">
        <v>1515</v>
      </c>
      <c r="C128" t="s">
        <v>1110</v>
      </c>
      <c r="D128">
        <v>0</v>
      </c>
      <c r="E128" t="s">
        <v>1510</v>
      </c>
      <c r="F128" t="s">
        <v>83</v>
      </c>
      <c r="G128" t="s">
        <v>1159</v>
      </c>
      <c r="H128" t="s">
        <v>327</v>
      </c>
      <c r="I128" t="s">
        <v>382</v>
      </c>
      <c r="J128" t="s">
        <v>1113</v>
      </c>
      <c r="K128" t="s">
        <v>1511</v>
      </c>
      <c r="L128" t="s">
        <v>1061</v>
      </c>
      <c r="M128" t="s">
        <v>1114</v>
      </c>
      <c r="N128" t="s">
        <v>388</v>
      </c>
      <c r="P128" t="s">
        <v>386</v>
      </c>
      <c r="Q128" t="s">
        <v>1115</v>
      </c>
      <c r="R128" t="s">
        <v>1516</v>
      </c>
      <c r="S128" t="s">
        <v>83</v>
      </c>
    </row>
    <row r="129" spans="1:19">
      <c r="A129" t="s">
        <v>1517</v>
      </c>
      <c r="B129" t="s">
        <v>1518</v>
      </c>
      <c r="C129" t="s">
        <v>1110</v>
      </c>
      <c r="D129">
        <v>0</v>
      </c>
      <c r="E129" t="s">
        <v>1510</v>
      </c>
      <c r="F129" t="s">
        <v>78</v>
      </c>
      <c r="G129" t="s">
        <v>1159</v>
      </c>
      <c r="H129" t="s">
        <v>327</v>
      </c>
      <c r="I129" t="s">
        <v>382</v>
      </c>
      <c r="J129" t="s">
        <v>1113</v>
      </c>
      <c r="K129" t="s">
        <v>1511</v>
      </c>
      <c r="L129" t="s">
        <v>1061</v>
      </c>
      <c r="M129" t="s">
        <v>1114</v>
      </c>
      <c r="N129" t="s">
        <v>388</v>
      </c>
      <c r="P129" t="s">
        <v>386</v>
      </c>
      <c r="Q129" t="s">
        <v>1115</v>
      </c>
      <c r="R129" t="s">
        <v>1519</v>
      </c>
      <c r="S129" t="s">
        <v>78</v>
      </c>
    </row>
    <row r="130" spans="1:19">
      <c r="A130" t="s">
        <v>1520</v>
      </c>
      <c r="B130" t="s">
        <v>1521</v>
      </c>
      <c r="C130" t="s">
        <v>1110</v>
      </c>
      <c r="D130">
        <v>0</v>
      </c>
      <c r="E130" t="s">
        <v>1522</v>
      </c>
      <c r="F130" t="s">
        <v>55</v>
      </c>
      <c r="G130" t="s">
        <v>1159</v>
      </c>
      <c r="H130" t="s">
        <v>327</v>
      </c>
      <c r="I130" t="s">
        <v>382</v>
      </c>
      <c r="J130" t="s">
        <v>1113</v>
      </c>
      <c r="K130" t="s">
        <v>1511</v>
      </c>
      <c r="L130" t="s">
        <v>1100</v>
      </c>
      <c r="M130" t="s">
        <v>1114</v>
      </c>
      <c r="N130" t="s">
        <v>388</v>
      </c>
      <c r="P130" t="s">
        <v>386</v>
      </c>
      <c r="Q130" t="s">
        <v>1115</v>
      </c>
      <c r="R130" t="s">
        <v>1162</v>
      </c>
      <c r="S130" t="s">
        <v>71</v>
      </c>
    </row>
    <row r="131" spans="1:19">
      <c r="A131" t="s">
        <v>1523</v>
      </c>
      <c r="B131" t="s">
        <v>1524</v>
      </c>
      <c r="C131" t="s">
        <v>1110</v>
      </c>
      <c r="D131">
        <v>0</v>
      </c>
      <c r="E131" t="s">
        <v>1525</v>
      </c>
      <c r="F131" t="s">
        <v>53</v>
      </c>
      <c r="G131" t="s">
        <v>1159</v>
      </c>
      <c r="H131" t="s">
        <v>327</v>
      </c>
      <c r="I131" t="s">
        <v>382</v>
      </c>
      <c r="J131" t="s">
        <v>1113</v>
      </c>
      <c r="K131" t="s">
        <v>1105</v>
      </c>
      <c r="L131" t="s">
        <v>1060</v>
      </c>
      <c r="M131" t="s">
        <v>1114</v>
      </c>
      <c r="N131" t="s">
        <v>388</v>
      </c>
      <c r="P131" t="s">
        <v>386</v>
      </c>
      <c r="Q131" t="s">
        <v>1115</v>
      </c>
      <c r="R131" t="s">
        <v>1144</v>
      </c>
      <c r="S131" t="s">
        <v>53</v>
      </c>
    </row>
    <row r="132" spans="1:19">
      <c r="A132" t="s">
        <v>1526</v>
      </c>
      <c r="B132" t="s">
        <v>1527</v>
      </c>
      <c r="C132" t="s">
        <v>1110</v>
      </c>
      <c r="D132">
        <v>0</v>
      </c>
      <c r="E132" t="s">
        <v>1528</v>
      </c>
      <c r="F132" t="s">
        <v>55</v>
      </c>
      <c r="G132" t="s">
        <v>1159</v>
      </c>
      <c r="H132" t="s">
        <v>327</v>
      </c>
      <c r="I132" t="s">
        <v>382</v>
      </c>
      <c r="J132" t="s">
        <v>1113</v>
      </c>
      <c r="K132" t="s">
        <v>1105</v>
      </c>
      <c r="L132" t="s">
        <v>1085</v>
      </c>
      <c r="M132" t="s">
        <v>1114</v>
      </c>
      <c r="N132" t="s">
        <v>388</v>
      </c>
      <c r="P132" t="s">
        <v>386</v>
      </c>
      <c r="Q132" t="s">
        <v>1115</v>
      </c>
      <c r="R132" t="s">
        <v>1529</v>
      </c>
      <c r="S132" t="s">
        <v>71</v>
      </c>
    </row>
    <row r="133" spans="1:19">
      <c r="A133" t="s">
        <v>1530</v>
      </c>
      <c r="B133" t="s">
        <v>1531</v>
      </c>
      <c r="C133" t="s">
        <v>1110</v>
      </c>
      <c r="D133">
        <v>0</v>
      </c>
      <c r="E133" t="s">
        <v>1532</v>
      </c>
      <c r="F133" t="s">
        <v>53</v>
      </c>
      <c r="G133" t="s">
        <v>1159</v>
      </c>
      <c r="H133" t="s">
        <v>327</v>
      </c>
      <c r="I133" t="s">
        <v>382</v>
      </c>
      <c r="J133" t="s">
        <v>1113</v>
      </c>
      <c r="K133" t="s">
        <v>1105</v>
      </c>
      <c r="L133" t="s">
        <v>1074</v>
      </c>
      <c r="M133" t="s">
        <v>1114</v>
      </c>
      <c r="N133" t="s">
        <v>388</v>
      </c>
      <c r="P133" t="s">
        <v>386</v>
      </c>
      <c r="Q133" t="s">
        <v>1115</v>
      </c>
      <c r="R133" t="s">
        <v>1180</v>
      </c>
      <c r="S133" t="s">
        <v>53</v>
      </c>
    </row>
    <row r="134" spans="1:19">
      <c r="A134" t="s">
        <v>1533</v>
      </c>
      <c r="B134" t="s">
        <v>1534</v>
      </c>
      <c r="C134" t="s">
        <v>1110</v>
      </c>
      <c r="D134">
        <v>0</v>
      </c>
      <c r="E134" t="s">
        <v>1535</v>
      </c>
      <c r="F134" t="s">
        <v>246</v>
      </c>
      <c r="G134" t="s">
        <v>1249</v>
      </c>
      <c r="H134" t="s">
        <v>356</v>
      </c>
      <c r="I134" t="s">
        <v>382</v>
      </c>
      <c r="J134" t="s">
        <v>1113</v>
      </c>
      <c r="K134" t="s">
        <v>1105</v>
      </c>
      <c r="L134" t="s">
        <v>1075</v>
      </c>
      <c r="M134" t="s">
        <v>1114</v>
      </c>
      <c r="N134" t="s">
        <v>388</v>
      </c>
      <c r="P134" t="s">
        <v>386</v>
      </c>
      <c r="Q134" t="s">
        <v>1115</v>
      </c>
      <c r="R134" t="s">
        <v>1263</v>
      </c>
      <c r="S134" t="s">
        <v>83</v>
      </c>
    </row>
    <row r="135" spans="1:19">
      <c r="A135" t="s">
        <v>1536</v>
      </c>
      <c r="B135" t="s">
        <v>1537</v>
      </c>
      <c r="C135" t="s">
        <v>1110</v>
      </c>
      <c r="D135">
        <v>0</v>
      </c>
      <c r="E135" t="s">
        <v>1538</v>
      </c>
      <c r="F135" t="s">
        <v>53</v>
      </c>
      <c r="G135" t="s">
        <v>1159</v>
      </c>
      <c r="H135" t="s">
        <v>327</v>
      </c>
      <c r="I135" t="s">
        <v>382</v>
      </c>
      <c r="J135" t="s">
        <v>1113</v>
      </c>
      <c r="K135" t="s">
        <v>1105</v>
      </c>
      <c r="L135" t="s">
        <v>1068</v>
      </c>
      <c r="M135" t="s">
        <v>1114</v>
      </c>
      <c r="N135" t="s">
        <v>388</v>
      </c>
      <c r="P135" t="s">
        <v>386</v>
      </c>
      <c r="Q135" t="s">
        <v>1115</v>
      </c>
      <c r="R135" t="s">
        <v>1144</v>
      </c>
      <c r="S135" t="s">
        <v>53</v>
      </c>
    </row>
    <row r="136" spans="1:19">
      <c r="A136" t="s">
        <v>1539</v>
      </c>
      <c r="B136" t="s">
        <v>1540</v>
      </c>
      <c r="C136" t="s">
        <v>1110</v>
      </c>
      <c r="D136">
        <v>0</v>
      </c>
      <c r="E136" t="s">
        <v>1538</v>
      </c>
      <c r="F136" t="s">
        <v>306</v>
      </c>
      <c r="G136" t="s">
        <v>1159</v>
      </c>
      <c r="H136" t="s">
        <v>327</v>
      </c>
      <c r="I136" t="s">
        <v>382</v>
      </c>
      <c r="J136" t="s">
        <v>1113</v>
      </c>
      <c r="K136" t="s">
        <v>1105</v>
      </c>
      <c r="L136" t="s">
        <v>1068</v>
      </c>
      <c r="M136" t="s">
        <v>1114</v>
      </c>
      <c r="N136" t="s">
        <v>388</v>
      </c>
      <c r="P136" t="s">
        <v>386</v>
      </c>
      <c r="Q136" t="s">
        <v>1115</v>
      </c>
      <c r="R136" t="s">
        <v>1337</v>
      </c>
      <c r="S136" t="s">
        <v>53</v>
      </c>
    </row>
    <row r="137" spans="1:19">
      <c r="A137" t="s">
        <v>1541</v>
      </c>
      <c r="B137" t="s">
        <v>1542</v>
      </c>
      <c r="C137" t="s">
        <v>1110</v>
      </c>
      <c r="D137">
        <v>0</v>
      </c>
      <c r="E137" t="s">
        <v>1543</v>
      </c>
      <c r="F137" t="s">
        <v>55</v>
      </c>
      <c r="G137" t="s">
        <v>1159</v>
      </c>
      <c r="H137" t="s">
        <v>327</v>
      </c>
      <c r="I137" t="s">
        <v>382</v>
      </c>
      <c r="J137" t="s">
        <v>1113</v>
      </c>
      <c r="K137" t="s">
        <v>1105</v>
      </c>
      <c r="L137" t="s">
        <v>1544</v>
      </c>
      <c r="M137" t="s">
        <v>1114</v>
      </c>
      <c r="N137" t="s">
        <v>388</v>
      </c>
      <c r="P137" t="s">
        <v>386</v>
      </c>
      <c r="Q137" t="s">
        <v>1115</v>
      </c>
      <c r="R137" t="s">
        <v>1390</v>
      </c>
      <c r="S137" t="s">
        <v>71</v>
      </c>
    </row>
    <row r="138" spans="1:19">
      <c r="A138" t="s">
        <v>1545</v>
      </c>
      <c r="B138" t="s">
        <v>1546</v>
      </c>
      <c r="C138" t="s">
        <v>1110</v>
      </c>
      <c r="D138">
        <v>0</v>
      </c>
      <c r="E138" t="s">
        <v>1547</v>
      </c>
      <c r="F138" t="s">
        <v>53</v>
      </c>
      <c r="G138" t="s">
        <v>1159</v>
      </c>
      <c r="H138" t="s">
        <v>327</v>
      </c>
      <c r="I138" t="s">
        <v>382</v>
      </c>
      <c r="J138" t="s">
        <v>1113</v>
      </c>
      <c r="K138" t="s">
        <v>1105</v>
      </c>
      <c r="L138" t="s">
        <v>1548</v>
      </c>
      <c r="M138" t="s">
        <v>1114</v>
      </c>
      <c r="N138" t="s">
        <v>388</v>
      </c>
      <c r="P138" t="s">
        <v>386</v>
      </c>
      <c r="Q138" t="s">
        <v>1115</v>
      </c>
      <c r="R138" t="s">
        <v>1144</v>
      </c>
      <c r="S138" t="s">
        <v>53</v>
      </c>
    </row>
    <row r="139" spans="1:19">
      <c r="A139" t="s">
        <v>1549</v>
      </c>
      <c r="B139" t="s">
        <v>1550</v>
      </c>
      <c r="C139" t="s">
        <v>1110</v>
      </c>
      <c r="D139">
        <v>0</v>
      </c>
      <c r="E139" t="s">
        <v>1551</v>
      </c>
      <c r="F139" t="s">
        <v>53</v>
      </c>
      <c r="G139" t="s">
        <v>1159</v>
      </c>
      <c r="H139" t="s">
        <v>327</v>
      </c>
      <c r="I139" t="s">
        <v>382</v>
      </c>
      <c r="J139" t="s">
        <v>1113</v>
      </c>
      <c r="K139" t="s">
        <v>1105</v>
      </c>
      <c r="L139" t="s">
        <v>1071</v>
      </c>
      <c r="M139" t="s">
        <v>1114</v>
      </c>
      <c r="N139" t="s">
        <v>388</v>
      </c>
      <c r="P139" t="s">
        <v>386</v>
      </c>
      <c r="Q139" t="s">
        <v>1115</v>
      </c>
      <c r="R139" t="s">
        <v>1180</v>
      </c>
      <c r="S139" t="s">
        <v>53</v>
      </c>
    </row>
    <row r="140" spans="1:19">
      <c r="A140" t="s">
        <v>1552</v>
      </c>
      <c r="B140" t="s">
        <v>1553</v>
      </c>
      <c r="C140" t="s">
        <v>1110</v>
      </c>
      <c r="D140">
        <v>0</v>
      </c>
      <c r="E140" t="s">
        <v>1551</v>
      </c>
      <c r="F140" t="s">
        <v>78</v>
      </c>
      <c r="G140" t="s">
        <v>1159</v>
      </c>
      <c r="H140" t="s">
        <v>327</v>
      </c>
      <c r="I140" t="s">
        <v>382</v>
      </c>
      <c r="J140" t="s">
        <v>1113</v>
      </c>
      <c r="K140" t="s">
        <v>1105</v>
      </c>
      <c r="L140" t="s">
        <v>1071</v>
      </c>
      <c r="M140" t="s">
        <v>1114</v>
      </c>
      <c r="N140" t="s">
        <v>388</v>
      </c>
      <c r="P140" t="s">
        <v>386</v>
      </c>
      <c r="Q140" t="s">
        <v>1115</v>
      </c>
      <c r="R140" t="s">
        <v>1554</v>
      </c>
      <c r="S140" t="s">
        <v>78</v>
      </c>
    </row>
    <row r="141" spans="1:19">
      <c r="A141" t="s">
        <v>1555</v>
      </c>
      <c r="B141" t="s">
        <v>1556</v>
      </c>
      <c r="C141" t="s">
        <v>1110</v>
      </c>
      <c r="D141">
        <v>0</v>
      </c>
      <c r="E141" t="s">
        <v>1557</v>
      </c>
      <c r="F141" t="s">
        <v>53</v>
      </c>
      <c r="G141" t="s">
        <v>1159</v>
      </c>
      <c r="H141" t="s">
        <v>327</v>
      </c>
      <c r="I141" t="s">
        <v>382</v>
      </c>
      <c r="J141" t="s">
        <v>1113</v>
      </c>
      <c r="K141" t="s">
        <v>1105</v>
      </c>
      <c r="L141" t="s">
        <v>1078</v>
      </c>
      <c r="M141" t="s">
        <v>1114</v>
      </c>
      <c r="N141" t="s">
        <v>388</v>
      </c>
      <c r="P141" t="s">
        <v>386</v>
      </c>
      <c r="Q141" t="s">
        <v>1115</v>
      </c>
      <c r="R141" t="s">
        <v>1180</v>
      </c>
      <c r="S141" t="s">
        <v>53</v>
      </c>
    </row>
    <row r="142" spans="1:19">
      <c r="A142" t="s">
        <v>1558</v>
      </c>
      <c r="B142" t="s">
        <v>1559</v>
      </c>
      <c r="C142" t="s">
        <v>1110</v>
      </c>
      <c r="D142">
        <v>0</v>
      </c>
      <c r="E142" t="s">
        <v>1560</v>
      </c>
      <c r="F142" t="s">
        <v>53</v>
      </c>
      <c r="G142" t="s">
        <v>1159</v>
      </c>
      <c r="H142" t="s">
        <v>327</v>
      </c>
      <c r="I142" t="s">
        <v>382</v>
      </c>
      <c r="J142" t="s">
        <v>1113</v>
      </c>
      <c r="K142" t="s">
        <v>1105</v>
      </c>
      <c r="L142" t="s">
        <v>1079</v>
      </c>
      <c r="M142" t="s">
        <v>1114</v>
      </c>
      <c r="N142" t="s">
        <v>388</v>
      </c>
      <c r="P142" t="s">
        <v>386</v>
      </c>
      <c r="Q142" t="s">
        <v>1115</v>
      </c>
      <c r="R142" t="s">
        <v>1166</v>
      </c>
      <c r="S142" t="s">
        <v>53</v>
      </c>
    </row>
    <row r="143" spans="1:19">
      <c r="A143" t="s">
        <v>1561</v>
      </c>
      <c r="B143" t="s">
        <v>1562</v>
      </c>
      <c r="C143" t="s">
        <v>1110</v>
      </c>
      <c r="D143">
        <v>0</v>
      </c>
      <c r="E143" t="s">
        <v>1563</v>
      </c>
      <c r="F143" t="s">
        <v>53</v>
      </c>
      <c r="G143" t="s">
        <v>1159</v>
      </c>
      <c r="H143" t="s">
        <v>327</v>
      </c>
      <c r="I143" t="s">
        <v>382</v>
      </c>
      <c r="J143" t="s">
        <v>1113</v>
      </c>
      <c r="K143" t="s">
        <v>1105</v>
      </c>
      <c r="L143" t="s">
        <v>1564</v>
      </c>
      <c r="M143" t="s">
        <v>1114</v>
      </c>
      <c r="N143" t="s">
        <v>388</v>
      </c>
      <c r="P143" t="s">
        <v>386</v>
      </c>
      <c r="Q143" t="s">
        <v>1115</v>
      </c>
      <c r="R143" t="s">
        <v>1565</v>
      </c>
      <c r="S143" t="s">
        <v>53</v>
      </c>
    </row>
    <row r="144" spans="1:19">
      <c r="A144" t="s">
        <v>1566</v>
      </c>
      <c r="B144" t="s">
        <v>1567</v>
      </c>
      <c r="C144" t="s">
        <v>1110</v>
      </c>
      <c r="D144">
        <v>0</v>
      </c>
      <c r="E144" t="s">
        <v>1563</v>
      </c>
      <c r="F144" t="s">
        <v>60</v>
      </c>
      <c r="G144" t="s">
        <v>1159</v>
      </c>
      <c r="H144" t="s">
        <v>327</v>
      </c>
      <c r="I144" t="s">
        <v>382</v>
      </c>
      <c r="J144" t="s">
        <v>1113</v>
      </c>
      <c r="K144" t="s">
        <v>1105</v>
      </c>
      <c r="L144" t="s">
        <v>1564</v>
      </c>
      <c r="M144" t="s">
        <v>1114</v>
      </c>
      <c r="N144" t="s">
        <v>388</v>
      </c>
      <c r="P144" t="s">
        <v>386</v>
      </c>
      <c r="Q144" t="s">
        <v>1115</v>
      </c>
      <c r="R144" t="s">
        <v>1568</v>
      </c>
      <c r="S144" t="s">
        <v>60</v>
      </c>
    </row>
    <row r="145" spans="1:19">
      <c r="A145" t="s">
        <v>1569</v>
      </c>
      <c r="B145" t="s">
        <v>1570</v>
      </c>
      <c r="C145" t="s">
        <v>1110</v>
      </c>
      <c r="D145">
        <v>0</v>
      </c>
      <c r="E145" t="s">
        <v>1571</v>
      </c>
      <c r="F145" t="s">
        <v>55</v>
      </c>
      <c r="G145" t="s">
        <v>1159</v>
      </c>
      <c r="H145" t="s">
        <v>327</v>
      </c>
      <c r="I145" t="s">
        <v>382</v>
      </c>
      <c r="J145" t="s">
        <v>1113</v>
      </c>
      <c r="K145" t="s">
        <v>1105</v>
      </c>
      <c r="L145" t="s">
        <v>1572</v>
      </c>
      <c r="M145" t="s">
        <v>1114</v>
      </c>
      <c r="N145" t="s">
        <v>388</v>
      </c>
      <c r="P145" t="s">
        <v>386</v>
      </c>
      <c r="Q145" t="s">
        <v>1115</v>
      </c>
      <c r="R145" t="s">
        <v>1573</v>
      </c>
      <c r="S145" t="s">
        <v>71</v>
      </c>
    </row>
    <row r="146" spans="1:19">
      <c r="A146" t="s">
        <v>1574</v>
      </c>
      <c r="B146" t="s">
        <v>1575</v>
      </c>
      <c r="C146" t="s">
        <v>1110</v>
      </c>
      <c r="D146">
        <v>0</v>
      </c>
      <c r="E146" t="s">
        <v>1576</v>
      </c>
      <c r="F146" t="s">
        <v>53</v>
      </c>
      <c r="G146" t="s">
        <v>1159</v>
      </c>
      <c r="H146" t="s">
        <v>327</v>
      </c>
      <c r="I146" t="s">
        <v>382</v>
      </c>
      <c r="J146" t="s">
        <v>1113</v>
      </c>
      <c r="K146" t="s">
        <v>1105</v>
      </c>
      <c r="L146" t="s">
        <v>1092</v>
      </c>
      <c r="M146" t="s">
        <v>1114</v>
      </c>
      <c r="N146" t="s">
        <v>388</v>
      </c>
      <c r="P146" t="s">
        <v>386</v>
      </c>
      <c r="Q146" t="s">
        <v>1115</v>
      </c>
      <c r="R146" t="s">
        <v>1144</v>
      </c>
      <c r="S146" t="s">
        <v>53</v>
      </c>
    </row>
    <row r="147" spans="1:19">
      <c r="A147" t="s">
        <v>1577</v>
      </c>
      <c r="B147" t="s">
        <v>1578</v>
      </c>
      <c r="C147" t="s">
        <v>1110</v>
      </c>
      <c r="D147">
        <v>0</v>
      </c>
      <c r="E147" t="s">
        <v>1579</v>
      </c>
      <c r="F147" t="s">
        <v>53</v>
      </c>
      <c r="G147" t="s">
        <v>1159</v>
      </c>
      <c r="H147" t="s">
        <v>327</v>
      </c>
      <c r="I147" t="s">
        <v>382</v>
      </c>
      <c r="J147" t="s">
        <v>1113</v>
      </c>
      <c r="K147" t="s">
        <v>1105</v>
      </c>
      <c r="L147" t="s">
        <v>1580</v>
      </c>
      <c r="M147" t="s">
        <v>1114</v>
      </c>
      <c r="N147" t="s">
        <v>388</v>
      </c>
      <c r="P147" t="s">
        <v>386</v>
      </c>
      <c r="Q147" t="s">
        <v>1115</v>
      </c>
      <c r="R147" t="s">
        <v>1166</v>
      </c>
      <c r="S147" t="s">
        <v>53</v>
      </c>
    </row>
    <row r="148" spans="1:19">
      <c r="A148" t="s">
        <v>1581</v>
      </c>
      <c r="B148" t="s">
        <v>1582</v>
      </c>
      <c r="C148" t="s">
        <v>1110</v>
      </c>
      <c r="D148">
        <v>0</v>
      </c>
      <c r="E148" t="s">
        <v>1583</v>
      </c>
      <c r="F148" t="s">
        <v>53</v>
      </c>
      <c r="G148" t="s">
        <v>1159</v>
      </c>
      <c r="H148" t="s">
        <v>327</v>
      </c>
      <c r="I148" t="s">
        <v>382</v>
      </c>
      <c r="J148" t="s">
        <v>1113</v>
      </c>
      <c r="K148" t="s">
        <v>1105</v>
      </c>
      <c r="L148" t="s">
        <v>1083</v>
      </c>
      <c r="M148" t="s">
        <v>1114</v>
      </c>
      <c r="N148" t="s">
        <v>388</v>
      </c>
      <c r="P148" t="s">
        <v>386</v>
      </c>
      <c r="Q148" t="s">
        <v>1115</v>
      </c>
      <c r="R148" t="s">
        <v>1166</v>
      </c>
      <c r="S148" t="s">
        <v>53</v>
      </c>
    </row>
    <row r="149" spans="1:19">
      <c r="A149" t="s">
        <v>1584</v>
      </c>
      <c r="B149" t="s">
        <v>1585</v>
      </c>
      <c r="C149" t="s">
        <v>1110</v>
      </c>
      <c r="D149">
        <v>0</v>
      </c>
      <c r="E149" t="s">
        <v>1586</v>
      </c>
      <c r="F149" t="s">
        <v>53</v>
      </c>
      <c r="G149" t="s">
        <v>1159</v>
      </c>
      <c r="H149" t="s">
        <v>327</v>
      </c>
      <c r="I149" t="s">
        <v>382</v>
      </c>
      <c r="J149" t="s">
        <v>1113</v>
      </c>
      <c r="K149" t="s">
        <v>1105</v>
      </c>
      <c r="L149" t="s">
        <v>1060</v>
      </c>
      <c r="M149" t="s">
        <v>1114</v>
      </c>
      <c r="N149" t="s">
        <v>388</v>
      </c>
      <c r="P149" t="s">
        <v>386</v>
      </c>
      <c r="Q149" t="s">
        <v>1115</v>
      </c>
      <c r="R149" t="s">
        <v>1166</v>
      </c>
      <c r="S149" t="s">
        <v>53</v>
      </c>
    </row>
    <row r="150" spans="1:19">
      <c r="A150" t="s">
        <v>1587</v>
      </c>
      <c r="B150" t="s">
        <v>1588</v>
      </c>
      <c r="C150" t="s">
        <v>1110</v>
      </c>
      <c r="D150">
        <v>0</v>
      </c>
      <c r="E150" t="s">
        <v>1589</v>
      </c>
      <c r="F150" t="s">
        <v>55</v>
      </c>
      <c r="G150" t="s">
        <v>1159</v>
      </c>
      <c r="H150" t="s">
        <v>327</v>
      </c>
      <c r="I150" t="s">
        <v>382</v>
      </c>
      <c r="J150" t="s">
        <v>1113</v>
      </c>
      <c r="K150" t="s">
        <v>1105</v>
      </c>
      <c r="L150" t="s">
        <v>1590</v>
      </c>
      <c r="M150" t="s">
        <v>1114</v>
      </c>
      <c r="N150" t="s">
        <v>388</v>
      </c>
      <c r="P150" t="s">
        <v>386</v>
      </c>
      <c r="Q150" t="s">
        <v>1115</v>
      </c>
      <c r="R150" t="s">
        <v>1162</v>
      </c>
      <c r="S150" t="s">
        <v>71</v>
      </c>
    </row>
    <row r="151" spans="1:19">
      <c r="A151" t="s">
        <v>1591</v>
      </c>
      <c r="B151" t="s">
        <v>1592</v>
      </c>
      <c r="C151" t="s">
        <v>1110</v>
      </c>
      <c r="D151">
        <v>0</v>
      </c>
      <c r="E151" t="s">
        <v>1593</v>
      </c>
      <c r="F151" t="s">
        <v>55</v>
      </c>
      <c r="G151" t="s">
        <v>1159</v>
      </c>
      <c r="H151" t="s">
        <v>327</v>
      </c>
      <c r="I151" t="s">
        <v>382</v>
      </c>
      <c r="J151" t="s">
        <v>1113</v>
      </c>
      <c r="K151" t="s">
        <v>1105</v>
      </c>
      <c r="L151" t="s">
        <v>1063</v>
      </c>
      <c r="M151" t="s">
        <v>1114</v>
      </c>
      <c r="N151" t="s">
        <v>388</v>
      </c>
      <c r="P151" t="s">
        <v>386</v>
      </c>
      <c r="Q151" t="s">
        <v>1115</v>
      </c>
      <c r="R151" t="s">
        <v>1594</v>
      </c>
      <c r="S151" t="s">
        <v>71</v>
      </c>
    </row>
    <row r="152" spans="1:19">
      <c r="A152" t="s">
        <v>1595</v>
      </c>
      <c r="B152" t="s">
        <v>1596</v>
      </c>
      <c r="C152" t="s">
        <v>1110</v>
      </c>
      <c r="D152">
        <v>0</v>
      </c>
      <c r="E152" t="s">
        <v>1597</v>
      </c>
      <c r="F152" t="s">
        <v>55</v>
      </c>
      <c r="G152" t="s">
        <v>1159</v>
      </c>
      <c r="H152" t="s">
        <v>327</v>
      </c>
      <c r="I152" t="s">
        <v>382</v>
      </c>
      <c r="J152" t="s">
        <v>1113</v>
      </c>
      <c r="K152" t="s">
        <v>1105</v>
      </c>
      <c r="L152" t="s">
        <v>1085</v>
      </c>
      <c r="M152" t="s">
        <v>1114</v>
      </c>
      <c r="N152" t="s">
        <v>388</v>
      </c>
      <c r="P152" t="s">
        <v>386</v>
      </c>
      <c r="Q152" t="s">
        <v>1115</v>
      </c>
      <c r="R152" t="s">
        <v>1529</v>
      </c>
      <c r="S152" t="s">
        <v>71</v>
      </c>
    </row>
    <row r="153" spans="1:19">
      <c r="A153" t="s">
        <v>1598</v>
      </c>
      <c r="B153" t="s">
        <v>1599</v>
      </c>
      <c r="C153" t="s">
        <v>1110</v>
      </c>
      <c r="D153">
        <v>0</v>
      </c>
      <c r="E153" t="s">
        <v>1600</v>
      </c>
      <c r="F153" t="s">
        <v>53</v>
      </c>
      <c r="G153" t="s">
        <v>1159</v>
      </c>
      <c r="H153" t="s">
        <v>327</v>
      </c>
      <c r="I153" t="s">
        <v>382</v>
      </c>
      <c r="J153" t="s">
        <v>1113</v>
      </c>
      <c r="K153" t="s">
        <v>1105</v>
      </c>
      <c r="L153" t="s">
        <v>1076</v>
      </c>
      <c r="M153" t="s">
        <v>1114</v>
      </c>
      <c r="N153" t="s">
        <v>388</v>
      </c>
      <c r="P153" t="s">
        <v>386</v>
      </c>
      <c r="Q153" t="s">
        <v>1115</v>
      </c>
      <c r="R153" t="s">
        <v>1166</v>
      </c>
      <c r="S153" t="s">
        <v>53</v>
      </c>
    </row>
    <row r="154" spans="1:19">
      <c r="A154" t="s">
        <v>1601</v>
      </c>
      <c r="B154" t="s">
        <v>1602</v>
      </c>
      <c r="C154" t="s">
        <v>1110</v>
      </c>
      <c r="D154">
        <v>0</v>
      </c>
      <c r="E154" t="s">
        <v>1600</v>
      </c>
      <c r="F154" t="s">
        <v>55</v>
      </c>
      <c r="G154" t="s">
        <v>1159</v>
      </c>
      <c r="H154" t="s">
        <v>327</v>
      </c>
      <c r="I154" t="s">
        <v>382</v>
      </c>
      <c r="J154" t="s">
        <v>1113</v>
      </c>
      <c r="K154" t="s">
        <v>1105</v>
      </c>
      <c r="L154" t="s">
        <v>1076</v>
      </c>
      <c r="M154" t="s">
        <v>1114</v>
      </c>
      <c r="N154" t="s">
        <v>388</v>
      </c>
      <c r="P154" t="s">
        <v>386</v>
      </c>
      <c r="Q154" t="s">
        <v>1115</v>
      </c>
      <c r="R154" t="s">
        <v>1390</v>
      </c>
      <c r="S154" t="s">
        <v>71</v>
      </c>
    </row>
    <row r="155" spans="1:19">
      <c r="A155" t="s">
        <v>1603</v>
      </c>
      <c r="B155" t="s">
        <v>1604</v>
      </c>
      <c r="C155" t="s">
        <v>1110</v>
      </c>
      <c r="D155">
        <v>0</v>
      </c>
      <c r="E155" t="s">
        <v>1605</v>
      </c>
      <c r="F155" t="s">
        <v>296</v>
      </c>
      <c r="G155" t="s">
        <v>1159</v>
      </c>
      <c r="H155" t="s">
        <v>327</v>
      </c>
      <c r="I155" t="s">
        <v>382</v>
      </c>
      <c r="J155" t="s">
        <v>1113</v>
      </c>
      <c r="K155" t="s">
        <v>1105</v>
      </c>
      <c r="L155" t="s">
        <v>1073</v>
      </c>
      <c r="M155" t="s">
        <v>1114</v>
      </c>
      <c r="N155" t="s">
        <v>388</v>
      </c>
      <c r="P155" t="s">
        <v>386</v>
      </c>
      <c r="Q155" t="s">
        <v>1115</v>
      </c>
      <c r="R155" t="s">
        <v>1144</v>
      </c>
      <c r="S155" t="s">
        <v>53</v>
      </c>
    </row>
    <row r="156" spans="1:19">
      <c r="A156" t="s">
        <v>1606</v>
      </c>
      <c r="B156" t="s">
        <v>1607</v>
      </c>
      <c r="C156" t="s">
        <v>1110</v>
      </c>
      <c r="D156">
        <v>0</v>
      </c>
      <c r="E156" t="s">
        <v>1605</v>
      </c>
      <c r="F156" t="s">
        <v>293</v>
      </c>
      <c r="G156" t="s">
        <v>1159</v>
      </c>
      <c r="H156" t="s">
        <v>327</v>
      </c>
      <c r="I156" t="s">
        <v>382</v>
      </c>
      <c r="J156" t="s">
        <v>1113</v>
      </c>
      <c r="K156" t="s">
        <v>1105</v>
      </c>
      <c r="L156" t="s">
        <v>1073</v>
      </c>
      <c r="M156" t="s">
        <v>1114</v>
      </c>
      <c r="N156" t="s">
        <v>388</v>
      </c>
      <c r="P156" t="s">
        <v>386</v>
      </c>
      <c r="Q156" t="s">
        <v>1115</v>
      </c>
      <c r="R156" t="s">
        <v>1174</v>
      </c>
      <c r="S156" t="s">
        <v>53</v>
      </c>
    </row>
    <row r="157" spans="1:19">
      <c r="A157" t="s">
        <v>1608</v>
      </c>
      <c r="B157" t="s">
        <v>1609</v>
      </c>
      <c r="C157" t="s">
        <v>1110</v>
      </c>
      <c r="D157">
        <v>0</v>
      </c>
      <c r="E157" t="s">
        <v>1610</v>
      </c>
      <c r="F157" t="s">
        <v>53</v>
      </c>
      <c r="G157" t="s">
        <v>1159</v>
      </c>
      <c r="H157" t="s">
        <v>327</v>
      </c>
      <c r="I157" t="s">
        <v>382</v>
      </c>
      <c r="J157" t="s">
        <v>1113</v>
      </c>
      <c r="K157" t="s">
        <v>1105</v>
      </c>
      <c r="L157" t="s">
        <v>1095</v>
      </c>
      <c r="M157" t="s">
        <v>1114</v>
      </c>
      <c r="N157" t="s">
        <v>388</v>
      </c>
      <c r="P157" t="s">
        <v>386</v>
      </c>
      <c r="Q157" t="s">
        <v>1115</v>
      </c>
      <c r="R157" t="s">
        <v>1180</v>
      </c>
      <c r="S157" t="s">
        <v>53</v>
      </c>
    </row>
    <row r="158" spans="1:19">
      <c r="A158" t="s">
        <v>1611</v>
      </c>
      <c r="B158" t="s">
        <v>1612</v>
      </c>
      <c r="C158" t="s">
        <v>1110</v>
      </c>
      <c r="D158">
        <v>0</v>
      </c>
      <c r="E158" t="s">
        <v>1610</v>
      </c>
      <c r="F158" t="s">
        <v>71</v>
      </c>
      <c r="G158" t="s">
        <v>1159</v>
      </c>
      <c r="H158" t="s">
        <v>327</v>
      </c>
      <c r="I158" t="s">
        <v>382</v>
      </c>
      <c r="J158" t="s">
        <v>1113</v>
      </c>
      <c r="K158" t="s">
        <v>1105</v>
      </c>
      <c r="L158" t="s">
        <v>1095</v>
      </c>
      <c r="M158" t="s">
        <v>1114</v>
      </c>
      <c r="N158" t="s">
        <v>388</v>
      </c>
      <c r="P158" t="s">
        <v>386</v>
      </c>
      <c r="Q158" t="s">
        <v>1115</v>
      </c>
      <c r="R158" t="s">
        <v>1348</v>
      </c>
      <c r="S158" t="s">
        <v>71</v>
      </c>
    </row>
    <row r="159" spans="1:19">
      <c r="A159" t="s">
        <v>1613</v>
      </c>
      <c r="B159" t="s">
        <v>1614</v>
      </c>
      <c r="C159" t="s">
        <v>1110</v>
      </c>
      <c r="D159">
        <v>0</v>
      </c>
      <c r="E159" t="s">
        <v>1615</v>
      </c>
      <c r="F159" t="s">
        <v>53</v>
      </c>
      <c r="G159" t="s">
        <v>1159</v>
      </c>
      <c r="H159" t="s">
        <v>327</v>
      </c>
      <c r="I159" t="s">
        <v>382</v>
      </c>
      <c r="J159" t="s">
        <v>1113</v>
      </c>
      <c r="K159" t="s">
        <v>1105</v>
      </c>
      <c r="L159" t="s">
        <v>1066</v>
      </c>
      <c r="M159" t="s">
        <v>1114</v>
      </c>
      <c r="N159" t="s">
        <v>388</v>
      </c>
      <c r="P159" t="s">
        <v>386</v>
      </c>
      <c r="Q159" t="s">
        <v>1115</v>
      </c>
      <c r="R159" t="s">
        <v>1616</v>
      </c>
      <c r="S159" t="s">
        <v>53</v>
      </c>
    </row>
    <row r="160" spans="1:19">
      <c r="A160" t="s">
        <v>1617</v>
      </c>
      <c r="B160" t="s">
        <v>1618</v>
      </c>
      <c r="C160" t="s">
        <v>1110</v>
      </c>
      <c r="D160">
        <v>0</v>
      </c>
      <c r="E160" t="s">
        <v>1619</v>
      </c>
      <c r="F160" t="s">
        <v>53</v>
      </c>
      <c r="G160" t="s">
        <v>1159</v>
      </c>
      <c r="H160" t="s">
        <v>327</v>
      </c>
      <c r="I160" t="s">
        <v>382</v>
      </c>
      <c r="J160" t="s">
        <v>1113</v>
      </c>
      <c r="K160" t="s">
        <v>1105</v>
      </c>
      <c r="L160" t="s">
        <v>1620</v>
      </c>
      <c r="M160" t="s">
        <v>1114</v>
      </c>
      <c r="N160" t="s">
        <v>388</v>
      </c>
      <c r="P160" t="s">
        <v>386</v>
      </c>
      <c r="Q160" t="s">
        <v>1115</v>
      </c>
      <c r="R160" t="s">
        <v>1565</v>
      </c>
      <c r="S160" t="s">
        <v>53</v>
      </c>
    </row>
    <row r="161" spans="1:19">
      <c r="A161" t="s">
        <v>1621</v>
      </c>
      <c r="B161" t="s">
        <v>1622</v>
      </c>
      <c r="C161" t="s">
        <v>1110</v>
      </c>
      <c r="D161">
        <v>0</v>
      </c>
      <c r="E161" t="s">
        <v>1623</v>
      </c>
      <c r="F161" t="s">
        <v>55</v>
      </c>
      <c r="G161" t="s">
        <v>1159</v>
      </c>
      <c r="H161" t="s">
        <v>327</v>
      </c>
      <c r="I161" t="s">
        <v>382</v>
      </c>
      <c r="J161" t="s">
        <v>1113</v>
      </c>
      <c r="K161" t="s">
        <v>1105</v>
      </c>
      <c r="L161" t="s">
        <v>1624</v>
      </c>
      <c r="M161" t="s">
        <v>1114</v>
      </c>
      <c r="N161" t="s">
        <v>388</v>
      </c>
      <c r="P161" t="s">
        <v>386</v>
      </c>
      <c r="Q161" t="s">
        <v>1115</v>
      </c>
      <c r="R161" t="s">
        <v>1594</v>
      </c>
      <c r="S161" t="s">
        <v>71</v>
      </c>
    </row>
    <row r="162" spans="1:19">
      <c r="A162" t="s">
        <v>1625</v>
      </c>
      <c r="B162" t="s">
        <v>1626</v>
      </c>
      <c r="C162" t="s">
        <v>1110</v>
      </c>
      <c r="D162">
        <v>0</v>
      </c>
      <c r="E162" t="s">
        <v>1627</v>
      </c>
      <c r="F162" t="s">
        <v>53</v>
      </c>
      <c r="G162" t="s">
        <v>1159</v>
      </c>
      <c r="H162" t="s">
        <v>327</v>
      </c>
      <c r="I162" t="s">
        <v>382</v>
      </c>
      <c r="J162" t="s">
        <v>1113</v>
      </c>
      <c r="K162" t="s">
        <v>1105</v>
      </c>
      <c r="L162" t="s">
        <v>1628</v>
      </c>
      <c r="M162" t="s">
        <v>1114</v>
      </c>
      <c r="N162" t="s">
        <v>388</v>
      </c>
      <c r="P162" t="s">
        <v>386</v>
      </c>
      <c r="Q162" t="s">
        <v>1115</v>
      </c>
      <c r="R162" t="s">
        <v>1144</v>
      </c>
      <c r="S162" t="s">
        <v>53</v>
      </c>
    </row>
    <row r="163" spans="1:19">
      <c r="A163" t="s">
        <v>1629</v>
      </c>
      <c r="B163" t="s">
        <v>1630</v>
      </c>
      <c r="C163" t="s">
        <v>1110</v>
      </c>
      <c r="D163">
        <v>0</v>
      </c>
      <c r="E163" t="s">
        <v>1631</v>
      </c>
      <c r="F163" t="s">
        <v>55</v>
      </c>
      <c r="G163" t="s">
        <v>1159</v>
      </c>
      <c r="H163" t="s">
        <v>327</v>
      </c>
      <c r="I163" t="s">
        <v>382</v>
      </c>
      <c r="J163" t="s">
        <v>1113</v>
      </c>
      <c r="K163" t="s">
        <v>1105</v>
      </c>
      <c r="L163" t="s">
        <v>1081</v>
      </c>
      <c r="M163" t="s">
        <v>1114</v>
      </c>
      <c r="N163" t="s">
        <v>388</v>
      </c>
      <c r="P163" t="s">
        <v>386</v>
      </c>
      <c r="Q163" t="s">
        <v>1115</v>
      </c>
      <c r="R163" t="s">
        <v>1162</v>
      </c>
      <c r="S163" t="s">
        <v>71</v>
      </c>
    </row>
    <row r="164" spans="1:19">
      <c r="A164" t="s">
        <v>1632</v>
      </c>
      <c r="B164" t="s">
        <v>1633</v>
      </c>
      <c r="C164" t="s">
        <v>1110</v>
      </c>
      <c r="D164">
        <v>0</v>
      </c>
      <c r="E164" t="s">
        <v>1634</v>
      </c>
      <c r="F164" t="s">
        <v>53</v>
      </c>
      <c r="G164" t="s">
        <v>1159</v>
      </c>
      <c r="H164" t="s">
        <v>327</v>
      </c>
      <c r="I164" t="s">
        <v>382</v>
      </c>
      <c r="J164" t="s">
        <v>1113</v>
      </c>
      <c r="K164" t="s">
        <v>1105</v>
      </c>
      <c r="L164" t="s">
        <v>1075</v>
      </c>
      <c r="M164" t="s">
        <v>1114</v>
      </c>
      <c r="N164" t="s">
        <v>388</v>
      </c>
      <c r="P164" t="s">
        <v>386</v>
      </c>
      <c r="Q164" t="s">
        <v>1115</v>
      </c>
      <c r="R164" t="s">
        <v>1144</v>
      </c>
      <c r="S164" t="s">
        <v>53</v>
      </c>
    </row>
    <row r="165" spans="1:19">
      <c r="A165" t="s">
        <v>1635</v>
      </c>
      <c r="B165" t="s">
        <v>1636</v>
      </c>
      <c r="C165" t="s">
        <v>1110</v>
      </c>
      <c r="D165">
        <v>0</v>
      </c>
      <c r="E165" t="s">
        <v>1637</v>
      </c>
      <c r="F165" t="s">
        <v>53</v>
      </c>
      <c r="G165" t="s">
        <v>1159</v>
      </c>
      <c r="H165" t="s">
        <v>327</v>
      </c>
      <c r="I165" t="s">
        <v>382</v>
      </c>
      <c r="J165" t="s">
        <v>1113</v>
      </c>
      <c r="K165" t="s">
        <v>1105</v>
      </c>
      <c r="L165" t="s">
        <v>1074</v>
      </c>
      <c r="M165" t="s">
        <v>1114</v>
      </c>
      <c r="N165" t="s">
        <v>388</v>
      </c>
      <c r="P165" t="s">
        <v>386</v>
      </c>
      <c r="Q165" t="s">
        <v>1115</v>
      </c>
      <c r="R165" t="s">
        <v>1144</v>
      </c>
      <c r="S165" t="s">
        <v>53</v>
      </c>
    </row>
    <row r="166" spans="1:19">
      <c r="A166" t="s">
        <v>1638</v>
      </c>
      <c r="B166" t="s">
        <v>1639</v>
      </c>
      <c r="C166" t="s">
        <v>1110</v>
      </c>
      <c r="D166">
        <v>0</v>
      </c>
      <c r="E166" t="s">
        <v>1640</v>
      </c>
      <c r="F166" t="s">
        <v>53</v>
      </c>
      <c r="G166" t="s">
        <v>1159</v>
      </c>
      <c r="H166" t="s">
        <v>327</v>
      </c>
      <c r="I166" t="s">
        <v>382</v>
      </c>
      <c r="J166" t="s">
        <v>1113</v>
      </c>
      <c r="K166" t="s">
        <v>1105</v>
      </c>
      <c r="L166" t="s">
        <v>1101</v>
      </c>
      <c r="M166" t="s">
        <v>1114</v>
      </c>
      <c r="N166" t="s">
        <v>388</v>
      </c>
      <c r="P166" t="s">
        <v>386</v>
      </c>
      <c r="Q166" t="s">
        <v>1115</v>
      </c>
      <c r="R166" t="s">
        <v>1174</v>
      </c>
      <c r="S166" t="s">
        <v>53</v>
      </c>
    </row>
    <row r="167" spans="1:19">
      <c r="A167" t="s">
        <v>1641</v>
      </c>
      <c r="B167" t="s">
        <v>1642</v>
      </c>
      <c r="C167" t="s">
        <v>1110</v>
      </c>
      <c r="D167">
        <v>0</v>
      </c>
      <c r="E167" t="s">
        <v>1643</v>
      </c>
      <c r="F167" t="s">
        <v>53</v>
      </c>
      <c r="G167" t="s">
        <v>1159</v>
      </c>
      <c r="H167" t="s">
        <v>327</v>
      </c>
      <c r="I167" t="s">
        <v>382</v>
      </c>
      <c r="J167" t="s">
        <v>1113</v>
      </c>
      <c r="K167" t="s">
        <v>1105</v>
      </c>
      <c r="L167" t="s">
        <v>1060</v>
      </c>
      <c r="M167" t="s">
        <v>1114</v>
      </c>
      <c r="N167" t="s">
        <v>388</v>
      </c>
      <c r="P167" t="s">
        <v>386</v>
      </c>
      <c r="Q167" t="s">
        <v>1115</v>
      </c>
      <c r="R167" t="s">
        <v>1180</v>
      </c>
      <c r="S167" t="s">
        <v>53</v>
      </c>
    </row>
    <row r="168" spans="1:19">
      <c r="A168" t="s">
        <v>1644</v>
      </c>
      <c r="B168" t="s">
        <v>1645</v>
      </c>
      <c r="C168" t="s">
        <v>1110</v>
      </c>
      <c r="D168">
        <v>0</v>
      </c>
      <c r="E168" t="s">
        <v>1646</v>
      </c>
      <c r="F168" t="s">
        <v>53</v>
      </c>
      <c r="G168" t="s">
        <v>1159</v>
      </c>
      <c r="H168" t="s">
        <v>327</v>
      </c>
      <c r="I168" t="s">
        <v>382</v>
      </c>
      <c r="J168" t="s">
        <v>1113</v>
      </c>
      <c r="K168" t="s">
        <v>1105</v>
      </c>
      <c r="L168" t="s">
        <v>1073</v>
      </c>
      <c r="M168" t="s">
        <v>1114</v>
      </c>
      <c r="N168" t="s">
        <v>388</v>
      </c>
      <c r="P168" t="s">
        <v>386</v>
      </c>
      <c r="Q168" t="s">
        <v>1115</v>
      </c>
      <c r="R168" t="s">
        <v>1144</v>
      </c>
      <c r="S168" t="s">
        <v>53</v>
      </c>
    </row>
    <row r="169" spans="1:19">
      <c r="A169" t="s">
        <v>1647</v>
      </c>
      <c r="B169" t="s">
        <v>1648</v>
      </c>
      <c r="C169" t="s">
        <v>1110</v>
      </c>
      <c r="D169">
        <v>0</v>
      </c>
      <c r="E169" t="s">
        <v>1649</v>
      </c>
      <c r="F169" t="s">
        <v>53</v>
      </c>
      <c r="G169" t="s">
        <v>1159</v>
      </c>
      <c r="H169" t="s">
        <v>327</v>
      </c>
      <c r="I169" t="s">
        <v>382</v>
      </c>
      <c r="J169" t="s">
        <v>1113</v>
      </c>
      <c r="K169" t="s">
        <v>1105</v>
      </c>
      <c r="L169" t="s">
        <v>1066</v>
      </c>
      <c r="M169" t="s">
        <v>1114</v>
      </c>
      <c r="N169" t="s">
        <v>388</v>
      </c>
      <c r="P169" t="s">
        <v>386</v>
      </c>
      <c r="Q169" t="s">
        <v>1115</v>
      </c>
      <c r="R169" t="s">
        <v>1174</v>
      </c>
      <c r="S169" t="s">
        <v>53</v>
      </c>
    </row>
    <row r="170" spans="1:19">
      <c r="A170" t="s">
        <v>1650</v>
      </c>
      <c r="B170" t="s">
        <v>1651</v>
      </c>
      <c r="C170" t="s">
        <v>1110</v>
      </c>
      <c r="D170">
        <v>0</v>
      </c>
      <c r="E170" t="s">
        <v>1649</v>
      </c>
      <c r="F170" t="s">
        <v>286</v>
      </c>
      <c r="G170" t="s">
        <v>1159</v>
      </c>
      <c r="H170" t="s">
        <v>327</v>
      </c>
      <c r="I170" t="s">
        <v>382</v>
      </c>
      <c r="J170" t="s">
        <v>1113</v>
      </c>
      <c r="K170" t="s">
        <v>1105</v>
      </c>
      <c r="L170" t="s">
        <v>1066</v>
      </c>
      <c r="M170" t="s">
        <v>1114</v>
      </c>
      <c r="N170" t="s">
        <v>388</v>
      </c>
      <c r="P170" t="s">
        <v>386</v>
      </c>
      <c r="Q170" t="s">
        <v>1115</v>
      </c>
      <c r="R170" t="s">
        <v>1652</v>
      </c>
      <c r="S170" t="s">
        <v>286</v>
      </c>
    </row>
    <row r="171" spans="1:19">
      <c r="A171" t="s">
        <v>1653</v>
      </c>
      <c r="B171" t="s">
        <v>1654</v>
      </c>
      <c r="C171" t="s">
        <v>1110</v>
      </c>
      <c r="D171">
        <v>0</v>
      </c>
      <c r="E171" t="s">
        <v>1655</v>
      </c>
      <c r="F171" t="s">
        <v>53</v>
      </c>
      <c r="G171" t="s">
        <v>1112</v>
      </c>
      <c r="H171" t="s">
        <v>327</v>
      </c>
      <c r="I171" t="s">
        <v>382</v>
      </c>
      <c r="J171" t="s">
        <v>1113</v>
      </c>
      <c r="K171" t="s">
        <v>1105</v>
      </c>
      <c r="L171" t="s">
        <v>1074</v>
      </c>
      <c r="M171" t="s">
        <v>1139</v>
      </c>
      <c r="N171" t="s">
        <v>388</v>
      </c>
      <c r="O171" t="s">
        <v>43</v>
      </c>
      <c r="P171" t="s">
        <v>386</v>
      </c>
      <c r="Q171" t="s">
        <v>1115</v>
      </c>
      <c r="R171" t="s">
        <v>1144</v>
      </c>
      <c r="S171" t="s">
        <v>53</v>
      </c>
    </row>
    <row r="172" spans="1:19">
      <c r="A172" t="s">
        <v>1656</v>
      </c>
      <c r="B172" t="s">
        <v>1657</v>
      </c>
      <c r="C172" t="s">
        <v>1110</v>
      </c>
      <c r="D172">
        <v>0</v>
      </c>
      <c r="E172" t="s">
        <v>1658</v>
      </c>
      <c r="F172" t="s">
        <v>53</v>
      </c>
      <c r="G172" t="s">
        <v>1159</v>
      </c>
      <c r="H172" t="s">
        <v>327</v>
      </c>
      <c r="I172" t="s">
        <v>382</v>
      </c>
      <c r="J172" t="s">
        <v>1113</v>
      </c>
      <c r="K172" t="s">
        <v>1105</v>
      </c>
      <c r="L172" t="s">
        <v>1068</v>
      </c>
      <c r="M172" t="s">
        <v>1114</v>
      </c>
      <c r="N172" t="s">
        <v>388</v>
      </c>
      <c r="P172" t="s">
        <v>386</v>
      </c>
      <c r="Q172" t="s">
        <v>1115</v>
      </c>
      <c r="R172" t="s">
        <v>1659</v>
      </c>
      <c r="S172" t="s">
        <v>53</v>
      </c>
    </row>
    <row r="173" spans="1:19">
      <c r="A173" t="s">
        <v>1660</v>
      </c>
      <c r="B173" t="s">
        <v>1661</v>
      </c>
      <c r="C173" t="s">
        <v>1110</v>
      </c>
      <c r="D173">
        <v>0</v>
      </c>
      <c r="E173" t="s">
        <v>1662</v>
      </c>
      <c r="F173" t="s">
        <v>53</v>
      </c>
      <c r="G173" t="s">
        <v>1159</v>
      </c>
      <c r="H173" t="s">
        <v>327</v>
      </c>
      <c r="I173" t="s">
        <v>382</v>
      </c>
      <c r="J173" t="s">
        <v>1113</v>
      </c>
      <c r="K173" t="s">
        <v>1105</v>
      </c>
      <c r="L173" t="s">
        <v>1079</v>
      </c>
      <c r="M173" t="s">
        <v>1114</v>
      </c>
      <c r="N173" t="s">
        <v>388</v>
      </c>
      <c r="P173" t="s">
        <v>386</v>
      </c>
      <c r="Q173" t="s">
        <v>1115</v>
      </c>
      <c r="R173" t="s">
        <v>1663</v>
      </c>
      <c r="S173" t="s">
        <v>53</v>
      </c>
    </row>
    <row r="174" spans="1:19">
      <c r="A174" t="s">
        <v>1664</v>
      </c>
      <c r="B174" t="s">
        <v>1665</v>
      </c>
      <c r="C174" t="s">
        <v>1110</v>
      </c>
      <c r="D174">
        <v>0</v>
      </c>
      <c r="E174" t="s">
        <v>1666</v>
      </c>
      <c r="F174" t="s">
        <v>60</v>
      </c>
      <c r="G174" t="s">
        <v>1159</v>
      </c>
      <c r="H174" t="s">
        <v>327</v>
      </c>
      <c r="I174" t="s">
        <v>382</v>
      </c>
      <c r="J174" t="s">
        <v>1113</v>
      </c>
      <c r="K174" t="s">
        <v>1105</v>
      </c>
      <c r="L174" t="s">
        <v>1667</v>
      </c>
      <c r="M174" t="s">
        <v>1114</v>
      </c>
      <c r="N174" t="s">
        <v>388</v>
      </c>
      <c r="P174" t="s">
        <v>386</v>
      </c>
      <c r="Q174" t="s">
        <v>1115</v>
      </c>
      <c r="R174" t="s">
        <v>1668</v>
      </c>
      <c r="S174" t="s">
        <v>60</v>
      </c>
    </row>
    <row r="175" spans="1:19">
      <c r="A175" t="s">
        <v>1669</v>
      </c>
      <c r="B175" t="s">
        <v>1670</v>
      </c>
      <c r="C175" t="s">
        <v>1110</v>
      </c>
      <c r="D175">
        <v>0</v>
      </c>
      <c r="E175" t="s">
        <v>1671</v>
      </c>
      <c r="F175" t="s">
        <v>60</v>
      </c>
      <c r="G175" t="s">
        <v>1159</v>
      </c>
      <c r="H175" t="s">
        <v>327</v>
      </c>
      <c r="I175" t="s">
        <v>382</v>
      </c>
      <c r="J175" t="s">
        <v>1113</v>
      </c>
      <c r="K175" t="s">
        <v>1105</v>
      </c>
      <c r="L175" t="s">
        <v>1090</v>
      </c>
      <c r="M175" t="s">
        <v>1114</v>
      </c>
      <c r="N175" t="s">
        <v>388</v>
      </c>
      <c r="P175" t="s">
        <v>386</v>
      </c>
      <c r="Q175" t="s">
        <v>1115</v>
      </c>
      <c r="R175" t="s">
        <v>1672</v>
      </c>
      <c r="S175" t="s">
        <v>60</v>
      </c>
    </row>
    <row r="176" spans="1:19">
      <c r="A176" t="s">
        <v>1673</v>
      </c>
      <c r="B176" t="s">
        <v>1674</v>
      </c>
      <c r="C176" t="s">
        <v>1110</v>
      </c>
      <c r="D176">
        <v>0</v>
      </c>
      <c r="E176" t="s">
        <v>1675</v>
      </c>
      <c r="F176" t="s">
        <v>55</v>
      </c>
      <c r="G176" t="s">
        <v>1159</v>
      </c>
      <c r="H176" t="s">
        <v>327</v>
      </c>
      <c r="I176" t="s">
        <v>382</v>
      </c>
      <c r="J176" t="s">
        <v>1113</v>
      </c>
      <c r="K176" t="s">
        <v>1105</v>
      </c>
      <c r="L176" t="s">
        <v>1101</v>
      </c>
      <c r="M176" t="s">
        <v>1114</v>
      </c>
      <c r="N176" t="s">
        <v>388</v>
      </c>
      <c r="P176" t="s">
        <v>386</v>
      </c>
      <c r="Q176" t="s">
        <v>1115</v>
      </c>
      <c r="R176" t="s">
        <v>1676</v>
      </c>
      <c r="S176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87</vt:i4>
      </vt:variant>
    </vt:vector>
  </HeadingPairs>
  <TitlesOfParts>
    <vt:vector size="9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2022-05-24T14:55:47Z</dcterms:modified>
</cp:coreProperties>
</file>