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"/>
    </mc:Choice>
  </mc:AlternateContent>
  <xr:revisionPtr revIDLastSave="0" documentId="13_ncr:1_{E5BAC592-D4DA-4E97-BD78-A2C7D3C10D2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5" hidden="1">Colors!$A$1:$B$1</definedName>
    <definedName name="_xlnm._FilterDatabase" localSheetId="3" hidden="1">MaterialsTranslate!$B$1:$C$38</definedName>
    <definedName name="_xlnm._FilterDatabase" localSheetId="0" hidden="1">Table!$A$1:$BG$83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Settings!$L$2:$L$22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40" i="1" l="1"/>
  <c r="AY51" i="1"/>
  <c r="AY61" i="1"/>
  <c r="AY65" i="1"/>
  <c r="AY73" i="1"/>
  <c r="AY72" i="1"/>
  <c r="AY39" i="1"/>
  <c r="AY52" i="1"/>
  <c r="AY71" i="1"/>
  <c r="AY64" i="1"/>
  <c r="AY29" i="1"/>
  <c r="AY38" i="1"/>
  <c r="AY60" i="1"/>
  <c r="AY63" i="1"/>
  <c r="AY70" i="1"/>
  <c r="AY6" i="1"/>
  <c r="AY44" i="1"/>
  <c r="AY59" i="1"/>
  <c r="AY69" i="1"/>
  <c r="AY31" i="1"/>
  <c r="AY43" i="1"/>
  <c r="AY37" i="1"/>
  <c r="AY58" i="1"/>
  <c r="AY68" i="1"/>
  <c r="AY5" i="1"/>
  <c r="AY19" i="1"/>
  <c r="AY36" i="1"/>
  <c r="AY49" i="1"/>
  <c r="AY67" i="1"/>
  <c r="AY18" i="1"/>
  <c r="AY48" i="1"/>
  <c r="AY78" i="1"/>
  <c r="AY17" i="1"/>
  <c r="AY28" i="1"/>
  <c r="AY47" i="1"/>
  <c r="AY66" i="1"/>
  <c r="AY30" i="1"/>
  <c r="AY35" i="1"/>
  <c r="AY42" i="1"/>
  <c r="AY27" i="1"/>
  <c r="AY34" i="1"/>
  <c r="AY46" i="1"/>
  <c r="AY33" i="1"/>
  <c r="AY57" i="1"/>
  <c r="AY8" i="1"/>
  <c r="AY16" i="1"/>
  <c r="AY23" i="1"/>
  <c r="AY45" i="1"/>
  <c r="AY55" i="1"/>
  <c r="AY77" i="1"/>
  <c r="AY79" i="1"/>
  <c r="AY41" i="1"/>
  <c r="AY82" i="1"/>
  <c r="AY3" i="1"/>
  <c r="AY7" i="1"/>
  <c r="AY10" i="1"/>
  <c r="AY12" i="1"/>
  <c r="AY15" i="1"/>
  <c r="AY22" i="1"/>
  <c r="AY25" i="1"/>
  <c r="AY54" i="1"/>
  <c r="AY81" i="1"/>
  <c r="AY21" i="1"/>
  <c r="AY75" i="1"/>
  <c r="AY9" i="1"/>
  <c r="AY32" i="1"/>
  <c r="AY62" i="1"/>
  <c r="AY80" i="1"/>
  <c r="AY26" i="1"/>
  <c r="AY4" i="1"/>
  <c r="AY11" i="1"/>
  <c r="AY13" i="1"/>
  <c r="AY76" i="1"/>
  <c r="AY56" i="1"/>
  <c r="AY50" i="1"/>
  <c r="AY14" i="1"/>
  <c r="AY20" i="1"/>
  <c r="AY24" i="1"/>
  <c r="AY53" i="1"/>
  <c r="AY74" i="1"/>
  <c r="AX40" i="1"/>
  <c r="AX51" i="1"/>
  <c r="AX61" i="1"/>
  <c r="AX65" i="1"/>
  <c r="AX73" i="1"/>
  <c r="AX72" i="1"/>
  <c r="AX39" i="1"/>
  <c r="AX52" i="1"/>
  <c r="AX71" i="1"/>
  <c r="AX64" i="1"/>
  <c r="AX29" i="1"/>
  <c r="AX38" i="1"/>
  <c r="AX60" i="1"/>
  <c r="AX63" i="1"/>
  <c r="AX70" i="1"/>
  <c r="AX6" i="1"/>
  <c r="AX44" i="1"/>
  <c r="AX59" i="1"/>
  <c r="AX69" i="1"/>
  <c r="AX31" i="1"/>
  <c r="AX43" i="1"/>
  <c r="AX37" i="1"/>
  <c r="AX58" i="1"/>
  <c r="AX68" i="1"/>
  <c r="AX5" i="1"/>
  <c r="AX19" i="1"/>
  <c r="AX36" i="1"/>
  <c r="AX49" i="1"/>
  <c r="AX67" i="1"/>
  <c r="AX18" i="1"/>
  <c r="AX48" i="1"/>
  <c r="AX78" i="1"/>
  <c r="AX17" i="1"/>
  <c r="AX28" i="1"/>
  <c r="AX47" i="1"/>
  <c r="AX66" i="1"/>
  <c r="AX30" i="1"/>
  <c r="AX35" i="1"/>
  <c r="AX42" i="1"/>
  <c r="AX27" i="1"/>
  <c r="AX34" i="1"/>
  <c r="AX46" i="1"/>
  <c r="AX33" i="1"/>
  <c r="AX57" i="1"/>
  <c r="AX8" i="1"/>
  <c r="AX16" i="1"/>
  <c r="AX23" i="1"/>
  <c r="AX45" i="1"/>
  <c r="AX55" i="1"/>
  <c r="AX77" i="1"/>
  <c r="AX79" i="1"/>
  <c r="AX41" i="1"/>
  <c r="AX82" i="1"/>
  <c r="AX3" i="1"/>
  <c r="AX7" i="1"/>
  <c r="AX10" i="1"/>
  <c r="AX12" i="1"/>
  <c r="AX15" i="1"/>
  <c r="AX22" i="1"/>
  <c r="AX25" i="1"/>
  <c r="AX54" i="1"/>
  <c r="AX81" i="1"/>
  <c r="AX21" i="1"/>
  <c r="AX75" i="1"/>
  <c r="AX9" i="1"/>
  <c r="AX32" i="1"/>
  <c r="AX62" i="1"/>
  <c r="AX80" i="1"/>
  <c r="AX26" i="1"/>
  <c r="AX4" i="1"/>
  <c r="AX11" i="1"/>
  <c r="AX13" i="1"/>
  <c r="AX76" i="1"/>
  <c r="AX56" i="1"/>
  <c r="AX50" i="1"/>
  <c r="AX14" i="1"/>
  <c r="AX20" i="1"/>
  <c r="AX24" i="1"/>
  <c r="AX53" i="1"/>
  <c r="AX74" i="1"/>
  <c r="AT40" i="1"/>
  <c r="BC40" i="1" s="1"/>
  <c r="AT51" i="1"/>
  <c r="BC51" i="1" s="1"/>
  <c r="AT61" i="1"/>
  <c r="BC61" i="1" s="1"/>
  <c r="AT65" i="1"/>
  <c r="BC65" i="1" s="1"/>
  <c r="AT73" i="1"/>
  <c r="BC73" i="1" s="1"/>
  <c r="AT72" i="1"/>
  <c r="BC72" i="1" s="1"/>
  <c r="AT39" i="1"/>
  <c r="BC39" i="1" s="1"/>
  <c r="AT52" i="1"/>
  <c r="BC52" i="1" s="1"/>
  <c r="AT71" i="1"/>
  <c r="BC71" i="1" s="1"/>
  <c r="AT64" i="1"/>
  <c r="AZ64" i="1" s="1"/>
  <c r="AT29" i="1"/>
  <c r="BC29" i="1" s="1"/>
  <c r="AT38" i="1"/>
  <c r="BC38" i="1" s="1"/>
  <c r="AT60" i="1"/>
  <c r="BC60" i="1" s="1"/>
  <c r="AT63" i="1"/>
  <c r="BC63" i="1" s="1"/>
  <c r="AT70" i="1"/>
  <c r="BC70" i="1" s="1"/>
  <c r="AT6" i="1"/>
  <c r="BC6" i="1" s="1"/>
  <c r="AT44" i="1"/>
  <c r="BC44" i="1" s="1"/>
  <c r="AT59" i="1"/>
  <c r="BC59" i="1" s="1"/>
  <c r="AT69" i="1"/>
  <c r="BC69" i="1" s="1"/>
  <c r="AT31" i="1"/>
  <c r="BC31" i="1" s="1"/>
  <c r="AT43" i="1"/>
  <c r="BC43" i="1" s="1"/>
  <c r="AT37" i="1"/>
  <c r="BC37" i="1" s="1"/>
  <c r="AT58" i="1"/>
  <c r="BC58" i="1" s="1"/>
  <c r="AT68" i="1"/>
  <c r="BC68" i="1" s="1"/>
  <c r="AT5" i="1"/>
  <c r="BC5" i="1" s="1"/>
  <c r="AT19" i="1"/>
  <c r="BC19" i="1" s="1"/>
  <c r="AT36" i="1"/>
  <c r="BC36" i="1" s="1"/>
  <c r="AT49" i="1"/>
  <c r="BC49" i="1" s="1"/>
  <c r="AT67" i="1"/>
  <c r="BC67" i="1" s="1"/>
  <c r="AT18" i="1"/>
  <c r="BC18" i="1" s="1"/>
  <c r="AT48" i="1"/>
  <c r="BC48" i="1" s="1"/>
  <c r="AT78" i="1"/>
  <c r="BC78" i="1" s="1"/>
  <c r="AT17" i="1"/>
  <c r="BC17" i="1" s="1"/>
  <c r="AT28" i="1"/>
  <c r="BC28" i="1" s="1"/>
  <c r="AT47" i="1"/>
  <c r="BC47" i="1" s="1"/>
  <c r="AT66" i="1"/>
  <c r="BC66" i="1" s="1"/>
  <c r="AT30" i="1"/>
  <c r="BC30" i="1" s="1"/>
  <c r="AT35" i="1"/>
  <c r="BC35" i="1" s="1"/>
  <c r="AT42" i="1"/>
  <c r="BC42" i="1" s="1"/>
  <c r="AT27" i="1"/>
  <c r="BC27" i="1" s="1"/>
  <c r="AT34" i="1"/>
  <c r="BC34" i="1" s="1"/>
  <c r="AT46" i="1"/>
  <c r="BC46" i="1" s="1"/>
  <c r="AT33" i="1"/>
  <c r="BC33" i="1" s="1"/>
  <c r="AT57" i="1"/>
  <c r="BC57" i="1" s="1"/>
  <c r="AT8" i="1"/>
  <c r="BC8" i="1" s="1"/>
  <c r="AT16" i="1"/>
  <c r="BC16" i="1" s="1"/>
  <c r="AT23" i="1"/>
  <c r="BC23" i="1" s="1"/>
  <c r="AT45" i="1"/>
  <c r="BC45" i="1" s="1"/>
  <c r="AT55" i="1"/>
  <c r="BC55" i="1" s="1"/>
  <c r="AT77" i="1"/>
  <c r="AZ77" i="1" s="1"/>
  <c r="AT79" i="1"/>
  <c r="BC79" i="1" s="1"/>
  <c r="AT41" i="1"/>
  <c r="BC41" i="1" s="1"/>
  <c r="AT82" i="1"/>
  <c r="BC82" i="1" s="1"/>
  <c r="AT3" i="1"/>
  <c r="BC3" i="1" s="1"/>
  <c r="AT7" i="1"/>
  <c r="BC7" i="1" s="1"/>
  <c r="AT10" i="1"/>
  <c r="BC10" i="1" s="1"/>
  <c r="AT12" i="1"/>
  <c r="BC12" i="1" s="1"/>
  <c r="AT15" i="1"/>
  <c r="BC15" i="1" s="1"/>
  <c r="AT22" i="1"/>
  <c r="BC22" i="1" s="1"/>
  <c r="AT25" i="1"/>
  <c r="BC25" i="1" s="1"/>
  <c r="AT54" i="1"/>
  <c r="BC54" i="1" s="1"/>
  <c r="AT81" i="1"/>
  <c r="BC81" i="1" s="1"/>
  <c r="AT21" i="1"/>
  <c r="BC21" i="1" s="1"/>
  <c r="AT75" i="1"/>
  <c r="BC75" i="1" s="1"/>
  <c r="AT9" i="1"/>
  <c r="BC9" i="1" s="1"/>
  <c r="AT32" i="1"/>
  <c r="BC32" i="1" s="1"/>
  <c r="AT62" i="1"/>
  <c r="BC62" i="1" s="1"/>
  <c r="AT80" i="1"/>
  <c r="BC80" i="1" s="1"/>
  <c r="AT26" i="1"/>
  <c r="BC26" i="1" s="1"/>
  <c r="AT4" i="1"/>
  <c r="BC4" i="1" s="1"/>
  <c r="AT11" i="1"/>
  <c r="BC11" i="1" s="1"/>
  <c r="AT13" i="1"/>
  <c r="BC13" i="1" s="1"/>
  <c r="AT76" i="1"/>
  <c r="BC76" i="1" s="1"/>
  <c r="AT56" i="1"/>
  <c r="BC56" i="1" s="1"/>
  <c r="AT50" i="1"/>
  <c r="BC50" i="1" s="1"/>
  <c r="AT14" i="1"/>
  <c r="BC14" i="1" s="1"/>
  <c r="AT20" i="1"/>
  <c r="BC20" i="1" s="1"/>
  <c r="AT24" i="1"/>
  <c r="BC24" i="1" s="1"/>
  <c r="AT53" i="1"/>
  <c r="BC53" i="1" s="1"/>
  <c r="AT74" i="1"/>
  <c r="BC74" i="1" s="1"/>
  <c r="J40" i="1"/>
  <c r="J51" i="1"/>
  <c r="J61" i="1"/>
  <c r="J65" i="1"/>
  <c r="J73" i="1"/>
  <c r="J72" i="1"/>
  <c r="J39" i="1"/>
  <c r="J52" i="1"/>
  <c r="J71" i="1"/>
  <c r="J64" i="1"/>
  <c r="J29" i="1"/>
  <c r="J38" i="1"/>
  <c r="J60" i="1"/>
  <c r="J63" i="1"/>
  <c r="J70" i="1"/>
  <c r="J6" i="1"/>
  <c r="J44" i="1"/>
  <c r="J59" i="1"/>
  <c r="J69" i="1"/>
  <c r="J31" i="1"/>
  <c r="J43" i="1"/>
  <c r="J37" i="1"/>
  <c r="J58" i="1"/>
  <c r="J68" i="1"/>
  <c r="J5" i="1"/>
  <c r="J19" i="1"/>
  <c r="J36" i="1"/>
  <c r="J49" i="1"/>
  <c r="J67" i="1"/>
  <c r="J18" i="1"/>
  <c r="J48" i="1"/>
  <c r="J78" i="1"/>
  <c r="J17" i="1"/>
  <c r="J28" i="1"/>
  <c r="J47" i="1"/>
  <c r="J66" i="1"/>
  <c r="J30" i="1"/>
  <c r="J35" i="1"/>
  <c r="J42" i="1"/>
  <c r="J27" i="1"/>
  <c r="J34" i="1"/>
  <c r="J46" i="1"/>
  <c r="J33" i="1"/>
  <c r="J57" i="1"/>
  <c r="J8" i="1"/>
  <c r="J16" i="1"/>
  <c r="J23" i="1"/>
  <c r="J45" i="1"/>
  <c r="J55" i="1"/>
  <c r="J77" i="1"/>
  <c r="J79" i="1"/>
  <c r="J41" i="1"/>
  <c r="J82" i="1"/>
  <c r="J3" i="1"/>
  <c r="J7" i="1"/>
  <c r="J10" i="1"/>
  <c r="J12" i="1"/>
  <c r="J15" i="1"/>
  <c r="J22" i="1"/>
  <c r="J25" i="1"/>
  <c r="J54" i="1"/>
  <c r="J81" i="1"/>
  <c r="J21" i="1"/>
  <c r="J75" i="1"/>
  <c r="J9" i="1"/>
  <c r="J32" i="1"/>
  <c r="J62" i="1"/>
  <c r="J80" i="1"/>
  <c r="J26" i="1"/>
  <c r="J4" i="1"/>
  <c r="J11" i="1"/>
  <c r="J13" i="1"/>
  <c r="J76" i="1"/>
  <c r="J56" i="1"/>
  <c r="J50" i="1"/>
  <c r="J14" i="1"/>
  <c r="J20" i="1"/>
  <c r="J24" i="1"/>
  <c r="J53" i="1"/>
  <c r="J74" i="1"/>
  <c r="E40" i="1"/>
  <c r="E51" i="1"/>
  <c r="E61" i="1"/>
  <c r="E65" i="1"/>
  <c r="E73" i="1"/>
  <c r="E72" i="1"/>
  <c r="E39" i="1"/>
  <c r="E52" i="1"/>
  <c r="E71" i="1"/>
  <c r="E64" i="1"/>
  <c r="E29" i="1"/>
  <c r="E38" i="1"/>
  <c r="E60" i="1"/>
  <c r="E63" i="1"/>
  <c r="E70" i="1"/>
  <c r="E6" i="1"/>
  <c r="E44" i="1"/>
  <c r="E59" i="1"/>
  <c r="E69" i="1"/>
  <c r="E31" i="1"/>
  <c r="E43" i="1"/>
  <c r="E37" i="1"/>
  <c r="E58" i="1"/>
  <c r="E68" i="1"/>
  <c r="E5" i="1"/>
  <c r="E19" i="1"/>
  <c r="E36" i="1"/>
  <c r="E49" i="1"/>
  <c r="E67" i="1"/>
  <c r="E18" i="1"/>
  <c r="E48" i="1"/>
  <c r="E78" i="1"/>
  <c r="E17" i="1"/>
  <c r="E28" i="1"/>
  <c r="E47" i="1"/>
  <c r="E66" i="1"/>
  <c r="E30" i="1"/>
  <c r="E35" i="1"/>
  <c r="E42" i="1"/>
  <c r="E27" i="1"/>
  <c r="E34" i="1"/>
  <c r="E46" i="1"/>
  <c r="E33" i="1"/>
  <c r="E57" i="1"/>
  <c r="E8" i="1"/>
  <c r="E16" i="1"/>
  <c r="E23" i="1"/>
  <c r="E45" i="1"/>
  <c r="E55" i="1"/>
  <c r="E77" i="1"/>
  <c r="E79" i="1"/>
  <c r="E41" i="1"/>
  <c r="E82" i="1"/>
  <c r="E3" i="1"/>
  <c r="E7" i="1"/>
  <c r="E10" i="1"/>
  <c r="E12" i="1"/>
  <c r="E15" i="1"/>
  <c r="E22" i="1"/>
  <c r="E25" i="1"/>
  <c r="E54" i="1"/>
  <c r="E81" i="1"/>
  <c r="E21" i="1"/>
  <c r="E75" i="1"/>
  <c r="E9" i="1"/>
  <c r="E32" i="1"/>
  <c r="E62" i="1"/>
  <c r="E80" i="1"/>
  <c r="E26" i="1"/>
  <c r="E4" i="1"/>
  <c r="E11" i="1"/>
  <c r="E13" i="1"/>
  <c r="E76" i="1"/>
  <c r="E56" i="1"/>
  <c r="E50" i="1"/>
  <c r="E14" i="1"/>
  <c r="E20" i="1"/>
  <c r="E24" i="1"/>
  <c r="E53" i="1"/>
  <c r="E74" i="1"/>
  <c r="A40" i="1"/>
  <c r="A51" i="1"/>
  <c r="A61" i="1"/>
  <c r="A65" i="1"/>
  <c r="A73" i="1"/>
  <c r="A72" i="1"/>
  <c r="A39" i="1"/>
  <c r="A52" i="1"/>
  <c r="A71" i="1"/>
  <c r="A64" i="1"/>
  <c r="A29" i="1"/>
  <c r="A38" i="1"/>
  <c r="A60" i="1"/>
  <c r="A63" i="1"/>
  <c r="A70" i="1"/>
  <c r="A6" i="1"/>
  <c r="A44" i="1"/>
  <c r="A59" i="1"/>
  <c r="A69" i="1"/>
  <c r="A31" i="1"/>
  <c r="A43" i="1"/>
  <c r="A37" i="1"/>
  <c r="A58" i="1"/>
  <c r="A68" i="1"/>
  <c r="A5" i="1"/>
  <c r="A19" i="1"/>
  <c r="A36" i="1"/>
  <c r="A49" i="1"/>
  <c r="A67" i="1"/>
  <c r="A18" i="1"/>
  <c r="A48" i="1"/>
  <c r="A78" i="1"/>
  <c r="A17" i="1"/>
  <c r="A28" i="1"/>
  <c r="A47" i="1"/>
  <c r="A66" i="1"/>
  <c r="A30" i="1"/>
  <c r="A35" i="1"/>
  <c r="A42" i="1"/>
  <c r="A27" i="1"/>
  <c r="A34" i="1"/>
  <c r="A46" i="1"/>
  <c r="A33" i="1"/>
  <c r="A57" i="1"/>
  <c r="A8" i="1"/>
  <c r="A16" i="1"/>
  <c r="A23" i="1"/>
  <c r="A45" i="1"/>
  <c r="A55" i="1"/>
  <c r="A77" i="1"/>
  <c r="A79" i="1"/>
  <c r="A41" i="1"/>
  <c r="A82" i="1"/>
  <c r="A3" i="1"/>
  <c r="A7" i="1"/>
  <c r="A10" i="1"/>
  <c r="A12" i="1"/>
  <c r="A15" i="1"/>
  <c r="A22" i="1"/>
  <c r="A25" i="1"/>
  <c r="A54" i="1"/>
  <c r="A81" i="1"/>
  <c r="A21" i="1"/>
  <c r="A75" i="1"/>
  <c r="A9" i="1"/>
  <c r="A32" i="1"/>
  <c r="A62" i="1"/>
  <c r="A80" i="1"/>
  <c r="A26" i="1"/>
  <c r="A4" i="1"/>
  <c r="A11" i="1"/>
  <c r="A13" i="1"/>
  <c r="A76" i="1"/>
  <c r="A56" i="1"/>
  <c r="A50" i="1"/>
  <c r="A14" i="1"/>
  <c r="A20" i="1"/>
  <c r="A24" i="1"/>
  <c r="A53" i="1"/>
  <c r="A74" i="1"/>
  <c r="BE2" i="1"/>
  <c r="D37" i="4"/>
  <c r="D36" i="4"/>
  <c r="D35" i="4"/>
  <c r="D34" i="4"/>
  <c r="D33" i="4"/>
  <c r="D32" i="4"/>
  <c r="D31" i="4"/>
  <c r="D38" i="4"/>
  <c r="AW47" i="1"/>
  <c r="AV19" i="1"/>
  <c r="AV21" i="1"/>
  <c r="AW9" i="1"/>
  <c r="AV76" i="1"/>
  <c r="AV48" i="1"/>
  <c r="AW48" i="1"/>
  <c r="AW68" i="1"/>
  <c r="AV6" i="1"/>
  <c r="AV26" i="1"/>
  <c r="AW37" i="1"/>
  <c r="AW8" i="1"/>
  <c r="AW52" i="1"/>
  <c r="AV7" i="1"/>
  <c r="AV37" i="1"/>
  <c r="AV13" i="1"/>
  <c r="AW15" i="1"/>
  <c r="AW29" i="1"/>
  <c r="AW54" i="1"/>
  <c r="AW38" i="1"/>
  <c r="AW63" i="1"/>
  <c r="AW25" i="1"/>
  <c r="AV11" i="1"/>
  <c r="AV82" i="1"/>
  <c r="AW46" i="1"/>
  <c r="AV70" i="1"/>
  <c r="AV36" i="1"/>
  <c r="AW36" i="1"/>
  <c r="AV25" i="1"/>
  <c r="AV42" i="1"/>
  <c r="AW23" i="1"/>
  <c r="AW62" i="1"/>
  <c r="AW78" i="1"/>
  <c r="AW39" i="1"/>
  <c r="AV59" i="1"/>
  <c r="AV60" i="1"/>
  <c r="AW77" i="1"/>
  <c r="AW59" i="1"/>
  <c r="AW60" i="1"/>
  <c r="AW50" i="1"/>
  <c r="AW61" i="1"/>
  <c r="AV61" i="1"/>
  <c r="AW20" i="1"/>
  <c r="AV16" i="1"/>
  <c r="AV22" i="1"/>
  <c r="AW26" i="1"/>
  <c r="AW74" i="1"/>
  <c r="AW82" i="1"/>
  <c r="AW6" i="1"/>
  <c r="AW14" i="1"/>
  <c r="AV57" i="1"/>
  <c r="AV33" i="1"/>
  <c r="AV3" i="1"/>
  <c r="AW51" i="1"/>
  <c r="AW32" i="1"/>
  <c r="AV66" i="1"/>
  <c r="AV50" i="1"/>
  <c r="AW58" i="1"/>
  <c r="AV52" i="1"/>
  <c r="AV81" i="1"/>
  <c r="AV4" i="1"/>
  <c r="AW67" i="1"/>
  <c r="AW40" i="1"/>
  <c r="AV49" i="1"/>
  <c r="AW16" i="1"/>
  <c r="AV68" i="1"/>
  <c r="AW76" i="1"/>
  <c r="AW80" i="1"/>
  <c r="AV77" i="1"/>
  <c r="AW31" i="1"/>
  <c r="AV51" i="1"/>
  <c r="AW75" i="1"/>
  <c r="AW3" i="1"/>
  <c r="AV35" i="1"/>
  <c r="AV32" i="1"/>
  <c r="AW33" i="1"/>
  <c r="AV18" i="1"/>
  <c r="AW69" i="1"/>
  <c r="AV43" i="1"/>
  <c r="AV47" i="1"/>
  <c r="AV30" i="1"/>
  <c r="AW13" i="1"/>
  <c r="AV17" i="1"/>
  <c r="AV20" i="1"/>
  <c r="AW30" i="1"/>
  <c r="AV62" i="1"/>
  <c r="AW79" i="1"/>
  <c r="AV69" i="1"/>
  <c r="AV80" i="1"/>
  <c r="AV39" i="1"/>
  <c r="AW70" i="1"/>
  <c r="AW55" i="1"/>
  <c r="AW53" i="1"/>
  <c r="AW42" i="1"/>
  <c r="AW41" i="1"/>
  <c r="AV65" i="1"/>
  <c r="AV12" i="1"/>
  <c r="AV71" i="1"/>
  <c r="AV72" i="1"/>
  <c r="AW81" i="1"/>
  <c r="AW34" i="1"/>
  <c r="AW4" i="1"/>
  <c r="AW57" i="1"/>
  <c r="AV23" i="1"/>
  <c r="AW17" i="1"/>
  <c r="AW21" i="1"/>
  <c r="AW12" i="1"/>
  <c r="AV31" i="1"/>
  <c r="AV40" i="1"/>
  <c r="AV15" i="1"/>
  <c r="AV28" i="1"/>
  <c r="AV55" i="1"/>
  <c r="AW27" i="1"/>
  <c r="AW43" i="1"/>
  <c r="AW45" i="1"/>
  <c r="AW71" i="1"/>
  <c r="AW65" i="1"/>
  <c r="AW11" i="1"/>
  <c r="AW49" i="1"/>
  <c r="AW24" i="1"/>
  <c r="AV5" i="1"/>
  <c r="AW10" i="1"/>
  <c r="AV45" i="1"/>
  <c r="AV56" i="1"/>
  <c r="AV73" i="1"/>
  <c r="AV67" i="1"/>
  <c r="AV74" i="1"/>
  <c r="AW28" i="1"/>
  <c r="AV27" i="1"/>
  <c r="AV24" i="1"/>
  <c r="AW19" i="1"/>
  <c r="AW18" i="1"/>
  <c r="AW72" i="1"/>
  <c r="AV53" i="1"/>
  <c r="AW44" i="1"/>
  <c r="AV34" i="1"/>
  <c r="AW5" i="1"/>
  <c r="AV41" i="1"/>
  <c r="AV64" i="1"/>
  <c r="AW64" i="1"/>
  <c r="AV8" i="1"/>
  <c r="AW7" i="1"/>
  <c r="AW35" i="1"/>
  <c r="AW56" i="1"/>
  <c r="AW73" i="1"/>
  <c r="AV14" i="1"/>
  <c r="AV79" i="1"/>
  <c r="AV9" i="1"/>
  <c r="AW22" i="1"/>
  <c r="AV44" i="1"/>
  <c r="AV29" i="1"/>
  <c r="AV78" i="1"/>
  <c r="AV58" i="1"/>
  <c r="AW66" i="1"/>
  <c r="AV46" i="1"/>
  <c r="AV10" i="1"/>
  <c r="AV63" i="1"/>
  <c r="AV38" i="1"/>
  <c r="AV75" i="1"/>
  <c r="AV54" i="1"/>
  <c r="BA15" i="1" l="1"/>
  <c r="BA19" i="1"/>
  <c r="BA76" i="1"/>
  <c r="BA9" i="1"/>
  <c r="BA12" i="1"/>
  <c r="BA55" i="1"/>
  <c r="BA34" i="1"/>
  <c r="BA17" i="1"/>
  <c r="BA5" i="1"/>
  <c r="BA44" i="1"/>
  <c r="BA71" i="1"/>
  <c r="BA40" i="1"/>
  <c r="BA32" i="1"/>
  <c r="BA28" i="1"/>
  <c r="BA59" i="1"/>
  <c r="BA74" i="1"/>
  <c r="BA13" i="1"/>
  <c r="BA75" i="1"/>
  <c r="BA10" i="1"/>
  <c r="BA45" i="1"/>
  <c r="BA27" i="1"/>
  <c r="BA78" i="1"/>
  <c r="BA68" i="1"/>
  <c r="BA6" i="1"/>
  <c r="BA52" i="1"/>
  <c r="BA56" i="1"/>
  <c r="BA46" i="1"/>
  <c r="BA64" i="1"/>
  <c r="BA53" i="1"/>
  <c r="BA11" i="1"/>
  <c r="BA21" i="1"/>
  <c r="BA7" i="1"/>
  <c r="BA23" i="1"/>
  <c r="BA42" i="1"/>
  <c r="BA48" i="1"/>
  <c r="BA58" i="1"/>
  <c r="BA70" i="1"/>
  <c r="BA39" i="1"/>
  <c r="BA77" i="1"/>
  <c r="BA51" i="1"/>
  <c r="BA24" i="1"/>
  <c r="BA4" i="1"/>
  <c r="BA81" i="1"/>
  <c r="BA3" i="1"/>
  <c r="BA16" i="1"/>
  <c r="BA35" i="1"/>
  <c r="BA18" i="1"/>
  <c r="BA37" i="1"/>
  <c r="BA63" i="1"/>
  <c r="BA72" i="1"/>
  <c r="BA20" i="1"/>
  <c r="BA26" i="1"/>
  <c r="BA54" i="1"/>
  <c r="BA82" i="1"/>
  <c r="BA8" i="1"/>
  <c r="BA30" i="1"/>
  <c r="BA67" i="1"/>
  <c r="BA43" i="1"/>
  <c r="BA60" i="1"/>
  <c r="BA73" i="1"/>
  <c r="BA14" i="1"/>
  <c r="BA80" i="1"/>
  <c r="BA25" i="1"/>
  <c r="BA41" i="1"/>
  <c r="BA57" i="1"/>
  <c r="BA66" i="1"/>
  <c r="BA49" i="1"/>
  <c r="BA31" i="1"/>
  <c r="BA38" i="1"/>
  <c r="BA65" i="1"/>
  <c r="BA50" i="1"/>
  <c r="BA62" i="1"/>
  <c r="BA22" i="1"/>
  <c r="BA79" i="1"/>
  <c r="BA33" i="1"/>
  <c r="BA47" i="1"/>
  <c r="BA36" i="1"/>
  <c r="BA69" i="1"/>
  <c r="BA29" i="1"/>
  <c r="BA61" i="1"/>
  <c r="AZ15" i="1"/>
  <c r="AZ51" i="1"/>
  <c r="BC77" i="1"/>
  <c r="AZ76" i="1"/>
  <c r="AZ9" i="1"/>
  <c r="AZ12" i="1"/>
  <c r="AZ55" i="1"/>
  <c r="AZ34" i="1"/>
  <c r="AZ17" i="1"/>
  <c r="AZ5" i="1"/>
  <c r="AZ44" i="1"/>
  <c r="AZ71" i="1"/>
  <c r="AZ40" i="1"/>
  <c r="AZ46" i="1"/>
  <c r="AZ74" i="1"/>
  <c r="AZ13" i="1"/>
  <c r="AZ75" i="1"/>
  <c r="AZ10" i="1"/>
  <c r="AZ45" i="1"/>
  <c r="AZ27" i="1"/>
  <c r="AZ78" i="1"/>
  <c r="AZ68" i="1"/>
  <c r="AZ6" i="1"/>
  <c r="AZ52" i="1"/>
  <c r="AZ32" i="1"/>
  <c r="AZ28" i="1"/>
  <c r="BC64" i="1"/>
  <c r="AZ53" i="1"/>
  <c r="AZ11" i="1"/>
  <c r="AZ21" i="1"/>
  <c r="AZ7" i="1"/>
  <c r="AZ23" i="1"/>
  <c r="AZ42" i="1"/>
  <c r="AZ48" i="1"/>
  <c r="AZ58" i="1"/>
  <c r="AZ70" i="1"/>
  <c r="AZ39" i="1"/>
  <c r="AZ56" i="1"/>
  <c r="AZ19" i="1"/>
  <c r="AZ24" i="1"/>
  <c r="AZ4" i="1"/>
  <c r="AZ81" i="1"/>
  <c r="AZ3" i="1"/>
  <c r="AZ16" i="1"/>
  <c r="AZ35" i="1"/>
  <c r="AZ18" i="1"/>
  <c r="AZ37" i="1"/>
  <c r="AZ63" i="1"/>
  <c r="AZ72" i="1"/>
  <c r="AZ20" i="1"/>
  <c r="AZ26" i="1"/>
  <c r="AZ54" i="1"/>
  <c r="AZ82" i="1"/>
  <c r="AZ8" i="1"/>
  <c r="AZ30" i="1"/>
  <c r="AZ67" i="1"/>
  <c r="AZ43" i="1"/>
  <c r="AZ60" i="1"/>
  <c r="AZ73" i="1"/>
  <c r="AZ59" i="1"/>
  <c r="AZ14" i="1"/>
  <c r="AZ80" i="1"/>
  <c r="AZ25" i="1"/>
  <c r="AZ41" i="1"/>
  <c r="AZ57" i="1"/>
  <c r="AZ66" i="1"/>
  <c r="AZ49" i="1"/>
  <c r="AZ31" i="1"/>
  <c r="AZ38" i="1"/>
  <c r="AZ65" i="1"/>
  <c r="AZ50" i="1"/>
  <c r="AZ62" i="1"/>
  <c r="AZ22" i="1"/>
  <c r="AZ79" i="1"/>
  <c r="AZ33" i="1"/>
  <c r="AZ47" i="1"/>
  <c r="AZ36" i="1"/>
  <c r="AZ69" i="1"/>
  <c r="AZ29" i="1"/>
  <c r="AZ61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W9270" i="8"/>
  <c r="W9271" i="8"/>
  <c r="V9271" i="8" s="1"/>
  <c r="W9272" i="8"/>
  <c r="V9272" i="8" s="1"/>
  <c r="W9273" i="8"/>
  <c r="W9274" i="8"/>
  <c r="W9275" i="8"/>
  <c r="W9276" i="8"/>
  <c r="W9277" i="8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W9286" i="8"/>
  <c r="W9287" i="8"/>
  <c r="V9287" i="8" s="1"/>
  <c r="W9288" i="8"/>
  <c r="V9288" i="8" s="1"/>
  <c r="W9289" i="8"/>
  <c r="W9290" i="8"/>
  <c r="W9291" i="8"/>
  <c r="W9292" i="8"/>
  <c r="W9293" i="8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W9302" i="8"/>
  <c r="W9303" i="8"/>
  <c r="V9303" i="8" s="1"/>
  <c r="W9304" i="8"/>
  <c r="V9304" i="8" s="1"/>
  <c r="W9305" i="8"/>
  <c r="W9306" i="8"/>
  <c r="W9307" i="8"/>
  <c r="W9308" i="8"/>
  <c r="W9309" i="8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W9318" i="8"/>
  <c r="W9319" i="8"/>
  <c r="V9319" i="8" s="1"/>
  <c r="W9320" i="8"/>
  <c r="V9320" i="8" s="1"/>
  <c r="W9321" i="8"/>
  <c r="W9322" i="8"/>
  <c r="W9323" i="8"/>
  <c r="W9324" i="8"/>
  <c r="W9325" i="8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W9334" i="8"/>
  <c r="W9335" i="8"/>
  <c r="V9335" i="8" s="1"/>
  <c r="W9336" i="8"/>
  <c r="V9336" i="8" s="1"/>
  <c r="W9337" i="8"/>
  <c r="W9338" i="8"/>
  <c r="W9339" i="8"/>
  <c r="W9340" i="8"/>
  <c r="W9341" i="8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W9350" i="8"/>
  <c r="W9351" i="8"/>
  <c r="V9351" i="8" s="1"/>
  <c r="W9352" i="8"/>
  <c r="V9352" i="8" s="1"/>
  <c r="W9353" i="8"/>
  <c r="W9354" i="8"/>
  <c r="W9355" i="8"/>
  <c r="W9356" i="8"/>
  <c r="W9357" i="8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W9366" i="8"/>
  <c r="W9367" i="8"/>
  <c r="V9367" i="8" s="1"/>
  <c r="W9368" i="8"/>
  <c r="V9368" i="8" s="1"/>
  <c r="W9369" i="8"/>
  <c r="W9370" i="8"/>
  <c r="W9371" i="8"/>
  <c r="W9372" i="8"/>
  <c r="W9373" i="8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W9382" i="8"/>
  <c r="W9383" i="8"/>
  <c r="V9383" i="8" s="1"/>
  <c r="W9384" i="8"/>
  <c r="V9384" i="8" s="1"/>
  <c r="W9385" i="8"/>
  <c r="W9386" i="8"/>
  <c r="W9387" i="8"/>
  <c r="W9388" i="8"/>
  <c r="W9389" i="8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W9398" i="8"/>
  <c r="W9399" i="8"/>
  <c r="V9399" i="8" s="1"/>
  <c r="W9400" i="8"/>
  <c r="V9400" i="8" s="1"/>
  <c r="W9401" i="8"/>
  <c r="W9402" i="8"/>
  <c r="W9403" i="8"/>
  <c r="W9404" i="8"/>
  <c r="W9405" i="8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W9414" i="8"/>
  <c r="W9415" i="8"/>
  <c r="V9415" i="8" s="1"/>
  <c r="W9416" i="8"/>
  <c r="V9416" i="8" s="1"/>
  <c r="W9417" i="8"/>
  <c r="W9418" i="8"/>
  <c r="W9419" i="8"/>
  <c r="W9420" i="8"/>
  <c r="W9421" i="8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W9430" i="8"/>
  <c r="W9431" i="8"/>
  <c r="V9431" i="8" s="1"/>
  <c r="W9432" i="8"/>
  <c r="V9432" i="8" s="1"/>
  <c r="W9433" i="8"/>
  <c r="W9434" i="8"/>
  <c r="W9435" i="8"/>
  <c r="W9436" i="8"/>
  <c r="W9437" i="8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W9446" i="8"/>
  <c r="W9447" i="8"/>
  <c r="V9447" i="8" s="1"/>
  <c r="W9448" i="8"/>
  <c r="V9448" i="8" s="1"/>
  <c r="W9449" i="8"/>
  <c r="W9450" i="8"/>
  <c r="W9451" i="8"/>
  <c r="W9452" i="8"/>
  <c r="W9453" i="8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W9462" i="8"/>
  <c r="W9463" i="8"/>
  <c r="V9463" i="8" s="1"/>
  <c r="W9464" i="8"/>
  <c r="V9464" i="8" s="1"/>
  <c r="W9465" i="8"/>
  <c r="W9466" i="8"/>
  <c r="W9467" i="8"/>
  <c r="W9468" i="8"/>
  <c r="W9469" i="8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W9494" i="8"/>
  <c r="W9495" i="8"/>
  <c r="V9495" i="8" s="1"/>
  <c r="W9496" i="8"/>
  <c r="V9496" i="8" s="1"/>
  <c r="W9497" i="8"/>
  <c r="W9498" i="8"/>
  <c r="W9499" i="8"/>
  <c r="W9500" i="8"/>
  <c r="W9501" i="8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W9510" i="8"/>
  <c r="W9511" i="8"/>
  <c r="V9511" i="8" s="1"/>
  <c r="W9512" i="8"/>
  <c r="V9512" i="8" s="1"/>
  <c r="W9513" i="8"/>
  <c r="W9514" i="8"/>
  <c r="V9514" i="8" s="1"/>
  <c r="W9515" i="8"/>
  <c r="W9516" i="8"/>
  <c r="W9517" i="8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W9541" i="8"/>
  <c r="W9542" i="8"/>
  <c r="W9543" i="8"/>
  <c r="V9543" i="8" s="1"/>
  <c r="W9544" i="8"/>
  <c r="V9544" i="8" s="1"/>
  <c r="W9545" i="8"/>
  <c r="W9546" i="8"/>
  <c r="W9547" i="8"/>
  <c r="W9548" i="8"/>
  <c r="W9549" i="8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W9558" i="8"/>
  <c r="W9559" i="8"/>
  <c r="V9559" i="8" s="1"/>
  <c r="W9560" i="8"/>
  <c r="V9560" i="8" s="1"/>
  <c r="W9561" i="8"/>
  <c r="W9562" i="8"/>
  <c r="V9562" i="8" s="1"/>
  <c r="W9563" i="8"/>
  <c r="W9564" i="8"/>
  <c r="W9565" i="8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W9582" i="8"/>
  <c r="W9583" i="8"/>
  <c r="V9583" i="8" s="1"/>
  <c r="W9584" i="8"/>
  <c r="V9584" i="8" s="1"/>
  <c r="W9585" i="8"/>
  <c r="W9586" i="8"/>
  <c r="V9586" i="8" s="1"/>
  <c r="W9587" i="8"/>
  <c r="V9587" i="8" s="1"/>
  <c r="W9588" i="8"/>
  <c r="W9589" i="8"/>
  <c r="W9590" i="8"/>
  <c r="W9591" i="8"/>
  <c r="V9591" i="8" s="1"/>
  <c r="W9592" i="8"/>
  <c r="V9592" i="8" s="1"/>
  <c r="W9593" i="8"/>
  <c r="W9594" i="8"/>
  <c r="W9595" i="8"/>
  <c r="W9596" i="8"/>
  <c r="W9597" i="8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W9613" i="8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W9622" i="8"/>
  <c r="W9623" i="8"/>
  <c r="V9623" i="8" s="1"/>
  <c r="W9624" i="8"/>
  <c r="V9624" i="8" s="1"/>
  <c r="W9625" i="8"/>
  <c r="W9626" i="8"/>
  <c r="W9627" i="8"/>
  <c r="W9628" i="8"/>
  <c r="W9629" i="8"/>
  <c r="W9630" i="8"/>
  <c r="W9631" i="8"/>
  <c r="V9631" i="8" s="1"/>
  <c r="W9632" i="8"/>
  <c r="V9632" i="8" s="1"/>
  <c r="W9633" i="8"/>
  <c r="W9634" i="8"/>
  <c r="V9634" i="8" s="1"/>
  <c r="W9635" i="8"/>
  <c r="V9635" i="8" s="1"/>
  <c r="W9636" i="8"/>
  <c r="W9637" i="8"/>
  <c r="W9638" i="8"/>
  <c r="W9639" i="8"/>
  <c r="V9639" i="8" s="1"/>
  <c r="W9640" i="8"/>
  <c r="V9640" i="8" s="1"/>
  <c r="W9641" i="8"/>
  <c r="W9642" i="8"/>
  <c r="W9643" i="8"/>
  <c r="W9644" i="8"/>
  <c r="W9645" i="8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W9654" i="8"/>
  <c r="W9655" i="8"/>
  <c r="V9655" i="8" s="1"/>
  <c r="W9656" i="8"/>
  <c r="V9656" i="8" s="1"/>
  <c r="W9657" i="8"/>
  <c r="W9658" i="8"/>
  <c r="V9658" i="8" s="1"/>
  <c r="W9659" i="8"/>
  <c r="V9659" i="8" s="1"/>
  <c r="W9660" i="8"/>
  <c r="W9661" i="8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W9670" i="8"/>
  <c r="W9671" i="8"/>
  <c r="V9671" i="8" s="1"/>
  <c r="W9672" i="8"/>
  <c r="V9672" i="8" s="1"/>
  <c r="W9673" i="8"/>
  <c r="W9674" i="8"/>
  <c r="W9675" i="8"/>
  <c r="W9676" i="8"/>
  <c r="W9677" i="8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W9685" i="8"/>
  <c r="W9686" i="8"/>
  <c r="W9687" i="8"/>
  <c r="V9687" i="8" s="1"/>
  <c r="W9688" i="8"/>
  <c r="V9688" i="8" s="1"/>
  <c r="W9689" i="8"/>
  <c r="W9690" i="8"/>
  <c r="W9691" i="8"/>
  <c r="W9692" i="8"/>
  <c r="W9693" i="8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W9702" i="8"/>
  <c r="W9703" i="8"/>
  <c r="V9703" i="8" s="1"/>
  <c r="W9704" i="8"/>
  <c r="V9704" i="8" s="1"/>
  <c r="W9705" i="8"/>
  <c r="W9706" i="8"/>
  <c r="V9706" i="8" s="1"/>
  <c r="W9707" i="8"/>
  <c r="V9707" i="8" s="1"/>
  <c r="W9708" i="8"/>
  <c r="W9709" i="8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W9718" i="8"/>
  <c r="W9719" i="8"/>
  <c r="V9719" i="8" s="1"/>
  <c r="W9720" i="8"/>
  <c r="V9720" i="8" s="1"/>
  <c r="W9721" i="8"/>
  <c r="W9722" i="8"/>
  <c r="W9723" i="8"/>
  <c r="W9724" i="8"/>
  <c r="W9725" i="8"/>
  <c r="W9726" i="8"/>
  <c r="W9727" i="8"/>
  <c r="V9727" i="8" s="1"/>
  <c r="W9728" i="8"/>
  <c r="V9728" i="8" s="1"/>
  <c r="W9729" i="8"/>
  <c r="W9730" i="8"/>
  <c r="V9730" i="8" s="1"/>
  <c r="W9731" i="8"/>
  <c r="V9731" i="8" s="1"/>
  <c r="W9732" i="8"/>
  <c r="W9733" i="8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W9766" i="8"/>
  <c r="W9767" i="8"/>
  <c r="V9767" i="8" s="1"/>
  <c r="W9768" i="8"/>
  <c r="V9768" i="8" s="1"/>
  <c r="W9769" i="8"/>
  <c r="W9770" i="8"/>
  <c r="W9771" i="8"/>
  <c r="W9772" i="8"/>
  <c r="W9773" i="8"/>
  <c r="W9774" i="8"/>
  <c r="W9775" i="8"/>
  <c r="V9775" i="8" s="1"/>
  <c r="W9776" i="8"/>
  <c r="V9776" i="8" s="1"/>
  <c r="W9777" i="8"/>
  <c r="W9778" i="8"/>
  <c r="V9778" i="8" s="1"/>
  <c r="W9779" i="8"/>
  <c r="V9779" i="8" s="1"/>
  <c r="W9780" i="8"/>
  <c r="W9781" i="8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W9798" i="8"/>
  <c r="W9799" i="8"/>
  <c r="V9799" i="8" s="1"/>
  <c r="W9800" i="8"/>
  <c r="V9800" i="8" s="1"/>
  <c r="W9801" i="8"/>
  <c r="W9802" i="8"/>
  <c r="W9803" i="8"/>
  <c r="W9804" i="8"/>
  <c r="W9805" i="8"/>
  <c r="W9806" i="8"/>
  <c r="W9807" i="8"/>
  <c r="V9807" i="8" s="1"/>
  <c r="W9808" i="8"/>
  <c r="V9808" i="8" s="1"/>
  <c r="W9809" i="8"/>
  <c r="W9810" i="8"/>
  <c r="W9811" i="8"/>
  <c r="W9812" i="8"/>
  <c r="W9813" i="8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W9822" i="8"/>
  <c r="W9823" i="8"/>
  <c r="V9823" i="8" s="1"/>
  <c r="W9824" i="8"/>
  <c r="V9824" i="8" s="1"/>
  <c r="W9825" i="8"/>
  <c r="W9826" i="8"/>
  <c r="V9826" i="8" s="1"/>
  <c r="W9827" i="8"/>
  <c r="V9827" i="8" s="1"/>
  <c r="W9828" i="8"/>
  <c r="W9829" i="8"/>
  <c r="W9830" i="8"/>
  <c r="W9831" i="8"/>
  <c r="V9831" i="8" s="1"/>
  <c r="W9832" i="8"/>
  <c r="V9832" i="8" s="1"/>
  <c r="W9833" i="8"/>
  <c r="W9834" i="8"/>
  <c r="V9834" i="8" s="1"/>
  <c r="W9835" i="8"/>
  <c r="V9835" i="8" s="1"/>
  <c r="W9836" i="8"/>
  <c r="W9837" i="8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W9861" i="8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W9870" i="8"/>
  <c r="W9871" i="8"/>
  <c r="V9871" i="8" s="1"/>
  <c r="W9872" i="8"/>
  <c r="V9872" i="8" s="1"/>
  <c r="W9873" i="8"/>
  <c r="W9874" i="8"/>
  <c r="V9874" i="8" s="1"/>
  <c r="W9875" i="8"/>
  <c r="W9876" i="8"/>
  <c r="W9877" i="8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W9885" i="8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W9901" i="8"/>
  <c r="W9902" i="8"/>
  <c r="W9903" i="8"/>
  <c r="V9903" i="8" s="1"/>
  <c r="W9904" i="8"/>
  <c r="V9904" i="8" s="1"/>
  <c r="W9905" i="8"/>
  <c r="W9906" i="8"/>
  <c r="V9906" i="8" s="1"/>
  <c r="W9907" i="8"/>
  <c r="W9908" i="8"/>
  <c r="W9909" i="8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W9918" i="8"/>
  <c r="W9919" i="8"/>
  <c r="V9919" i="8" s="1"/>
  <c r="W9920" i="8"/>
  <c r="V9920" i="8" s="1"/>
  <c r="W9921" i="8"/>
  <c r="W9922" i="8"/>
  <c r="V9922" i="8" s="1"/>
  <c r="W9923" i="8"/>
  <c r="W9924" i="8"/>
  <c r="W9925" i="8"/>
  <c r="W9926" i="8"/>
  <c r="W9927" i="8"/>
  <c r="V9927" i="8" s="1"/>
  <c r="W9928" i="8"/>
  <c r="V9928" i="8" s="1"/>
  <c r="W9929" i="8"/>
  <c r="W9930" i="8"/>
  <c r="V9930" i="8" s="1"/>
  <c r="W9931" i="8"/>
  <c r="V9931" i="8" s="1"/>
  <c r="W9932" i="8"/>
  <c r="W9933" i="8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W9942" i="8"/>
  <c r="W9943" i="8"/>
  <c r="W9944" i="8"/>
  <c r="V9944" i="8" s="1"/>
  <c r="W9945" i="8"/>
  <c r="W9946" i="8"/>
  <c r="W9947" i="8"/>
  <c r="V9947" i="8" s="1"/>
  <c r="W9948" i="8"/>
  <c r="W9949" i="8"/>
  <c r="W9950" i="8"/>
  <c r="W9951" i="8"/>
  <c r="W9952" i="8"/>
  <c r="V9952" i="8" s="1"/>
  <c r="W9953" i="8"/>
  <c r="W9954" i="8"/>
  <c r="V9954" i="8" s="1"/>
  <c r="W9955" i="8"/>
  <c r="V9955" i="8" s="1"/>
  <c r="W9956" i="8"/>
  <c r="W9957" i="8"/>
  <c r="W9958" i="8"/>
  <c r="W9959" i="8"/>
  <c r="W9960" i="8"/>
  <c r="V9960" i="8" s="1"/>
  <c r="W9961" i="8"/>
  <c r="W9962" i="8"/>
  <c r="V9962" i="8" s="1"/>
  <c r="W9963" i="8"/>
  <c r="V9963" i="8" s="1"/>
  <c r="W9964" i="8"/>
  <c r="W9965" i="8"/>
  <c r="W9966" i="8"/>
  <c r="W9967" i="8"/>
  <c r="W9968" i="8"/>
  <c r="V9968" i="8" s="1"/>
  <c r="W9969" i="8"/>
  <c r="W9970" i="8"/>
  <c r="W9971" i="8"/>
  <c r="V9971" i="8" s="1"/>
  <c r="W9972" i="8"/>
  <c r="W9973" i="8"/>
  <c r="W9974" i="8"/>
  <c r="W9975" i="8"/>
  <c r="W9976" i="8"/>
  <c r="V9976" i="8" s="1"/>
  <c r="W9977" i="8"/>
  <c r="W9978" i="8"/>
  <c r="W9979" i="8"/>
  <c r="V9979" i="8" s="1"/>
  <c r="W9980" i="8"/>
  <c r="W9981" i="8"/>
  <c r="W9982" i="8"/>
  <c r="W9983" i="8"/>
  <c r="W9984" i="8"/>
  <c r="V9984" i="8" s="1"/>
  <c r="W9985" i="8"/>
  <c r="W9986" i="8"/>
  <c r="V9986" i="8" s="1"/>
  <c r="W9987" i="8"/>
  <c r="V9987" i="8" s="1"/>
  <c r="W9988" i="8"/>
  <c r="W9989" i="8"/>
  <c r="W9990" i="8"/>
  <c r="W9991" i="8"/>
  <c r="W9992" i="8"/>
  <c r="V9992" i="8" s="1"/>
  <c r="W9993" i="8"/>
  <c r="W9994" i="8"/>
  <c r="V9994" i="8" s="1"/>
  <c r="W9995" i="8"/>
  <c r="V9995" i="8" s="1"/>
  <c r="W9996" i="8"/>
  <c r="W9997" i="8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E9262" i="8" s="1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E9270" i="8" s="1"/>
  <c r="AC9271" i="8"/>
  <c r="AD9271" i="8"/>
  <c r="AC9272" i="8"/>
  <c r="AD9272" i="8"/>
  <c r="AC9273" i="8"/>
  <c r="AD9273" i="8"/>
  <c r="AC9274" i="8"/>
  <c r="AD9274" i="8"/>
  <c r="AE9274" i="8" s="1"/>
  <c r="AC9275" i="8"/>
  <c r="AD9275" i="8"/>
  <c r="AC9276" i="8"/>
  <c r="AD9276" i="8"/>
  <c r="AC9277" i="8"/>
  <c r="AD9277" i="8"/>
  <c r="AC9278" i="8"/>
  <c r="AD9278" i="8"/>
  <c r="AE9278" i="8" s="1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E9365" i="8" s="1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E9484" i="8" s="1"/>
  <c r="AD9484" i="8"/>
  <c r="AC9485" i="8"/>
  <c r="AD9485" i="8"/>
  <c r="AC9486" i="8"/>
  <c r="AD9486" i="8"/>
  <c r="AC9487" i="8"/>
  <c r="AD9487" i="8"/>
  <c r="AC9488" i="8"/>
  <c r="AE9488" i="8" s="1"/>
  <c r="AD9488" i="8"/>
  <c r="AC9489" i="8"/>
  <c r="AD9489" i="8"/>
  <c r="AC9490" i="8"/>
  <c r="AD9490" i="8"/>
  <c r="AC9491" i="8"/>
  <c r="AD9491" i="8"/>
  <c r="AC9492" i="8"/>
  <c r="AE9492" i="8" s="1"/>
  <c r="AD9492" i="8"/>
  <c r="AC9493" i="8"/>
  <c r="AD9493" i="8"/>
  <c r="AC9494" i="8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E9673" i="8" s="1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E9697" i="8" s="1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E9827" i="8" s="1"/>
  <c r="AD9827" i="8"/>
  <c r="AC9828" i="8"/>
  <c r="AD9828" i="8"/>
  <c r="AC9829" i="8"/>
  <c r="AD9829" i="8"/>
  <c r="AC9830" i="8"/>
  <c r="AD9830" i="8"/>
  <c r="AC9831" i="8"/>
  <c r="AE9831" i="8" s="1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E9863" i="8" s="1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E9986" i="8" s="1"/>
  <c r="AD9986" i="8"/>
  <c r="AC9987" i="8"/>
  <c r="AD9987" i="8"/>
  <c r="AC9988" i="8"/>
  <c r="AD9988" i="8"/>
  <c r="AC9989" i="8"/>
  <c r="AD9989" i="8"/>
  <c r="AC9990" i="8"/>
  <c r="AE9990" i="8" s="1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5" i="8"/>
  <c r="V9266" i="8"/>
  <c r="V9268" i="8"/>
  <c r="V9269" i="8"/>
  <c r="V9270" i="8"/>
  <c r="V9273" i="8"/>
  <c r="V9274" i="8"/>
  <c r="V9275" i="8"/>
  <c r="V9276" i="8"/>
  <c r="V9277" i="8"/>
  <c r="V9278" i="8"/>
  <c r="V9281" i="8"/>
  <c r="V9282" i="8"/>
  <c r="V9284" i="8"/>
  <c r="V9285" i="8"/>
  <c r="V9286" i="8"/>
  <c r="V9289" i="8"/>
  <c r="V9290" i="8"/>
  <c r="V9291" i="8"/>
  <c r="V9292" i="8"/>
  <c r="V9293" i="8"/>
  <c r="V9294" i="8"/>
  <c r="V9297" i="8"/>
  <c r="V9298" i="8"/>
  <c r="V9300" i="8"/>
  <c r="V9301" i="8"/>
  <c r="V9302" i="8"/>
  <c r="V9305" i="8"/>
  <c r="V9306" i="8"/>
  <c r="V9307" i="8"/>
  <c r="V9308" i="8"/>
  <c r="V9309" i="8"/>
  <c r="V9310" i="8"/>
  <c r="V9313" i="8"/>
  <c r="V9314" i="8"/>
  <c r="V9316" i="8"/>
  <c r="V9317" i="8"/>
  <c r="V9318" i="8"/>
  <c r="V9321" i="8"/>
  <c r="V9322" i="8"/>
  <c r="V9323" i="8"/>
  <c r="V9324" i="8"/>
  <c r="V9325" i="8"/>
  <c r="V9326" i="8"/>
  <c r="V9329" i="8"/>
  <c r="V9330" i="8"/>
  <c r="V9332" i="8"/>
  <c r="V9333" i="8"/>
  <c r="V9334" i="8"/>
  <c r="V9337" i="8"/>
  <c r="V9338" i="8"/>
  <c r="V9339" i="8"/>
  <c r="V9340" i="8"/>
  <c r="V9341" i="8"/>
  <c r="V9342" i="8"/>
  <c r="V9345" i="8"/>
  <c r="V9346" i="8"/>
  <c r="V9348" i="8"/>
  <c r="V9349" i="8"/>
  <c r="V9350" i="8"/>
  <c r="V9353" i="8"/>
  <c r="V9354" i="8"/>
  <c r="V9355" i="8"/>
  <c r="V9356" i="8"/>
  <c r="V9357" i="8"/>
  <c r="V9358" i="8"/>
  <c r="V9361" i="8"/>
  <c r="V9362" i="8"/>
  <c r="V9364" i="8"/>
  <c r="V9365" i="8"/>
  <c r="V9366" i="8"/>
  <c r="V9369" i="8"/>
  <c r="V9370" i="8"/>
  <c r="V9371" i="8"/>
  <c r="V9372" i="8"/>
  <c r="V9373" i="8"/>
  <c r="V9374" i="8"/>
  <c r="V9377" i="8"/>
  <c r="V9378" i="8"/>
  <c r="V9380" i="8"/>
  <c r="V9381" i="8"/>
  <c r="V9382" i="8"/>
  <c r="V9385" i="8"/>
  <c r="V9386" i="8"/>
  <c r="V9387" i="8"/>
  <c r="V9388" i="8"/>
  <c r="V9389" i="8"/>
  <c r="V9390" i="8"/>
  <c r="V9393" i="8"/>
  <c r="V9394" i="8"/>
  <c r="V9396" i="8"/>
  <c r="V9397" i="8"/>
  <c r="V9398" i="8"/>
  <c r="V9401" i="8"/>
  <c r="V9402" i="8"/>
  <c r="V9403" i="8"/>
  <c r="V9404" i="8"/>
  <c r="V9405" i="8"/>
  <c r="V9406" i="8"/>
  <c r="V9409" i="8"/>
  <c r="V9410" i="8"/>
  <c r="V9412" i="8"/>
  <c r="V9413" i="8"/>
  <c r="V9414" i="8"/>
  <c r="V9417" i="8"/>
  <c r="V9418" i="8"/>
  <c r="V9419" i="8"/>
  <c r="V9420" i="8"/>
  <c r="V9421" i="8"/>
  <c r="V9422" i="8"/>
  <c r="V9425" i="8"/>
  <c r="V9426" i="8"/>
  <c r="V9428" i="8"/>
  <c r="V9429" i="8"/>
  <c r="V9430" i="8"/>
  <c r="V9433" i="8"/>
  <c r="V9434" i="8"/>
  <c r="V9435" i="8"/>
  <c r="V9436" i="8"/>
  <c r="V9437" i="8"/>
  <c r="V9438" i="8"/>
  <c r="V9441" i="8"/>
  <c r="V9442" i="8"/>
  <c r="V9444" i="8"/>
  <c r="V9445" i="8"/>
  <c r="V9446" i="8"/>
  <c r="V9449" i="8"/>
  <c r="V9450" i="8"/>
  <c r="V9451" i="8"/>
  <c r="V9452" i="8"/>
  <c r="V9453" i="8"/>
  <c r="V9454" i="8"/>
  <c r="V9457" i="8"/>
  <c r="V9458" i="8"/>
  <c r="V9460" i="8"/>
  <c r="V9461" i="8"/>
  <c r="V9462" i="8"/>
  <c r="V9465" i="8"/>
  <c r="V9466" i="8"/>
  <c r="V9467" i="8"/>
  <c r="V9468" i="8"/>
  <c r="V9469" i="8"/>
  <c r="V9470" i="8"/>
  <c r="V9473" i="8"/>
  <c r="V9474" i="8"/>
  <c r="V9476" i="8"/>
  <c r="V9477" i="8"/>
  <c r="V9478" i="8"/>
  <c r="V9481" i="8"/>
  <c r="V9482" i="8"/>
  <c r="V9484" i="8"/>
  <c r="V9485" i="8"/>
  <c r="V9486" i="8"/>
  <c r="V9489" i="8"/>
  <c r="V9490" i="8"/>
  <c r="V9492" i="8"/>
  <c r="V9493" i="8"/>
  <c r="V9494" i="8"/>
  <c r="V9497" i="8"/>
  <c r="V9498" i="8"/>
  <c r="V9499" i="8"/>
  <c r="V9500" i="8"/>
  <c r="V9501" i="8"/>
  <c r="V9502" i="8"/>
  <c r="V9505" i="8"/>
  <c r="V9506" i="8"/>
  <c r="V9508" i="8"/>
  <c r="V9509" i="8"/>
  <c r="V9510" i="8"/>
  <c r="V9513" i="8"/>
  <c r="V9515" i="8"/>
  <c r="V9516" i="8"/>
  <c r="V9517" i="8"/>
  <c r="V9518" i="8"/>
  <c r="V9521" i="8"/>
  <c r="V9522" i="8"/>
  <c r="V9524" i="8"/>
  <c r="V9525" i="8"/>
  <c r="V9526" i="8"/>
  <c r="V9529" i="8"/>
  <c r="V9530" i="8"/>
  <c r="V9532" i="8"/>
  <c r="V9533" i="8"/>
  <c r="V9534" i="8"/>
  <c r="V9537" i="8"/>
  <c r="V9540" i="8"/>
  <c r="V9541" i="8"/>
  <c r="V9542" i="8"/>
  <c r="V9545" i="8"/>
  <c r="V9546" i="8"/>
  <c r="V9547" i="8"/>
  <c r="V9548" i="8"/>
  <c r="V9549" i="8"/>
  <c r="V9550" i="8"/>
  <c r="V9553" i="8"/>
  <c r="V9554" i="8"/>
  <c r="V9556" i="8"/>
  <c r="V9557" i="8"/>
  <c r="V9558" i="8"/>
  <c r="V9561" i="8"/>
  <c r="V9563" i="8"/>
  <c r="V9564" i="8"/>
  <c r="V9565" i="8"/>
  <c r="V9566" i="8"/>
  <c r="V9569" i="8"/>
  <c r="V9570" i="8"/>
  <c r="V9572" i="8"/>
  <c r="V9573" i="8"/>
  <c r="V9574" i="8"/>
  <c r="V9577" i="8"/>
  <c r="V9578" i="8"/>
  <c r="V9580" i="8"/>
  <c r="V9581" i="8"/>
  <c r="V9582" i="8"/>
  <c r="V9585" i="8"/>
  <c r="V9588" i="8"/>
  <c r="V9589" i="8"/>
  <c r="V9590" i="8"/>
  <c r="V9593" i="8"/>
  <c r="V9594" i="8"/>
  <c r="V9595" i="8"/>
  <c r="V9596" i="8"/>
  <c r="V9597" i="8"/>
  <c r="V9598" i="8"/>
  <c r="V9601" i="8"/>
  <c r="V9602" i="8"/>
  <c r="V9604" i="8"/>
  <c r="V9605" i="8"/>
  <c r="V9606" i="8"/>
  <c r="V9609" i="8"/>
  <c r="V9612" i="8"/>
  <c r="V9613" i="8"/>
  <c r="V9614" i="8"/>
  <c r="V9617" i="8"/>
  <c r="V9618" i="8"/>
  <c r="V9620" i="8"/>
  <c r="V9621" i="8"/>
  <c r="V9622" i="8"/>
  <c r="V9625" i="8"/>
  <c r="V9626" i="8"/>
  <c r="V9627" i="8"/>
  <c r="V9628" i="8"/>
  <c r="V9629" i="8"/>
  <c r="V9630" i="8"/>
  <c r="V9633" i="8"/>
  <c r="V9636" i="8"/>
  <c r="V9637" i="8"/>
  <c r="V9638" i="8"/>
  <c r="V9641" i="8"/>
  <c r="V9642" i="8"/>
  <c r="V9643" i="8"/>
  <c r="V9644" i="8"/>
  <c r="V9645" i="8"/>
  <c r="V9646" i="8"/>
  <c r="V9649" i="8"/>
  <c r="V9650" i="8"/>
  <c r="V9652" i="8"/>
  <c r="V9653" i="8"/>
  <c r="V9654" i="8"/>
  <c r="V9657" i="8"/>
  <c r="V9660" i="8"/>
  <c r="V9661" i="8"/>
  <c r="V9662" i="8"/>
  <c r="V9665" i="8"/>
  <c r="V9666" i="8"/>
  <c r="V9668" i="8"/>
  <c r="V9669" i="8"/>
  <c r="V9670" i="8"/>
  <c r="V9673" i="8"/>
  <c r="V9674" i="8"/>
  <c r="V9675" i="8"/>
  <c r="V9676" i="8"/>
  <c r="V9677" i="8"/>
  <c r="V9678" i="8"/>
  <c r="V9681" i="8"/>
  <c r="V9684" i="8"/>
  <c r="V9685" i="8"/>
  <c r="V9686" i="8"/>
  <c r="V9689" i="8"/>
  <c r="V9690" i="8"/>
  <c r="V9691" i="8"/>
  <c r="V9692" i="8"/>
  <c r="V9693" i="8"/>
  <c r="V9694" i="8"/>
  <c r="V9697" i="8"/>
  <c r="V9698" i="8"/>
  <c r="V9700" i="8"/>
  <c r="V9701" i="8"/>
  <c r="V9702" i="8"/>
  <c r="V9705" i="8"/>
  <c r="V9708" i="8"/>
  <c r="V9709" i="8"/>
  <c r="V9710" i="8"/>
  <c r="V9713" i="8"/>
  <c r="V9714" i="8"/>
  <c r="V9716" i="8"/>
  <c r="V9717" i="8"/>
  <c r="V9718" i="8"/>
  <c r="V9721" i="8"/>
  <c r="V9722" i="8"/>
  <c r="V9723" i="8"/>
  <c r="V9724" i="8"/>
  <c r="V9725" i="8"/>
  <c r="V9726" i="8"/>
  <c r="V9729" i="8"/>
  <c r="V9732" i="8"/>
  <c r="V9733" i="8"/>
  <c r="V9734" i="8"/>
  <c r="V9737" i="8"/>
  <c r="V9738" i="8"/>
  <c r="V9740" i="8"/>
  <c r="V9741" i="8"/>
  <c r="V9742" i="8"/>
  <c r="V9745" i="8"/>
  <c r="V9746" i="8"/>
  <c r="V9748" i="8"/>
  <c r="V9749" i="8"/>
  <c r="V9750" i="8"/>
  <c r="V9753" i="8"/>
  <c r="V9754" i="8"/>
  <c r="V9755" i="8"/>
  <c r="V9756" i="8"/>
  <c r="V9757" i="8"/>
  <c r="V9758" i="8"/>
  <c r="V9761" i="8"/>
  <c r="V9762" i="8"/>
  <c r="V9764" i="8"/>
  <c r="V9765" i="8"/>
  <c r="V9766" i="8"/>
  <c r="V9769" i="8"/>
  <c r="V9770" i="8"/>
  <c r="V9771" i="8"/>
  <c r="V9772" i="8"/>
  <c r="V9773" i="8"/>
  <c r="V9774" i="8"/>
  <c r="V9777" i="8"/>
  <c r="V9780" i="8"/>
  <c r="V9781" i="8"/>
  <c r="V9782" i="8"/>
  <c r="V9785" i="8"/>
  <c r="V9786" i="8"/>
  <c r="V9788" i="8"/>
  <c r="V9789" i="8"/>
  <c r="V9790" i="8"/>
  <c r="V9793" i="8"/>
  <c r="V9794" i="8"/>
  <c r="V9796" i="8"/>
  <c r="V9797" i="8"/>
  <c r="V9798" i="8"/>
  <c r="V9801" i="8"/>
  <c r="V9802" i="8"/>
  <c r="V9803" i="8"/>
  <c r="V9804" i="8"/>
  <c r="V9805" i="8"/>
  <c r="V9806" i="8"/>
  <c r="V9809" i="8"/>
  <c r="V9810" i="8"/>
  <c r="V9811" i="8"/>
  <c r="V9812" i="8"/>
  <c r="V9813" i="8"/>
  <c r="V9814" i="8"/>
  <c r="V9817" i="8"/>
  <c r="V9818" i="8"/>
  <c r="V9820" i="8"/>
  <c r="V9821" i="8"/>
  <c r="V9822" i="8"/>
  <c r="V9825" i="8"/>
  <c r="V9828" i="8"/>
  <c r="V9829" i="8"/>
  <c r="V9830" i="8"/>
  <c r="V9833" i="8"/>
  <c r="V9836" i="8"/>
  <c r="V9837" i="8"/>
  <c r="V9838" i="8"/>
  <c r="V9841" i="8"/>
  <c r="V9842" i="8"/>
  <c r="V9844" i="8"/>
  <c r="V9845" i="8"/>
  <c r="V9846" i="8"/>
  <c r="V9849" i="8"/>
  <c r="V9850" i="8"/>
  <c r="V9852" i="8"/>
  <c r="V9853" i="8"/>
  <c r="V9854" i="8"/>
  <c r="V9857" i="8"/>
  <c r="V9860" i="8"/>
  <c r="V9861" i="8"/>
  <c r="V9862" i="8"/>
  <c r="V9865" i="8"/>
  <c r="V9866" i="8"/>
  <c r="V9868" i="8"/>
  <c r="V9869" i="8"/>
  <c r="V9870" i="8"/>
  <c r="V9873" i="8"/>
  <c r="V9875" i="8"/>
  <c r="V9876" i="8"/>
  <c r="V9877" i="8"/>
  <c r="V9878" i="8"/>
  <c r="V9881" i="8"/>
  <c r="V9884" i="8"/>
  <c r="V9885" i="8"/>
  <c r="V9886" i="8"/>
  <c r="V9889" i="8"/>
  <c r="V9890" i="8"/>
  <c r="V9892" i="8"/>
  <c r="V9893" i="8"/>
  <c r="V9894" i="8"/>
  <c r="V9897" i="8"/>
  <c r="V9900" i="8"/>
  <c r="V9901" i="8"/>
  <c r="V9902" i="8"/>
  <c r="V9905" i="8"/>
  <c r="V9907" i="8"/>
  <c r="V9908" i="8"/>
  <c r="V9909" i="8"/>
  <c r="V9910" i="8"/>
  <c r="V9913" i="8"/>
  <c r="V9914" i="8"/>
  <c r="V9916" i="8"/>
  <c r="V9917" i="8"/>
  <c r="V9918" i="8"/>
  <c r="V9921" i="8"/>
  <c r="V9923" i="8"/>
  <c r="V9924" i="8"/>
  <c r="V9925" i="8"/>
  <c r="V9926" i="8"/>
  <c r="V9929" i="8"/>
  <c r="V9932" i="8"/>
  <c r="V9933" i="8"/>
  <c r="V9934" i="8"/>
  <c r="V9937" i="8"/>
  <c r="V9938" i="8"/>
  <c r="V9940" i="8"/>
  <c r="V9941" i="8"/>
  <c r="V9942" i="8"/>
  <c r="V9943" i="8"/>
  <c r="V9945" i="8"/>
  <c r="V9946" i="8"/>
  <c r="V9948" i="8"/>
  <c r="V9949" i="8"/>
  <c r="V9950" i="8"/>
  <c r="V9951" i="8"/>
  <c r="V9953" i="8"/>
  <c r="V9956" i="8"/>
  <c r="V9957" i="8"/>
  <c r="V9958" i="8"/>
  <c r="V9959" i="8"/>
  <c r="V9961" i="8"/>
  <c r="V9964" i="8"/>
  <c r="V9965" i="8"/>
  <c r="V9966" i="8"/>
  <c r="V9967" i="8"/>
  <c r="V9969" i="8"/>
  <c r="V9970" i="8"/>
  <c r="V9972" i="8"/>
  <c r="V9973" i="8"/>
  <c r="V9974" i="8"/>
  <c r="V9975" i="8"/>
  <c r="V9977" i="8"/>
  <c r="V9978" i="8"/>
  <c r="V9980" i="8"/>
  <c r="V9981" i="8"/>
  <c r="V9982" i="8"/>
  <c r="V9983" i="8"/>
  <c r="V9985" i="8"/>
  <c r="V9988" i="8"/>
  <c r="V9989" i="8"/>
  <c r="V9990" i="8"/>
  <c r="V9991" i="8"/>
  <c r="V9993" i="8"/>
  <c r="V9996" i="8"/>
  <c r="V9997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E6006" i="8" s="1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E6015" i="8" s="1"/>
  <c r="AD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E6048" i="8" s="1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 s="1"/>
  <c r="AC6121" i="8"/>
  <c r="AD6121" i="8"/>
  <c r="AC6122" i="8"/>
  <c r="AD6122" i="8"/>
  <c r="AC6123" i="8"/>
  <c r="AE6123" i="8" s="1"/>
  <c r="AD6123" i="8"/>
  <c r="AC6124" i="8"/>
  <c r="AD6124" i="8"/>
  <c r="AC6125" i="8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E6143" i="8" s="1"/>
  <c r="AD6143" i="8"/>
  <c r="AC6144" i="8"/>
  <c r="AD6144" i="8"/>
  <c r="AC6145" i="8"/>
  <c r="AD6145" i="8"/>
  <c r="AE6145" i="8" s="1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D6189" i="8"/>
  <c r="AC6190" i="8"/>
  <c r="AD6190" i="8"/>
  <c r="AC6191" i="8"/>
  <c r="AE6191" i="8" s="1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D6212" i="8"/>
  <c r="AC6213" i="8"/>
  <c r="AD6213" i="8"/>
  <c r="AC6214" i="8"/>
  <c r="AE6214" i="8" s="1"/>
  <c r="AD6214" i="8"/>
  <c r="AC6215" i="8"/>
  <c r="AE6215" i="8" s="1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D6510" i="8"/>
  <c r="AC6511" i="8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D6518" i="8"/>
  <c r="AC6519" i="8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E6641" i="8" s="1"/>
  <c r="AD6641" i="8"/>
  <c r="AC6642" i="8"/>
  <c r="AD6642" i="8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E6685" i="8" s="1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E6693" i="8" s="1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E6701" i="8" s="1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E6717" i="8" s="1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E6725" i="8" s="1"/>
  <c r="AD6725" i="8"/>
  <c r="AC6726" i="8"/>
  <c r="AD6726" i="8"/>
  <c r="AC6727" i="8"/>
  <c r="AD6727" i="8"/>
  <c r="AC6728" i="8"/>
  <c r="AD6728" i="8"/>
  <c r="AC6729" i="8"/>
  <c r="AE6729" i="8" s="1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E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E6756" i="8" s="1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E6791" i="8" s="1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E6849" i="8" s="1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E6913" i="8" s="1"/>
  <c r="AC6914" i="8"/>
  <c r="AD6914" i="8"/>
  <c r="AC6915" i="8"/>
  <c r="AD6915" i="8"/>
  <c r="AC6916" i="8"/>
  <c r="AE6916" i="8" s="1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E6932" i="8" s="1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E7012" i="8" s="1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E7025" i="8" s="1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E7074" i="8" s="1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E7098" i="8" s="1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E7136" i="8" s="1"/>
  <c r="AD7136" i="8"/>
  <c r="AC7137" i="8"/>
  <c r="AE7137" i="8" s="1"/>
  <c r="AD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 s="1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E7268" i="8" s="1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E7276" i="8" s="1"/>
  <c r="AD7276" i="8"/>
  <c r="AC7277" i="8"/>
  <c r="AD7277" i="8"/>
  <c r="AC7278" i="8"/>
  <c r="AD7278" i="8"/>
  <c r="AC7279" i="8"/>
  <c r="AD7279" i="8"/>
  <c r="AC7280" i="8"/>
  <c r="AE7280" i="8" s="1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E7414" i="8" s="1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E7422" i="8" s="1"/>
  <c r="AC7423" i="8"/>
  <c r="AD7423" i="8"/>
  <c r="AC7424" i="8"/>
  <c r="AE7424" i="8" s="1"/>
  <c r="AD7424" i="8"/>
  <c r="AC7425" i="8"/>
  <c r="AD7425" i="8"/>
  <c r="AC7426" i="8"/>
  <c r="AD7426" i="8"/>
  <c r="AE7426" i="8" s="1"/>
  <c r="AC7427" i="8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E7471" i="8" s="1"/>
  <c r="AC7472" i="8"/>
  <c r="AD7472" i="8"/>
  <c r="AC7473" i="8"/>
  <c r="AE7473" i="8" s="1"/>
  <c r="AD7473" i="8"/>
  <c r="AC7474" i="8"/>
  <c r="AD7474" i="8"/>
  <c r="AC7475" i="8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E7687" i="8" s="1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D7784" i="8"/>
  <c r="AE7784" i="8"/>
  <c r="AC7785" i="8"/>
  <c r="AD7785" i="8"/>
  <c r="AC7786" i="8"/>
  <c r="AD7786" i="8"/>
  <c r="AC7787" i="8"/>
  <c r="AE7787" i="8" s="1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E7799" i="8" s="1"/>
  <c r="AD7799" i="8"/>
  <c r="AC7800" i="8"/>
  <c r="AD7800" i="8"/>
  <c r="AC7801" i="8"/>
  <c r="AD7801" i="8"/>
  <c r="AC7802" i="8"/>
  <c r="AD7802" i="8"/>
  <c r="AC7803" i="8"/>
  <c r="AE7803" i="8" s="1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E7815" i="8" s="1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E7827" i="8" s="1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E7853" i="8" s="1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E7875" i="8" s="1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E7883" i="8" s="1"/>
  <c r="AD7883" i="8"/>
  <c r="AC7884" i="8"/>
  <c r="AD7884" i="8"/>
  <c r="AC7885" i="8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E7899" i="8" s="1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E7917" i="8" s="1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E7933" i="8" s="1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E7963" i="8" s="1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E8005" i="8" s="1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E8019" i="8" s="1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E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E8426" i="8" s="1"/>
  <c r="AD8426" i="8"/>
  <c r="AC8427" i="8"/>
  <c r="AD8427" i="8"/>
  <c r="AC8428" i="8"/>
  <c r="AD8428" i="8"/>
  <c r="AC8429" i="8"/>
  <c r="AD8429" i="8"/>
  <c r="AE8429" i="8" s="1"/>
  <c r="AC8430" i="8"/>
  <c r="AD8430" i="8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E8564" i="8" s="1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E8584" i="8" s="1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E8601" i="8" s="1"/>
  <c r="AD8601" i="8"/>
  <c r="AC8602" i="8"/>
  <c r="AD8602" i="8"/>
  <c r="AC8603" i="8"/>
  <c r="AD8603" i="8"/>
  <c r="AC8604" i="8"/>
  <c r="AD8604" i="8"/>
  <c r="AC8605" i="8"/>
  <c r="AE8605" i="8" s="1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E8617" i="8" s="1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E8665" i="8" s="1"/>
  <c r="AD8665" i="8"/>
  <c r="AC8666" i="8"/>
  <c r="AD8666" i="8"/>
  <c r="AC8667" i="8"/>
  <c r="AD8667" i="8"/>
  <c r="AC8668" i="8"/>
  <c r="AD8668" i="8"/>
  <c r="AC8669" i="8"/>
  <c r="AE8669" i="8" s="1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E8675" i="8" s="1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E8731" i="8" s="1"/>
  <c r="AD8731" i="8"/>
  <c r="AC8732" i="8"/>
  <c r="AD8732" i="8"/>
  <c r="AC8733" i="8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D8752" i="8"/>
  <c r="AC8753" i="8"/>
  <c r="AD8753" i="8"/>
  <c r="AC8754" i="8"/>
  <c r="AD8754" i="8"/>
  <c r="AC8755" i="8"/>
  <c r="AE8755" i="8" s="1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E8835" i="8" s="1"/>
  <c r="AD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E8947" i="8" s="1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76" i="1" l="1"/>
  <c r="BF76" i="1" s="1"/>
  <c r="BE9" i="1"/>
  <c r="BF9" i="1" s="1"/>
  <c r="BE12" i="1"/>
  <c r="BF12" i="1" s="1"/>
  <c r="BE55" i="1"/>
  <c r="BF55" i="1" s="1"/>
  <c r="BE34" i="1"/>
  <c r="BF34" i="1" s="1"/>
  <c r="BE17" i="1"/>
  <c r="BF17" i="1" s="1"/>
  <c r="BE5" i="1"/>
  <c r="BF5" i="1" s="1"/>
  <c r="BE44" i="1"/>
  <c r="BF44" i="1" s="1"/>
  <c r="BE71" i="1"/>
  <c r="BF71" i="1" s="1"/>
  <c r="BE40" i="1"/>
  <c r="BF40" i="1" s="1"/>
  <c r="BE52" i="1"/>
  <c r="BF52" i="1" s="1"/>
  <c r="BE39" i="1"/>
  <c r="BF39" i="1" s="1"/>
  <c r="BE74" i="1"/>
  <c r="BF74" i="1" s="1"/>
  <c r="BE13" i="1"/>
  <c r="BF13" i="1" s="1"/>
  <c r="BE75" i="1"/>
  <c r="BF75" i="1" s="1"/>
  <c r="BE10" i="1"/>
  <c r="BF10" i="1" s="1"/>
  <c r="BE45" i="1"/>
  <c r="BF45" i="1" s="1"/>
  <c r="BE27" i="1"/>
  <c r="BF27" i="1" s="1"/>
  <c r="BE78" i="1"/>
  <c r="BF78" i="1" s="1"/>
  <c r="BE68" i="1"/>
  <c r="BF68" i="1" s="1"/>
  <c r="BE53" i="1"/>
  <c r="BF53" i="1" s="1"/>
  <c r="BE11" i="1"/>
  <c r="BF11" i="1" s="1"/>
  <c r="BE21" i="1"/>
  <c r="BF21" i="1" s="1"/>
  <c r="BE7" i="1"/>
  <c r="BF7" i="1" s="1"/>
  <c r="BE23" i="1"/>
  <c r="BF23" i="1" s="1"/>
  <c r="BE42" i="1"/>
  <c r="BF42" i="1" s="1"/>
  <c r="BE48" i="1"/>
  <c r="BF48" i="1" s="1"/>
  <c r="BE58" i="1"/>
  <c r="BF58" i="1" s="1"/>
  <c r="BE70" i="1"/>
  <c r="BF70" i="1" s="1"/>
  <c r="BE24" i="1"/>
  <c r="BF24" i="1" s="1"/>
  <c r="BE4" i="1"/>
  <c r="BF4" i="1" s="1"/>
  <c r="BE81" i="1"/>
  <c r="BF81" i="1" s="1"/>
  <c r="BE3" i="1"/>
  <c r="BF3" i="1" s="1"/>
  <c r="BE16" i="1"/>
  <c r="BF16" i="1" s="1"/>
  <c r="BE35" i="1"/>
  <c r="BF35" i="1" s="1"/>
  <c r="BE18" i="1"/>
  <c r="BF18" i="1" s="1"/>
  <c r="BE37" i="1"/>
  <c r="BF37" i="1" s="1"/>
  <c r="BE63" i="1"/>
  <c r="BF63" i="1" s="1"/>
  <c r="BE72" i="1"/>
  <c r="BF72" i="1" s="1"/>
  <c r="BE49" i="1"/>
  <c r="BF49" i="1" s="1"/>
  <c r="BE65" i="1"/>
  <c r="BF65" i="1" s="1"/>
  <c r="BE61" i="1"/>
  <c r="BF61" i="1" s="1"/>
  <c r="BE20" i="1"/>
  <c r="BF20" i="1" s="1"/>
  <c r="BE26" i="1"/>
  <c r="BF26" i="1" s="1"/>
  <c r="BE54" i="1"/>
  <c r="BF54" i="1" s="1"/>
  <c r="BE82" i="1"/>
  <c r="BF82" i="1" s="1"/>
  <c r="BE8" i="1"/>
  <c r="BF8" i="1" s="1"/>
  <c r="BE30" i="1"/>
  <c r="BF30" i="1" s="1"/>
  <c r="BE67" i="1"/>
  <c r="BF67" i="1" s="1"/>
  <c r="BE43" i="1"/>
  <c r="BF43" i="1" s="1"/>
  <c r="BE60" i="1"/>
  <c r="BF60" i="1" s="1"/>
  <c r="BE73" i="1"/>
  <c r="BF73" i="1" s="1"/>
  <c r="BE38" i="1"/>
  <c r="BF38" i="1" s="1"/>
  <c r="BE14" i="1"/>
  <c r="BF14" i="1" s="1"/>
  <c r="BE80" i="1"/>
  <c r="BF80" i="1" s="1"/>
  <c r="BE25" i="1"/>
  <c r="BF25" i="1" s="1"/>
  <c r="BE41" i="1"/>
  <c r="BF41" i="1" s="1"/>
  <c r="BE57" i="1"/>
  <c r="BF57" i="1" s="1"/>
  <c r="BE66" i="1"/>
  <c r="BF66" i="1" s="1"/>
  <c r="BE31" i="1"/>
  <c r="BF31" i="1" s="1"/>
  <c r="BE50" i="1"/>
  <c r="BF50" i="1" s="1"/>
  <c r="BE62" i="1"/>
  <c r="BF62" i="1" s="1"/>
  <c r="BE22" i="1"/>
  <c r="BF22" i="1" s="1"/>
  <c r="BE79" i="1"/>
  <c r="BF79" i="1" s="1"/>
  <c r="BE33" i="1"/>
  <c r="BF33" i="1" s="1"/>
  <c r="BE47" i="1"/>
  <c r="BF47" i="1" s="1"/>
  <c r="BE36" i="1"/>
  <c r="BF36" i="1" s="1"/>
  <c r="BE69" i="1"/>
  <c r="BF69" i="1" s="1"/>
  <c r="BE29" i="1"/>
  <c r="BF29" i="1" s="1"/>
  <c r="BE56" i="1"/>
  <c r="BF56" i="1" s="1"/>
  <c r="BE32" i="1"/>
  <c r="BF32" i="1" s="1"/>
  <c r="BE15" i="1"/>
  <c r="BF15" i="1" s="1"/>
  <c r="BE77" i="1"/>
  <c r="BF77" i="1" s="1"/>
  <c r="BE46" i="1"/>
  <c r="BF46" i="1" s="1"/>
  <c r="BE28" i="1"/>
  <c r="BF28" i="1" s="1"/>
  <c r="BE19" i="1"/>
  <c r="BF19" i="1" s="1"/>
  <c r="BE59" i="1"/>
  <c r="BF59" i="1" s="1"/>
  <c r="BE64" i="1"/>
  <c r="BF64" i="1" s="1"/>
  <c r="BE51" i="1"/>
  <c r="BF51" i="1" s="1"/>
  <c r="BE6" i="1"/>
  <c r="BF6" i="1" s="1"/>
  <c r="AE9048" i="8"/>
  <c r="AE9024" i="8"/>
  <c r="AE9008" i="8"/>
  <c r="AE8996" i="8"/>
  <c r="AE8937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762" i="8"/>
  <c r="AE7738" i="8"/>
  <c r="AE7730" i="8"/>
  <c r="AE7726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7298" i="8"/>
  <c r="AE7282" i="8"/>
  <c r="AE7278" i="8"/>
  <c r="AE7270" i="8"/>
  <c r="AE7266" i="8"/>
  <c r="AE7166" i="8"/>
  <c r="AE7162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7816" i="8"/>
  <c r="AE7800" i="8"/>
  <c r="AE7741" i="8"/>
  <c r="AE7717" i="8"/>
  <c r="AE7605" i="8"/>
  <c r="AE7601" i="8"/>
  <c r="AE9042" i="8"/>
  <c r="AE8970" i="8"/>
  <c r="AE8931" i="8"/>
  <c r="AE8430" i="8"/>
  <c r="AE8139" i="8"/>
  <c r="AE8067" i="8"/>
  <c r="AE7907" i="8"/>
  <c r="AE7843" i="8"/>
  <c r="AE8954" i="8"/>
  <c r="AE8903" i="8"/>
  <c r="AE8867" i="8"/>
  <c r="AE8577" i="8"/>
  <c r="AE8545" i="8"/>
  <c r="AE8465" i="8"/>
  <c r="AE8461" i="8"/>
  <c r="AE8445" i="8"/>
  <c r="AE8441" i="8"/>
  <c r="AE8437" i="8"/>
  <c r="AE8350" i="8"/>
  <c r="AE8270" i="8"/>
  <c r="AE8238" i="8"/>
  <c r="AE8890" i="8"/>
  <c r="AE8787" i="8"/>
  <c r="AE8767" i="8"/>
  <c r="AE8703" i="8"/>
  <c r="AE8265" i="8"/>
  <c r="AE8261" i="8"/>
  <c r="AE8253" i="8"/>
  <c r="AE8233" i="8"/>
  <c r="AE8229" i="8"/>
  <c r="AE8189" i="8"/>
  <c r="AE8186" i="8"/>
  <c r="AE8182" i="8"/>
  <c r="AE8170" i="8"/>
  <c r="AE8166" i="8"/>
  <c r="AE8162" i="8"/>
  <c r="AE8106" i="8"/>
  <c r="AE8102" i="8"/>
  <c r="AE8098" i="8"/>
  <c r="AE8082" i="8"/>
  <c r="AE7974" i="8"/>
  <c r="AE7966" i="8"/>
  <c r="AE7934" i="8"/>
  <c r="AE7930" i="8"/>
  <c r="AE7918" i="8"/>
  <c r="AE7914" i="8"/>
  <c r="AE7838" i="8"/>
  <c r="AE7834" i="8"/>
  <c r="AE7826" i="8"/>
  <c r="AE7751" i="8"/>
  <c r="AE7739" i="8"/>
  <c r="AE7675" i="8"/>
  <c r="AE7627" i="8"/>
  <c r="AE7579" i="8"/>
  <c r="AE7559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844" i="8"/>
  <c r="AE6800" i="8"/>
  <c r="AE6788" i="8"/>
  <c r="AE6784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6197" i="8"/>
  <c r="AE6189" i="8"/>
  <c r="AE6141" i="8"/>
  <c r="AE6133" i="8"/>
  <c r="AE6125" i="8"/>
  <c r="AE6013" i="8"/>
  <c r="AE6009" i="8"/>
  <c r="AE6005" i="8"/>
  <c r="AE6001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154" i="8"/>
  <c r="AE7126" i="8"/>
  <c r="AE6244" i="8"/>
  <c r="AE6216" i="8"/>
  <c r="AE6212" i="8"/>
  <c r="AE6196" i="8"/>
  <c r="AE6192" i="8"/>
  <c r="AE6012" i="8"/>
  <c r="AE6004" i="8"/>
  <c r="AE9884" i="8"/>
  <c r="AE9378" i="8"/>
  <c r="AE9271" i="8"/>
  <c r="AE9267" i="8"/>
  <c r="AE9263" i="8"/>
  <c r="AE9227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397" i="8"/>
  <c r="AE9389" i="8"/>
  <c r="AE9346" i="8"/>
  <c r="AE9310" i="8"/>
  <c r="AE928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210" i="8"/>
  <c r="AE9206" i="8"/>
  <c r="AE6992" i="8"/>
  <c r="AE6976" i="8"/>
  <c r="AE6968" i="8"/>
  <c r="AE6960" i="8"/>
  <c r="AE6928" i="8"/>
  <c r="AE6912" i="8"/>
  <c r="AE6888" i="8"/>
  <c r="AE6864" i="8"/>
  <c r="AE6856" i="8"/>
  <c r="AE9842" i="8"/>
  <c r="AE9834" i="8"/>
  <c r="AE9213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B40" i="1" l="1"/>
  <c r="B61" i="1"/>
  <c r="B65" i="1"/>
  <c r="B51" i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B59" i="1" s="1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19" i="1" l="1"/>
  <c r="B76" i="1"/>
  <c r="B66" i="1"/>
  <c r="B77" i="1"/>
  <c r="B22" i="1"/>
  <c r="B17" i="1"/>
  <c r="B45" i="1"/>
  <c r="B79" i="1"/>
  <c r="B11" i="1"/>
  <c r="B36" i="1"/>
  <c r="B71" i="1"/>
  <c r="B13" i="1"/>
  <c r="B41" i="1"/>
  <c r="B70" i="1"/>
  <c r="B56" i="1"/>
  <c r="B32" i="1"/>
  <c r="B23" i="1"/>
  <c r="B46" i="1"/>
  <c r="B39" i="1"/>
  <c r="B74" i="1"/>
  <c r="B69" i="1"/>
  <c r="B82" i="1"/>
  <c r="BD69" i="1"/>
  <c r="B15" i="1"/>
  <c r="B6" i="1"/>
  <c r="B28" i="1"/>
  <c r="B34" i="1"/>
  <c r="B47" i="1"/>
  <c r="B44" i="1"/>
  <c r="B63" i="1"/>
  <c r="BD5" i="1"/>
  <c r="BD77" i="1"/>
  <c r="BD50" i="1"/>
  <c r="BD43" i="1"/>
  <c r="BD35" i="1"/>
  <c r="BD81" i="1"/>
  <c r="BD4" i="1"/>
  <c r="BD24" i="1"/>
  <c r="BD12" i="1"/>
  <c r="BD26" i="1"/>
  <c r="BD46" i="1"/>
  <c r="BD62" i="1"/>
  <c r="BD73" i="1"/>
  <c r="BD18" i="1"/>
  <c r="BD23" i="1"/>
  <c r="BD7" i="1"/>
  <c r="BD11" i="1"/>
  <c r="BD53" i="1"/>
  <c r="BD42" i="1"/>
  <c r="BD33" i="1"/>
  <c r="B64" i="1"/>
  <c r="B55" i="1"/>
  <c r="B52" i="1"/>
  <c r="B27" i="1"/>
  <c r="B42" i="1"/>
  <c r="B48" i="1"/>
  <c r="B5" i="1"/>
  <c r="B37" i="1"/>
  <c r="B12" i="1"/>
  <c r="B3" i="1"/>
  <c r="B75" i="1"/>
  <c r="B21" i="1"/>
  <c r="B16" i="1"/>
  <c r="B35" i="1"/>
  <c r="B18" i="1"/>
  <c r="B54" i="1"/>
  <c r="B24" i="1"/>
  <c r="B4" i="1"/>
  <c r="B81" i="1"/>
  <c r="B67" i="1"/>
  <c r="B58" i="1"/>
  <c r="B78" i="1"/>
  <c r="B43" i="1"/>
  <c r="B20" i="1"/>
  <c r="B26" i="1"/>
  <c r="B72" i="1"/>
  <c r="B30" i="1"/>
  <c r="B31" i="1"/>
  <c r="B10" i="1"/>
  <c r="B7" i="1"/>
  <c r="B14" i="1"/>
  <c r="B60" i="1"/>
  <c r="B73" i="1"/>
  <c r="B50" i="1"/>
  <c r="B8" i="1"/>
  <c r="B49" i="1"/>
  <c r="B33" i="1"/>
  <c r="B53" i="1"/>
  <c r="B68" i="1"/>
  <c r="B38" i="1"/>
  <c r="B80" i="1"/>
  <c r="B25" i="1"/>
  <c r="B29" i="1"/>
  <c r="B57" i="1"/>
  <c r="BD22" i="1"/>
  <c r="BD80" i="1"/>
  <c r="BD37" i="1"/>
  <c r="BD48" i="1"/>
  <c r="BD45" i="1"/>
  <c r="BD10" i="1"/>
  <c r="BD13" i="1"/>
  <c r="BD74" i="1"/>
  <c r="BD61" i="1"/>
  <c r="BD38" i="1"/>
  <c r="B62" i="1"/>
  <c r="BD25" i="1"/>
  <c r="BD63" i="1"/>
  <c r="BD58" i="1"/>
  <c r="BD78" i="1"/>
  <c r="BD40" i="1"/>
  <c r="BD71" i="1"/>
  <c r="BD44" i="1"/>
  <c r="BD60" i="1"/>
  <c r="BD75" i="1"/>
  <c r="BD16" i="1"/>
  <c r="BD54" i="1"/>
  <c r="BD70" i="1"/>
  <c r="BD68" i="1"/>
  <c r="BD76" i="1"/>
  <c r="BD64" i="1"/>
  <c r="BD19" i="1"/>
  <c r="BD28" i="1"/>
  <c r="BD20" i="1"/>
  <c r="BD51" i="1"/>
  <c r="BD14" i="1"/>
  <c r="BD39" i="1"/>
  <c r="BD6" i="1"/>
  <c r="BD9" i="1"/>
  <c r="BD56" i="1"/>
  <c r="BD29" i="1"/>
  <c r="BD36" i="1"/>
  <c r="BD47" i="1"/>
  <c r="BD59" i="1"/>
  <c r="BD21" i="1"/>
  <c r="BD79" i="1"/>
  <c r="B9" i="1"/>
  <c r="BD52" i="1"/>
  <c r="BD55" i="1"/>
  <c r="BD32" i="1"/>
  <c r="BD31" i="1"/>
  <c r="BD49" i="1"/>
  <c r="BD66" i="1"/>
  <c r="BD57" i="1"/>
  <c r="BD3" i="1"/>
  <c r="BD27" i="1"/>
  <c r="BD41" i="1"/>
  <c r="BD34" i="1"/>
  <c r="BD15" i="1"/>
  <c r="BD65" i="1"/>
  <c r="BD67" i="1"/>
  <c r="BD30" i="1"/>
  <c r="BD8" i="1"/>
  <c r="BD82" i="1"/>
  <c r="BD17" i="1"/>
  <c r="BD72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<sst xmlns="http://schemas.openxmlformats.org/spreadsheetml/2006/main" count="3305" uniqueCount="955">
  <si>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</si>
  <si>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</si>
  <si>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</si>
  <si>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</si>
  <si>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</si>
  <si>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</si>
  <si>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</si>
  <si>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</si>
  <si>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</si>
  <si>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</si>
  <si>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</si>
  <si>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</si>
  <si>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</si>
  <si>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</si>
  <si>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</si>
  <si>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</si>
  <si>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</si>
  <si>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</si>
  <si>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</si>
  <si>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</si>
  <si>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</si>
  <si>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</si>
  <si>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</si>
  <si>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</si>
  <si>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</si>
  <si>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</si>
  <si>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</si>
  <si>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</si>
  <si>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</si>
  <si>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</si>
  <si>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</si>
  <si>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</si>
  <si>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</si>
  <si>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</si>
  <si>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</si>
  <si>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</si>
  <si>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</si>
  <si>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</si>
  <si>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</si>
  <si>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</si>
  <si>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</si>
  <si>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</si>
  <si>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</si>
  <si>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</si>
  <si>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</si>
  <si>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</si>
  <si>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</si>
  <si>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</si>
  <si>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</si>
  <si>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</si>
  <si>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</si>
  <si>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</si>
  <si>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</si>
  <si>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</si>
  <si>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</si>
  <si>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</si>
  <si>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</si>
  <si>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</si>
  <si>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</si>
  <si>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</si>
  <si>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</si>
  <si>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</si>
  <si>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</si>
  <si>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</si>
  <si>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</si>
  <si>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</si>
  <si>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</si>
  <si>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</si>
  <si>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</si>
  <si>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</si>
  <si>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</si>
  <si>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</si>
  <si>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</si>
  <si>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</si>
  <si>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</si>
  <si>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</si>
  <si>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</si>
  <si>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</si>
  <si>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</si>
  <si>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</si>
  <si>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</si>
  <si>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</si>
  <si>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</si>
  <si>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</si>
  <si>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</si>
  <si>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</si>
  <si>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</si>
  <si>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</si>
  <si>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</si>
  <si>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</si>
  <si>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</si>
  <si>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</si>
  <si>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</si>
  <si>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</si>
  <si>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</si>
  <si>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</si>
  <si>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</si>
  <si>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</si>
  <si>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</si>
  <si>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</si>
  <si>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</si>
  <si>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</si>
  <si>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</si>
  <si>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</si>
  <si>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</si>
  <si>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</si>
  <si>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</si>
  <si>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</si>
  <si>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</si>
  <si>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</si>
  <si>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</si>
  <si>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</si>
  <si>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</si>
  <si>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</si>
  <si>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</si>
  <si>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</si>
  <si>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</si>
  <si>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</si>
  <si>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</si>
  <si>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</si>
  <si>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</si>
  <si>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</si>
  <si>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</si>
  <si>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</si>
  <si>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</si>
  <si>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</si>
  <si>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</si>
  <si>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</si>
  <si>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</si>
  <si>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</si>
  <si>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</si>
  <si>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</si>
  <si>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</si>
  <si>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</si>
  <si>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</si>
  <si>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</si>
  <si>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</si>
  <si>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</si>
  <si>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</si>
  <si>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</si>
  <si>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</si>
  <si>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</si>
  <si>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</si>
  <si>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</si>
  <si>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</si>
  <si>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</si>
  <si>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</si>
  <si>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</si>
  <si>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</si>
  <si>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</si>
  <si>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</si>
  <si>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</si>
  <si>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</si>
  <si>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</si>
  <si>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</si>
  <si>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</si>
  <si>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</si>
  <si>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</si>
  <si>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</si>
  <si>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</si>
  <si>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</si>
  <si>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</si>
  <si>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</si>
  <si>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</si>
  <si>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</si>
  <si>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</si>
  <si>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</si>
  <si>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</si>
  <si>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</si>
  <si>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</si>
  <si>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</si>
  <si>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</si>
  <si>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</si>
  <si>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</si>
  <si>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</si>
  <si>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</si>
  <si>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</si>
  <si>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</si>
  <si>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</si>
  <si>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</si>
  <si>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</si>
  <si>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</si>
  <si>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</si>
  <si>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</si>
  <si>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</si>
  <si>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</si>
  <si>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</si>
  <si>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</si>
  <si>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</si>
  <si>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</si>
  <si>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</si>
  <si>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</si>
  <si>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</si>
  <si>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</si>
  <si>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</si>
  <si>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</si>
  <si>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</si>
  <si>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</si>
  <si>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</si>
  <si>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</si>
  <si>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</si>
  <si>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</si>
  <si>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</si>
  <si>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</si>
  <si>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</si>
  <si>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</si>
  <si>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</si>
  <si>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</si>
  <si>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</si>
  <si>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</si>
  <si>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</si>
  <si>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</si>
  <si>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</si>
  <si>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</si>
  <si>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</si>
  <si>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</si>
  <si>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</si>
  <si>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</si>
  <si>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</si>
  <si>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</si>
  <si>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</si>
  <si>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</si>
  <si>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</si>
  <si>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</si>
  <si>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</si>
  <si>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</si>
  <si>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</si>
  <si>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</si>
  <si>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</si>
  <si>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</si>
  <si>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</si>
  <si>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</si>
  <si>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</si>
  <si>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</si>
  <si>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</si>
  <si>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</si>
  <si>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</si>
  <si>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</si>
  <si>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</si>
  <si>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</si>
  <si>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</si>
  <si>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</si>
  <si>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</si>
  <si>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</si>
  <si>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</si>
  <si>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</si>
  <si>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</si>
  <si>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</si>
  <si>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</si>
  <si>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</si>
  <si>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</si>
  <si>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</si>
  <si>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</si>
  <si>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</si>
  <si>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</si>
  <si>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</si>
  <si>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</si>
  <si>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</si>
  <si>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</si>
  <si>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</si>
  <si>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</si>
  <si>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</si>
  <si>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</si>
  <si>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</si>
  <si>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</si>
  <si>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</si>
  <si>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</si>
  <si>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</si>
  <si>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</si>
  <si>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</si>
  <si>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</si>
  <si>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</si>
  <si>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</si>
  <si>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</si>
  <si>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</si>
  <si>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</si>
  <si>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</si>
  <si>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</si>
  <si>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</si>
  <si>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</si>
  <si>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</si>
  <si>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</si>
  <si>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</si>
  <si>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</si>
  <si>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</si>
  <si>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</si>
  <si>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</si>
  <si>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</si>
  <si>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</si>
  <si>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</si>
  <si>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</si>
  <si>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</si>
  <si>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</si>
  <si>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</si>
  <si>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</si>
  <si>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</si>
  <si>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</si>
  <si>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</si>
  <si>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</si>
  <si>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</si>
  <si>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</si>
  <si>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</si>
  <si>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</si>
  <si>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</si>
  <si>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</si>
  <si>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</si>
  <si>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</si>
  <si>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</si>
  <si>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</si>
  <si>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</si>
  <si>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</si>
  <si>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</si>
  <si>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</si>
  <si>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</si>
  <si>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</si>
  <si>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</si>
  <si>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</si>
  <si>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</si>
  <si>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</si>
  <si>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</si>
  <si>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</si>
  <si>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</si>
  <si>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</si>
  <si>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</si>
  <si>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</si>
  <si>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</si>
  <si>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</si>
  <si>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</si>
  <si>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</si>
  <si>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</si>
  <si>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</si>
  <si>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</si>
  <si>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</si>
  <si>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</si>
  <si>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</si>
  <si>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</si>
  <si>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</si>
  <si>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</si>
  <si>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</si>
  <si>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</si>
  <si>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</si>
  <si>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</si>
  <si>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</si>
  <si>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</si>
  <si>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</si>
  <si>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</si>
  <si>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</si>
  <si>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</si>
  <si>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</si>
  <si>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</si>
  <si>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</si>
  <si>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</si>
  <si>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</si>
  <si>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</si>
  <si>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</si>
  <si>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</si>
  <si>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</si>
  <si>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</si>
  <si>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</si>
  <si>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</si>
  <si>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</si>
  <si>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</si>
  <si>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</si>
  <si>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</si>
  <si>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</si>
  <si>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</si>
  <si>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</si>
  <si>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</si>
  <si>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</si>
  <si>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</si>
  <si>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</si>
  <si>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</si>
  <si>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</si>
  <si>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</si>
  <si>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</si>
  <si>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</si>
  <si>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</si>
  <si>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</si>
  <si>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</si>
  <si>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</si>
  <si>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</si>
  <si>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</si>
  <si>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</si>
  <si>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</si>
  <si>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</si>
  <si>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</si>
  <si>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</si>
  <si>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</si>
  <si>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</si>
  <si>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</si>
  <si>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</si>
  <si>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</si>
  <si>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</si>
  <si>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</si>
  <si>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</si>
  <si>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</si>
  <si>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</si>
  <si>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</si>
  <si>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</si>
  <si>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</si>
  <si>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</si>
  <si>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</si>
  <si>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</si>
  <si>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</si>
  <si>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</si>
  <si>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</si>
  <si>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</si>
  <si>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</si>
  <si>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</si>
  <si>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</si>
  <si>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</si>
  <si>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</si>
  <si>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</si>
  <si>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</si>
  <si>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</si>
  <si>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</si>
  <si>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</si>
  <si>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</si>
  <si>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</si>
  <si>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</si>
  <si>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</si>
  <si>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</si>
  <si>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</si>
  <si>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</si>
  <si>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</si>
  <si>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</si>
  <si>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</si>
  <si>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</si>
  <si>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</si>
  <si>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</si>
  <si>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</si>
  <si>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</si>
  <si>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</si>
  <si>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</si>
  <si>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</si>
  <si>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</si>
  <si>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</si>
  <si>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</si>
  <si>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</si>
  <si>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</si>
  <si>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</si>
  <si>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</si>
  <si>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</si>
  <si>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</si>
  <si>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</si>
  <si>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</si>
  <si>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</si>
  <si>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</si>
  <si>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</si>
  <si>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</si>
  <si>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</si>
  <si>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</si>
  <si>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</si>
  <si>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</si>
  <si>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</si>
  <si>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</si>
  <si>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</si>
  <si>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</si>
  <si>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</si>
  <si>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</si>
  <si>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</si>
  <si>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</si>
  <si>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</si>
  <si>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</si>
  <si>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</si>
  <si>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</si>
  <si>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</si>
  <si>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</si>
  <si>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</si>
  <si>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</si>
  <si>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</si>
  <si>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</si>
  <si>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</si>
  <si>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</si>
  <si>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</si>
  <si>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</si>
  <si>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</si>
  <si>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</si>
  <si>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</si>
  <si>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</si>
  <si>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</si>
  <si>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</si>
  <si>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</si>
  <si>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</si>
  <si>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</si>
  <si>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</si>
  <si>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</si>
  <si>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</si>
  <si>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</si>
  <si>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</si>
  <si>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</si>
  <si>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</si>
  <si>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</si>
  <si>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</si>
  <si>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</si>
  <si>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</si>
  <si>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</si>
  <si>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</si>
  <si>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</si>
  <si>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</si>
  <si>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</si>
  <si>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</si>
  <si>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</si>
  <si>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</si>
  <si>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</si>
  <si>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</si>
  <si>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</si>
  <si>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</si>
  <si>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</si>
  <si>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</si>
  <si>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</si>
  <si>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</si>
  <si>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</si>
  <si>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</si>
  <si>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</si>
  <si>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</si>
  <si>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</si>
  <si>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</si>
  <si>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</si>
  <si>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</si>
  <si>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</si>
  <si>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</si>
  <si>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</si>
  <si>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</si>
  <si>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</si>
  <si>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</si>
  <si>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</si>
  <si>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</si>
  <si>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</si>
  <si>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</si>
  <si>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</si>
  <si>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</si>
  <si>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</si>
  <si>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</si>
  <si>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</si>
  <si>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</si>
  <si>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</si>
  <si>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</si>
  <si>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</si>
  <si>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</si>
  <si>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</si>
  <si>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</si>
  <si>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</si>
  <si>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</si>
  <si>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</si>
  <si>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</si>
  <si>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</si>
  <si>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</si>
  <si>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</si>
  <si>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</si>
  <si>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</si>
  <si>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</si>
  <si>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</si>
  <si>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</si>
  <si>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</si>
  <si>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</si>
  <si>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</si>
  <si>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</si>
  <si>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</si>
  <si>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</si>
  <si>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</si>
  <si>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</si>
  <si>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</si>
  <si>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</si>
  <si>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</si>
  <si>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</si>
  <si>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</si>
  <si>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</si>
  <si>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</si>
  <si>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</si>
  <si>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</si>
  <si>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</si>
  <si>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</si>
  <si>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</si>
  <si>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</si>
  <si>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</si>
  <si>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</si>
  <si>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</si>
  <si>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</si>
  <si>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</si>
  <si>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</si>
  <si>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</si>
  <si>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</si>
  <si>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</si>
  <si>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</si>
  <si>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</si>
  <si>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</si>
  <si>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</si>
  <si>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</si>
  <si>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</si>
  <si>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</si>
  <si>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</si>
  <si>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</si>
  <si>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</si>
  <si>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</si>
  <si>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</si>
  <si>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</si>
  <si>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</si>
  <si>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</si>
  <si>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</si>
  <si>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</si>
  <si>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</si>
  <si>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</si>
  <si>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</si>
  <si>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</si>
  <si>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</si>
  <si>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</si>
  <si>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</si>
  <si>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</si>
  <si>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</si>
  <si>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</si>
  <si>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</si>
  <si>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</si>
  <si>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</si>
  <si>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</si>
  <si>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</si>
  <si>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</si>
  <si>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</si>
  <si>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</si>
  <si>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</si>
  <si>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</si>
  <si>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</si>
  <si>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</si>
  <si>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</si>
  <si>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</si>
  <si>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</si>
  <si>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</si>
  <si>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</si>
  <si>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</si>
  <si>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</si>
  <si>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</si>
  <si>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</si>
  <si>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</si>
  <si>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</si>
  <si>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</si>
  <si>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</si>
  <si>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</si>
  <si>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</si>
  <si>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</si>
  <si>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</si>
  <si>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</si>
  <si>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</si>
  <si>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</si>
  <si>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</si>
  <si>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</si>
  <si>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</si>
  <si>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</si>
  <si>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</si>
  <si>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</si>
  <si>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</si>
  <si>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</si>
  <si>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</si>
  <si>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</si>
  <si>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</si>
  <si>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</si>
  <si>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</si>
  <si>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</si>
  <si>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</si>
  <si>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</si>
  <si>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</si>
  <si>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</si>
  <si>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</si>
  <si>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</si>
  <si>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</si>
  <si>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</si>
  <si>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</si>
  <si>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</si>
  <si>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</si>
  <si>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</si>
  <si>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</si>
  <si>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</si>
  <si>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</si>
  <si>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</si>
  <si>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</si>
  <si>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</si>
  <si>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</si>
  <si>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</si>
  <si>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</si>
  <si>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</si>
  <si>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</si>
  <si>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</si>
  <si>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</si>
  <si>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</si>
  <si>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</si>
  <si>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</si>
  <si>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</si>
  <si>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</si>
  <si>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</si>
  <si>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</si>
  <si>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</si>
  <si>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</si>
  <si>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</si>
  <si>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</si>
  <si>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</si>
  <si>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</si>
  <si>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</si>
  <si>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</si>
  <si>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</si>
  <si>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</si>
  <si>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</si>
  <si>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</si>
  <si>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</si>
  <si>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</si>
  <si>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</si>
  <si>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</si>
  <si>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</si>
  <si>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</si>
  <si>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</si>
  <si>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</si>
  <si>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</si>
  <si>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</si>
  <si>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</si>
  <si>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</si>
  <si>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</si>
  <si>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</si>
  <si>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</si>
  <si>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</si>
  <si>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</si>
  <si>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</si>
  <si>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</si>
  <si>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</si>
  <si>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</si>
  <si>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</si>
  <si>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</si>
  <si>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</si>
  <si>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</si>
  <si>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</si>
  <si>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</si>
  <si>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</si>
  <si>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</si>
  <si>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</si>
  <si>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</si>
  <si>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</si>
  <si>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</si>
  <si>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</si>
  <si>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</si>
  <si>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</si>
  <si>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</si>
  <si>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</si>
  <si>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</si>
  <si>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</si>
  <si>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</si>
  <si>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</si>
  <si>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</si>
  <si>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</si>
  <si>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</si>
  <si>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</si>
  <si>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</si>
  <si>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</si>
  <si>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</si>
  <si>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</si>
  <si>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</si>
  <si>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</si>
  <si>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</si>
  <si>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</si>
  <si>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</si>
  <si>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</si>
  <si>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</si>
  <si>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</si>
  <si>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</si>
  <si>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</si>
  <si>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</si>
  <si>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</si>
  <si>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</si>
  <si>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</si>
  <si>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</si>
  <si>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</si>
  <si>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</si>
  <si>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</si>
  <si>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</si>
  <si>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</si>
  <si>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</si>
  <si>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</si>
  <si>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</si>
  <si>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</si>
  <si>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</si>
  <si>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</si>
  <si>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</si>
  <si>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</si>
  <si>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</si>
  <si>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</si>
  <si>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</si>
  <si>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</si>
  <si>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</si>
  <si>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</si>
  <si>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</si>
  <si>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</si>
  <si>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</si>
  <si>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</si>
  <si>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</si>
  <si>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</si>
  <si>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</si>
  <si>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</si>
  <si>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</si>
  <si>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</si>
  <si>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</si>
  <si>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</si>
  <si>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</si>
  <si>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</si>
  <si>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</si>
  <si>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</si>
  <si>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</si>
  <si>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</si>
  <si>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</si>
  <si>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</si>
  <si>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</si>
  <si>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</si>
  <si>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</si>
  <si>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</si>
  <si>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</si>
  <si>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</si>
  <si>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</si>
  <si>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</si>
  <si>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</si>
  <si>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</si>
  <si>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</si>
  <si>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</si>
  <si>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</si>
  <si>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</si>
  <si>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</si>
  <si>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</si>
  <si>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</si>
  <si>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</si>
  <si>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</si>
  <si>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</si>
  <si>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</si>
  <si>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</si>
  <si>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</si>
  <si>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</si>
  <si>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</si>
  <si>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</si>
  <si>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</si>
  <si>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</si>
  <si>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</si>
  <si>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</si>
  <si>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</si>
  <si>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</si>
  <si>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</si>
  <si>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</si>
  <si>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</si>
  <si>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</si>
  <si>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</si>
  <si>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</si>
  <si>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</si>
  <si>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</si>
  <si>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</si>
  <si>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</si>
  <si>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</si>
  <si>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</si>
  <si>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</si>
  <si>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</si>
  <si>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</si>
  <si>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</si>
  <si>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</si>
  <si>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</si>
  <si>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</si>
  <si>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</si>
  <si>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</si>
  <si>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</si>
  <si>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</si>
  <si>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</si>
  <si>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</si>
  <si>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</si>
  <si>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</si>
  <si>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</si>
  <si>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</si>
  <si>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</si>
  <si>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</si>
  <si>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</si>
  <si>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</si>
  <si>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Fredrikson</t>
  </si>
  <si>
    <t>95-001-</t>
  </si>
  <si>
    <t>624/70</t>
  </si>
  <si>
    <t>630/77</t>
  </si>
  <si>
    <t>652/72</t>
  </si>
  <si>
    <t>667/20</t>
  </si>
  <si>
    <t>684/29</t>
  </si>
  <si>
    <t>632/23</t>
  </si>
  <si>
    <t>630/23</t>
  </si>
  <si>
    <t>624/25</t>
  </si>
  <si>
    <t>684/44</t>
  </si>
  <si>
    <t>685/15</t>
  </si>
  <si>
    <t>699/79</t>
  </si>
  <si>
    <t>646/79</t>
  </si>
  <si>
    <t>608/53</t>
  </si>
  <si>
    <t>626/78</t>
  </si>
  <si>
    <t>641/76</t>
  </si>
  <si>
    <t>685/55</t>
  </si>
  <si>
    <t>657/27</t>
  </si>
  <si>
    <t>699/51</t>
  </si>
  <si>
    <t>709/21</t>
  </si>
  <si>
    <t>640/79</t>
  </si>
  <si>
    <t>619/23</t>
  </si>
  <si>
    <t>640/71</t>
  </si>
  <si>
    <t>678/76</t>
  </si>
  <si>
    <t>637/70</t>
  </si>
  <si>
    <t>644/74</t>
  </si>
  <si>
    <t>640/77</t>
  </si>
  <si>
    <t>642/79</t>
  </si>
  <si>
    <t>624/91</t>
  </si>
  <si>
    <t>667/57</t>
  </si>
  <si>
    <t>622/22</t>
  </si>
  <si>
    <t>699/78</t>
  </si>
  <si>
    <t>642/70</t>
  </si>
  <si>
    <t>625/20</t>
  </si>
  <si>
    <t>631/90</t>
  </si>
  <si>
    <t xml:space="preserve"> </t>
  </si>
  <si>
    <t>80% шерсть - 20% полиамид / Подклад: 100% вискоза</t>
  </si>
  <si>
    <t>3215</t>
  </si>
  <si>
    <t>3030</t>
  </si>
  <si>
    <t>3035</t>
  </si>
  <si>
    <t>3101</t>
  </si>
  <si>
    <t>3109</t>
  </si>
  <si>
    <t>3147</t>
  </si>
  <si>
    <t>3155</t>
  </si>
  <si>
    <t>3190</t>
  </si>
  <si>
    <t>3122</t>
  </si>
  <si>
    <t>3125</t>
  </si>
  <si>
    <t>3080</t>
  </si>
  <si>
    <t>3142</t>
  </si>
  <si>
    <t>3216</t>
  </si>
  <si>
    <t>3243</t>
  </si>
  <si>
    <t>3276</t>
  </si>
  <si>
    <t>3363</t>
  </si>
  <si>
    <t>ООО "ФРЭДРИКСОН" Россия 192029, С-Петербург, пр. Обуховской обороны, д.86, лит М</t>
  </si>
  <si>
    <t>95-002-</t>
  </si>
  <si>
    <t>95-003-</t>
  </si>
  <si>
    <t>95-004-</t>
  </si>
  <si>
    <t>95-005-</t>
  </si>
  <si>
    <t>95-006-</t>
  </si>
  <si>
    <t>95-007-</t>
  </si>
  <si>
    <t>95-008-</t>
  </si>
  <si>
    <t>95-009-</t>
  </si>
  <si>
    <t>95-010-</t>
  </si>
  <si>
    <t>95-011-</t>
  </si>
  <si>
    <t>95-012-</t>
  </si>
  <si>
    <t>95-013-</t>
  </si>
  <si>
    <t>95-014-</t>
  </si>
  <si>
    <t>95-015-</t>
  </si>
  <si>
    <t>95-016-</t>
  </si>
  <si>
    <t>темно-серый / темно-серый</t>
  </si>
  <si>
    <t>темно-синий / темно-синий</t>
  </si>
  <si>
    <t>светло-серый / серый</t>
  </si>
  <si>
    <t>серый / темно-серый</t>
  </si>
  <si>
    <t>синий / темно-серый</t>
  </si>
  <si>
    <t>темно-серый / темно-синий</t>
  </si>
  <si>
    <t>темно-серый / белый</t>
  </si>
  <si>
    <t>темно-бежевый / черный</t>
  </si>
  <si>
    <t>темно-серый / светло-серый</t>
  </si>
  <si>
    <t>темно-синий / темно-серый</t>
  </si>
  <si>
    <t>голубой / синий</t>
  </si>
  <si>
    <t>светло-бежевый / черный</t>
  </si>
  <si>
    <t>светло-коричневый / бежевый</t>
  </si>
  <si>
    <t>черный / темно-серый</t>
  </si>
  <si>
    <t>100% шерсть / Подклад: 100% вискоза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</si>
</sst>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4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63" Type="http://schemas.openxmlformats.org/officeDocument/2006/relationships/image" Target="../media/image63.JPG"/><Relationship Id="rId68" Type="http://schemas.openxmlformats.org/officeDocument/2006/relationships/image" Target="../media/image68.JPG"/><Relationship Id="rId16" Type="http://schemas.openxmlformats.org/officeDocument/2006/relationships/image" Target="../media/image16.png"/><Relationship Id="rId11" Type="http://schemas.openxmlformats.org/officeDocument/2006/relationships/image" Target="../media/image11.JPG"/><Relationship Id="rId24" Type="http://schemas.openxmlformats.org/officeDocument/2006/relationships/image" Target="../media/image24.pn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3" Type="http://schemas.openxmlformats.org/officeDocument/2006/relationships/image" Target="../media/image53.JPG"/><Relationship Id="rId58" Type="http://schemas.openxmlformats.org/officeDocument/2006/relationships/image" Target="../media/image58.JPG"/><Relationship Id="rId66" Type="http://schemas.openxmlformats.org/officeDocument/2006/relationships/image" Target="../media/image66.png"/><Relationship Id="rId74" Type="http://schemas.openxmlformats.org/officeDocument/2006/relationships/image" Target="../media/image74.jpg"/><Relationship Id="rId79" Type="http://schemas.openxmlformats.org/officeDocument/2006/relationships/image" Target="../media/image79.JPG"/><Relationship Id="rId5" Type="http://schemas.openxmlformats.org/officeDocument/2006/relationships/image" Target="../media/image5.JPG"/><Relationship Id="rId61" Type="http://schemas.openxmlformats.org/officeDocument/2006/relationships/image" Target="../media/image61.JP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56" Type="http://schemas.openxmlformats.org/officeDocument/2006/relationships/image" Target="../media/image56.JPG"/><Relationship Id="rId64" Type="http://schemas.openxmlformats.org/officeDocument/2006/relationships/image" Target="../media/image64.jpg"/><Relationship Id="rId69" Type="http://schemas.openxmlformats.org/officeDocument/2006/relationships/image" Target="../media/image69.png"/><Relationship Id="rId77" Type="http://schemas.openxmlformats.org/officeDocument/2006/relationships/image" Target="../media/image77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pn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png"/><Relationship Id="rId33" Type="http://schemas.openxmlformats.org/officeDocument/2006/relationships/image" Target="../media/image33.JP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JPG"/><Relationship Id="rId67" Type="http://schemas.openxmlformats.org/officeDocument/2006/relationships/image" Target="../media/image67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54" Type="http://schemas.openxmlformats.org/officeDocument/2006/relationships/image" Target="../media/image54.JPG"/><Relationship Id="rId62" Type="http://schemas.openxmlformats.org/officeDocument/2006/relationships/image" Target="../media/image62.png"/><Relationship Id="rId70" Type="http://schemas.openxmlformats.org/officeDocument/2006/relationships/image" Target="../media/image70.JPG"/><Relationship Id="rId75" Type="http://schemas.openxmlformats.org/officeDocument/2006/relationships/image" Target="../media/image75.pn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57" Type="http://schemas.openxmlformats.org/officeDocument/2006/relationships/image" Target="../media/image5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44" Type="http://schemas.openxmlformats.org/officeDocument/2006/relationships/image" Target="../media/image44.png"/><Relationship Id="rId52" Type="http://schemas.openxmlformats.org/officeDocument/2006/relationships/image" Target="../media/image52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4" Type="http://schemas.openxmlformats.org/officeDocument/2006/relationships/image" Target="../media/image4.png"/><Relationship Id="rId9" Type="http://schemas.openxmlformats.org/officeDocument/2006/relationships/image" Target="../media/image9.JP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34" Type="http://schemas.openxmlformats.org/officeDocument/2006/relationships/image" Target="../media/image34.pn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7" Type="http://schemas.openxmlformats.org/officeDocument/2006/relationships/image" Target="../media/image7.png"/><Relationship Id="rId71" Type="http://schemas.openxmlformats.org/officeDocument/2006/relationships/image" Target="../media/image71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1803400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5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25400</xdr:rowOff>
    </xdr:from>
    <xdr:to>
      <xdr:col>8</xdr:col>
      <xdr:colOff>1889125</xdr:colOff>
      <xdr:row>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8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25400</xdr:rowOff>
    </xdr:from>
    <xdr:to>
      <xdr:col>8</xdr:col>
      <xdr:colOff>1889125</xdr:colOff>
      <xdr:row>4</xdr:row>
      <xdr:rowOff>1803400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1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297039</xdr:rowOff>
    </xdr:from>
    <xdr:to>
      <xdr:col>8</xdr:col>
      <xdr:colOff>1889125</xdr:colOff>
      <xdr:row>5</xdr:row>
      <xdr:rowOff>1531761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12114"/>
          <a:ext cx="1778000" cy="1234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25400</xdr:rowOff>
    </xdr:from>
    <xdr:to>
      <xdr:col>8</xdr:col>
      <xdr:colOff>1889125</xdr:colOff>
      <xdr:row>6</xdr:row>
      <xdr:rowOff>1803400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6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25400</xdr:rowOff>
    </xdr:from>
    <xdr:to>
      <xdr:col>8</xdr:col>
      <xdr:colOff>1889125</xdr:colOff>
      <xdr:row>7</xdr:row>
      <xdr:rowOff>1803400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9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328625</xdr:rowOff>
    </xdr:from>
    <xdr:to>
      <xdr:col>8</xdr:col>
      <xdr:colOff>1889125</xdr:colOff>
      <xdr:row>8</xdr:row>
      <xdr:rowOff>1500175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30100"/>
          <a:ext cx="1778000" cy="1171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25400</xdr:rowOff>
    </xdr:from>
    <xdr:to>
      <xdr:col>8</xdr:col>
      <xdr:colOff>1889125</xdr:colOff>
      <xdr:row>9</xdr:row>
      <xdr:rowOff>1803400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5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25400</xdr:rowOff>
    </xdr:from>
    <xdr:to>
      <xdr:col>8</xdr:col>
      <xdr:colOff>1889125</xdr:colOff>
      <xdr:row>10</xdr:row>
      <xdr:rowOff>1803400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8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25400</xdr:rowOff>
    </xdr:from>
    <xdr:to>
      <xdr:col>8</xdr:col>
      <xdr:colOff>1889125</xdr:colOff>
      <xdr:row>11</xdr:row>
      <xdr:rowOff>1803400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31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25400</xdr:rowOff>
    </xdr:from>
    <xdr:to>
      <xdr:col>8</xdr:col>
      <xdr:colOff>1889125</xdr:colOff>
      <xdr:row>12</xdr:row>
      <xdr:rowOff>1803400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14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25400</xdr:rowOff>
    </xdr:from>
    <xdr:to>
      <xdr:col>8</xdr:col>
      <xdr:colOff>1889125</xdr:colOff>
      <xdr:row>13</xdr:row>
      <xdr:rowOff>1803400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7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25400</xdr:rowOff>
    </xdr:from>
    <xdr:to>
      <xdr:col>8</xdr:col>
      <xdr:colOff>1889125</xdr:colOff>
      <xdr:row>14</xdr:row>
      <xdr:rowOff>1803400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79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25400</xdr:rowOff>
    </xdr:from>
    <xdr:to>
      <xdr:col>8</xdr:col>
      <xdr:colOff>1889125</xdr:colOff>
      <xdr:row>15</xdr:row>
      <xdr:rowOff>1803400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2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330200</xdr:rowOff>
    </xdr:from>
    <xdr:to>
      <xdr:col>8</xdr:col>
      <xdr:colOff>1889125</xdr:colOff>
      <xdr:row>16</xdr:row>
      <xdr:rowOff>1498600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62075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24740</xdr:rowOff>
    </xdr:from>
    <xdr:to>
      <xdr:col>8</xdr:col>
      <xdr:colOff>1889125</xdr:colOff>
      <xdr:row>17</xdr:row>
      <xdr:rowOff>1299236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285415"/>
          <a:ext cx="1778000" cy="12744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25400</xdr:rowOff>
    </xdr:from>
    <xdr:to>
      <xdr:col>8</xdr:col>
      <xdr:colOff>1889125</xdr:colOff>
      <xdr:row>18</xdr:row>
      <xdr:rowOff>1803400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610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25400</xdr:rowOff>
    </xdr:from>
    <xdr:to>
      <xdr:col>8</xdr:col>
      <xdr:colOff>1889125</xdr:colOff>
      <xdr:row>19</xdr:row>
      <xdr:rowOff>1803400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438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267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25400</xdr:rowOff>
    </xdr:from>
    <xdr:to>
      <xdr:col>8</xdr:col>
      <xdr:colOff>1889125</xdr:colOff>
      <xdr:row>21</xdr:row>
      <xdr:rowOff>1803400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096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25400</xdr:rowOff>
    </xdr:from>
    <xdr:to>
      <xdr:col>8</xdr:col>
      <xdr:colOff>1889125</xdr:colOff>
      <xdr:row>22</xdr:row>
      <xdr:rowOff>1803400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25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25400</xdr:rowOff>
    </xdr:from>
    <xdr:to>
      <xdr:col>8</xdr:col>
      <xdr:colOff>1889125</xdr:colOff>
      <xdr:row>23</xdr:row>
      <xdr:rowOff>1803400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754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25400</xdr:rowOff>
    </xdr:from>
    <xdr:to>
      <xdr:col>8</xdr:col>
      <xdr:colOff>1889125</xdr:colOff>
      <xdr:row>24</xdr:row>
      <xdr:rowOff>1803400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582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406899</xdr:rowOff>
    </xdr:from>
    <xdr:to>
      <xdr:col>8</xdr:col>
      <xdr:colOff>1889125</xdr:colOff>
      <xdr:row>25</xdr:row>
      <xdr:rowOff>1421899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793149"/>
          <a:ext cx="1778000" cy="101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370908</xdr:rowOff>
    </xdr:from>
    <xdr:to>
      <xdr:col>8</xdr:col>
      <xdr:colOff>1889125</xdr:colOff>
      <xdr:row>26</xdr:row>
      <xdr:rowOff>1457895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585958"/>
          <a:ext cx="1778000" cy="108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25400</xdr:rowOff>
    </xdr:from>
    <xdr:to>
      <xdr:col>8</xdr:col>
      <xdr:colOff>1889125</xdr:colOff>
      <xdr:row>27</xdr:row>
      <xdr:rowOff>1803400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069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25400</xdr:rowOff>
    </xdr:from>
    <xdr:to>
      <xdr:col>8</xdr:col>
      <xdr:colOff>1889125</xdr:colOff>
      <xdr:row>28</xdr:row>
      <xdr:rowOff>1803400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7898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25400</xdr:rowOff>
    </xdr:from>
    <xdr:to>
      <xdr:col>8</xdr:col>
      <xdr:colOff>1889125</xdr:colOff>
      <xdr:row>29</xdr:row>
      <xdr:rowOff>1803400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726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25400</xdr:rowOff>
    </xdr:from>
    <xdr:to>
      <xdr:col>8</xdr:col>
      <xdr:colOff>1889125</xdr:colOff>
      <xdr:row>30</xdr:row>
      <xdr:rowOff>1803400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555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25400</xdr:rowOff>
    </xdr:from>
    <xdr:to>
      <xdr:col>8</xdr:col>
      <xdr:colOff>1889125</xdr:colOff>
      <xdr:row>31</xdr:row>
      <xdr:rowOff>1803400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384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25400</xdr:rowOff>
    </xdr:from>
    <xdr:to>
      <xdr:col>8</xdr:col>
      <xdr:colOff>1889125</xdr:colOff>
      <xdr:row>32</xdr:row>
      <xdr:rowOff>1803400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213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25400</xdr:rowOff>
    </xdr:from>
    <xdr:to>
      <xdr:col>8</xdr:col>
      <xdr:colOff>1889125</xdr:colOff>
      <xdr:row>33</xdr:row>
      <xdr:rowOff>1803400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042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25400</xdr:rowOff>
    </xdr:from>
    <xdr:to>
      <xdr:col>8</xdr:col>
      <xdr:colOff>1889125</xdr:colOff>
      <xdr:row>34</xdr:row>
      <xdr:rowOff>1803400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70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283499</xdr:rowOff>
    </xdr:from>
    <xdr:to>
      <xdr:col>8</xdr:col>
      <xdr:colOff>1889125</xdr:colOff>
      <xdr:row>35</xdr:row>
      <xdr:rowOff>1545306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957749"/>
          <a:ext cx="1778000" cy="12618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25400</xdr:rowOff>
    </xdr:from>
    <xdr:to>
      <xdr:col>8</xdr:col>
      <xdr:colOff>1889125</xdr:colOff>
      <xdr:row>36</xdr:row>
      <xdr:rowOff>1803400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528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25400</xdr:rowOff>
    </xdr:from>
    <xdr:to>
      <xdr:col>8</xdr:col>
      <xdr:colOff>1889125</xdr:colOff>
      <xdr:row>37</xdr:row>
      <xdr:rowOff>1803400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357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186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279400</xdr:rowOff>
    </xdr:from>
    <xdr:to>
      <xdr:col>8</xdr:col>
      <xdr:colOff>1889125</xdr:colOff>
      <xdr:row>39</xdr:row>
      <xdr:rowOff>1549400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8268850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25400</xdr:rowOff>
    </xdr:from>
    <xdr:to>
      <xdr:col>8</xdr:col>
      <xdr:colOff>1889125</xdr:colOff>
      <xdr:row>40</xdr:row>
      <xdr:rowOff>1803400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843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25400</xdr:rowOff>
    </xdr:from>
    <xdr:to>
      <xdr:col>8</xdr:col>
      <xdr:colOff>1889125</xdr:colOff>
      <xdr:row>41</xdr:row>
      <xdr:rowOff>1803400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672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25400</xdr:rowOff>
    </xdr:from>
    <xdr:to>
      <xdr:col>8</xdr:col>
      <xdr:colOff>1889125</xdr:colOff>
      <xdr:row>42</xdr:row>
      <xdr:rowOff>1803400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501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25400</xdr:rowOff>
    </xdr:from>
    <xdr:to>
      <xdr:col>8</xdr:col>
      <xdr:colOff>1889125</xdr:colOff>
      <xdr:row>43</xdr:row>
      <xdr:rowOff>1803400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330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25400</xdr:rowOff>
    </xdr:from>
    <xdr:to>
      <xdr:col>8</xdr:col>
      <xdr:colOff>1889125</xdr:colOff>
      <xdr:row>44</xdr:row>
      <xdr:rowOff>1803400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158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389675</xdr:rowOff>
    </xdr:from>
    <xdr:to>
      <xdr:col>8</xdr:col>
      <xdr:colOff>1889125</xdr:colOff>
      <xdr:row>45</xdr:row>
      <xdr:rowOff>1439129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351925"/>
          <a:ext cx="1778000" cy="10494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25400</xdr:rowOff>
    </xdr:from>
    <xdr:to>
      <xdr:col>8</xdr:col>
      <xdr:colOff>1889125</xdr:colOff>
      <xdr:row>46</xdr:row>
      <xdr:rowOff>1803400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0816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326820</xdr:rowOff>
    </xdr:from>
    <xdr:to>
      <xdr:col>8</xdr:col>
      <xdr:colOff>1889125</xdr:colOff>
      <xdr:row>47</xdr:row>
      <xdr:rowOff>1501979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946670"/>
          <a:ext cx="1778000" cy="11751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25400</xdr:rowOff>
    </xdr:from>
    <xdr:to>
      <xdr:col>8</xdr:col>
      <xdr:colOff>1889125</xdr:colOff>
      <xdr:row>48</xdr:row>
      <xdr:rowOff>1803400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474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25400</xdr:rowOff>
    </xdr:from>
    <xdr:to>
      <xdr:col>8</xdr:col>
      <xdr:colOff>1889125</xdr:colOff>
      <xdr:row>49</xdr:row>
      <xdr:rowOff>1803400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302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25400</xdr:rowOff>
    </xdr:from>
    <xdr:to>
      <xdr:col>8</xdr:col>
      <xdr:colOff>1889125</xdr:colOff>
      <xdr:row>50</xdr:row>
      <xdr:rowOff>1803400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131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25400</xdr:rowOff>
    </xdr:from>
    <xdr:to>
      <xdr:col>8</xdr:col>
      <xdr:colOff>1889125</xdr:colOff>
      <xdr:row>51</xdr:row>
      <xdr:rowOff>1803400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9960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1803400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89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25400</xdr:rowOff>
    </xdr:from>
    <xdr:to>
      <xdr:col>8</xdr:col>
      <xdr:colOff>1889125</xdr:colOff>
      <xdr:row>53</xdr:row>
      <xdr:rowOff>1803400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618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25400</xdr:rowOff>
    </xdr:from>
    <xdr:to>
      <xdr:col>8</xdr:col>
      <xdr:colOff>1889125</xdr:colOff>
      <xdr:row>54</xdr:row>
      <xdr:rowOff>1803400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446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25400</xdr:rowOff>
    </xdr:from>
    <xdr:to>
      <xdr:col>8</xdr:col>
      <xdr:colOff>1889125</xdr:colOff>
      <xdr:row>55</xdr:row>
      <xdr:rowOff>1803400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7275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25400</xdr:rowOff>
    </xdr:from>
    <xdr:to>
      <xdr:col>8</xdr:col>
      <xdr:colOff>1889125</xdr:colOff>
      <xdr:row>56</xdr:row>
      <xdr:rowOff>1803400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104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25400</xdr:rowOff>
    </xdr:from>
    <xdr:to>
      <xdr:col>8</xdr:col>
      <xdr:colOff>1889125</xdr:colOff>
      <xdr:row>57</xdr:row>
      <xdr:rowOff>1803400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933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762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25400</xdr:rowOff>
    </xdr:from>
    <xdr:to>
      <xdr:col>8</xdr:col>
      <xdr:colOff>1889125</xdr:colOff>
      <xdr:row>59</xdr:row>
      <xdr:rowOff>1803400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590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1803400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419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25400</xdr:rowOff>
    </xdr:from>
    <xdr:to>
      <xdr:col>8</xdr:col>
      <xdr:colOff>1889125</xdr:colOff>
      <xdr:row>61</xdr:row>
      <xdr:rowOff>1803400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248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25400</xdr:rowOff>
    </xdr:from>
    <xdr:to>
      <xdr:col>8</xdr:col>
      <xdr:colOff>1889125</xdr:colOff>
      <xdr:row>62</xdr:row>
      <xdr:rowOff>1803400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077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379487</xdr:rowOff>
    </xdr:from>
    <xdr:to>
      <xdr:col>8</xdr:col>
      <xdr:colOff>1889125</xdr:colOff>
      <xdr:row>63</xdr:row>
      <xdr:rowOff>1449301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2260137"/>
          <a:ext cx="1778000" cy="10698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25400</xdr:rowOff>
    </xdr:from>
    <xdr:to>
      <xdr:col>8</xdr:col>
      <xdr:colOff>1889125</xdr:colOff>
      <xdr:row>64</xdr:row>
      <xdr:rowOff>1803400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734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25400</xdr:rowOff>
    </xdr:from>
    <xdr:to>
      <xdr:col>8</xdr:col>
      <xdr:colOff>1889125</xdr:colOff>
      <xdr:row>65</xdr:row>
      <xdr:rowOff>1803400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563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25400</xdr:rowOff>
    </xdr:from>
    <xdr:to>
      <xdr:col>8</xdr:col>
      <xdr:colOff>1889125</xdr:colOff>
      <xdr:row>66</xdr:row>
      <xdr:rowOff>1803400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7392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329530</xdr:rowOff>
    </xdr:from>
    <xdr:to>
      <xdr:col>8</xdr:col>
      <xdr:colOff>1889125</xdr:colOff>
      <xdr:row>67</xdr:row>
      <xdr:rowOff>1499267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525380"/>
          <a:ext cx="1778000" cy="11697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25400</xdr:rowOff>
    </xdr:from>
    <xdr:to>
      <xdr:col>8</xdr:col>
      <xdr:colOff>1889125</xdr:colOff>
      <xdr:row>68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050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25400</xdr:rowOff>
    </xdr:from>
    <xdr:to>
      <xdr:col>8</xdr:col>
      <xdr:colOff>1889125</xdr:colOff>
      <xdr:row>69</xdr:row>
      <xdr:rowOff>1803400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878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25400</xdr:rowOff>
    </xdr:from>
    <xdr:to>
      <xdr:col>8</xdr:col>
      <xdr:colOff>1889125</xdr:colOff>
      <xdr:row>70</xdr:row>
      <xdr:rowOff>1803400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707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326095</xdr:rowOff>
    </xdr:from>
    <xdr:to>
      <xdr:col>8</xdr:col>
      <xdr:colOff>1889125</xdr:colOff>
      <xdr:row>71</xdr:row>
      <xdr:rowOff>1502713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3929" y="126950617"/>
          <a:ext cx="1778000" cy="1176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25400</xdr:rowOff>
    </xdr:from>
    <xdr:to>
      <xdr:col>8</xdr:col>
      <xdr:colOff>1889125</xdr:colOff>
      <xdr:row>72</xdr:row>
      <xdr:rowOff>1803400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365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25400</xdr:rowOff>
    </xdr:from>
    <xdr:to>
      <xdr:col>8</xdr:col>
      <xdr:colOff>1889125</xdr:colOff>
      <xdr:row>73</xdr:row>
      <xdr:rowOff>1807541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194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189607</xdr:rowOff>
    </xdr:from>
    <xdr:to>
      <xdr:col>8</xdr:col>
      <xdr:colOff>1889125</xdr:colOff>
      <xdr:row>74</xdr:row>
      <xdr:rowOff>1643328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187057"/>
          <a:ext cx="1778000" cy="1449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25400</xdr:rowOff>
    </xdr:from>
    <xdr:to>
      <xdr:col>8</xdr:col>
      <xdr:colOff>1889125</xdr:colOff>
      <xdr:row>75</xdr:row>
      <xdr:rowOff>1809003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851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25400</xdr:rowOff>
    </xdr:from>
    <xdr:to>
      <xdr:col>8</xdr:col>
      <xdr:colOff>1889125</xdr:colOff>
      <xdr:row>76</xdr:row>
      <xdr:rowOff>1809003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680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343781</xdr:rowOff>
    </xdr:from>
    <xdr:to>
      <xdr:col>8</xdr:col>
      <xdr:colOff>1889125</xdr:colOff>
      <xdr:row>77</xdr:row>
      <xdr:rowOff>1485009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827631"/>
          <a:ext cx="1778000" cy="11412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25400</xdr:rowOff>
    </xdr:from>
    <xdr:to>
      <xdr:col>8</xdr:col>
      <xdr:colOff>1889125</xdr:colOff>
      <xdr:row>78</xdr:row>
      <xdr:rowOff>1809003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338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25400</xdr:rowOff>
    </xdr:from>
    <xdr:to>
      <xdr:col>8</xdr:col>
      <xdr:colOff>1889125</xdr:colOff>
      <xdr:row>79</xdr:row>
      <xdr:rowOff>1809003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166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25400</xdr:rowOff>
    </xdr:from>
    <xdr:to>
      <xdr:col>8</xdr:col>
      <xdr:colOff>1889125</xdr:colOff>
      <xdr:row>80</xdr:row>
      <xdr:rowOff>1809003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995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25400</xdr:rowOff>
    </xdr:from>
    <xdr:to>
      <xdr:col>8</xdr:col>
      <xdr:colOff>1889125</xdr:colOff>
      <xdr:row>81</xdr:row>
      <xdr:rowOff>1809003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4824450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M1" zoomScale="70" zoomScaleNormal="70" workbookViewId="0">
      <pane ySplit="1" topLeftCell="A80" activePane="bottomLeft" state="frozen"/>
      <selection pane="bottomLeft" activeCell="V3" sqref="V3:AI82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Fredrikson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1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" si="9">IFERROR(IF(BE2,"-",IFERROR(IF(BD2&gt;0,0,1),"")),"")</f>
        <v/>
      </c>
      <c r="BG2" s="88"/>
    </row>
    <row r="3" spans="1:59" ht="144" customHeight="1">
      <c r="A3" s="43" t="str">
        <f t="shared" ref="A3:A34" si="10">IF(C3&amp;K3&lt;&gt;"",C3&amp;K3,"")</f>
        <v>3190709/21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95-008-65</v>
      </c>
      <c r="C3" s="147" t="s">
        <v>915</v>
      </c>
      <c r="E3" s="43" t="str">
        <f>IF(F3&lt;&gt;"",IFERROR(VLOOKUP(F3,Категории!A:B,2,0),""),"Требуется категория")</f>
        <v>Кепки</v>
      </c>
      <c r="F3" s="44" t="s">
        <v>318</v>
      </c>
      <c r="G3" s="62" t="s">
        <v>870</v>
      </c>
      <c r="H3" s="44" t="s">
        <v>388</v>
      </c>
      <c r="J3" s="57" t="str">
        <f>'1C'!$AJ$1</f>
        <v>Fredrikson</v>
      </c>
      <c r="K3" s="100" t="s">
        <v>890</v>
      </c>
      <c r="L3" s="100" t="s">
        <v>678</v>
      </c>
      <c r="M3" s="62"/>
      <c r="N3" s="62"/>
      <c r="O3" s="62"/>
      <c r="P3" s="62"/>
      <c r="Q3" s="151" t="s">
        <v>907</v>
      </c>
      <c r="R3" s="64"/>
      <c r="S3" s="62" t="s">
        <v>44</v>
      </c>
      <c r="T3" s="58"/>
      <c r="U3" s="58" t="s">
        <v>382</v>
      </c>
      <c r="V3" s="58"/>
      <c r="Y3" s="58"/>
      <c r="AA3" s="58"/>
      <c r="AB3" s="44">
        <v>5</v>
      </c>
      <c r="AC3" s="58">
        <v>8</v>
      </c>
      <c r="AD3" s="44">
        <v>5</v>
      </c>
      <c r="AE3" s="58">
        <v>5</v>
      </c>
      <c r="AG3" s="58"/>
      <c r="AT3" s="57">
        <f t="shared" ref="AT3:AT34" si="11">IF(COUNTBLANK(V3:AS3)&lt;24,SUM(V3:AS3),"")</f>
        <v>23</v>
      </c>
      <c r="AU3" s="65" t="s">
        <v>565</v>
      </c>
      <c r="AV3" s="56" t="str">
        <f t="shared" ref="AV3:AV34" ca="1" si="12">IF(AU3&lt;&gt;"",VLOOKUP(AU3,INDIRECT(SUBSTITUTE($J3," ","")&amp;"Manufactures"),3,0),"Требуется код страны")</f>
        <v>ООО "ФРЭДРИКСОН" Россия 192029, С-Петербург, пр. Обуховской обороны, д.86, лит М</v>
      </c>
      <c r="AW3" s="43" t="str">
        <f t="shared" ref="AW3:AW34" ca="1" si="13">IF(AU3&lt;&gt;"",VLOOKUP(AU3,INDIRECT(SUBSTITUTE($J3," ","")&amp;"Manufactures"),2,0),"Требуется код страны")</f>
        <v>Россия</v>
      </c>
      <c r="AX3" s="74">
        <f t="shared" ref="AX3:AX34" si="14">0.05+0.05</f>
        <v>0.1</v>
      </c>
      <c r="AY3" s="43">
        <f t="shared" ref="AY3:AY34" si="15">IF(AX3&lt;&gt;"",AX3*1.5,"Требуется нетто")</f>
        <v>0.15000000000000002</v>
      </c>
      <c r="AZ3" s="43">
        <f t="shared" ref="AZ3:AZ34" si="16">+IF(AX3&lt;&gt;"",IFERROR(AT3*AX3,"Требуются кол-во и нетто"),"Требуются кол-во и нетто")</f>
        <v>2.3000000000000003</v>
      </c>
      <c r="BA3" s="43">
        <f t="shared" ref="BA3:BA34" si="17">IF(AY3&lt;&gt;"",IFERROR(AT3*AY3,"Требуются кол-во и брутто"),"Требуются кол-во и брутто")</f>
        <v>3.4500000000000006</v>
      </c>
      <c r="BB3" s="139">
        <v>975.8</v>
      </c>
      <c r="BC3" s="148">
        <f t="shared" ref="BC3:BC34" si="18">+IF(BB3&lt;&gt;0,IFERROR(AT3*BB3,"Требуются кол-во и цена"),"Требуются кол-во и цена")</f>
        <v>22443.399999999998</v>
      </c>
      <c r="BD3" s="45">
        <f>IF(A3&lt;&gt;"",IF(_xlfn.XLOOKUP(A3,'1C'!A:A,'1C'!A:A,0,0)&gt;0,1,0),"")</f>
        <v>0</v>
      </c>
      <c r="BE3" s="145">
        <f>IF(C3&lt;&gt;"",IF(_xlfn.XLOOKUP(TEXT(C3,"###"),'1C'!W:W,'1C'!D:D,0,0)&gt;0,0,1),"")</f>
        <v>1</v>
      </c>
      <c r="BF3" s="72" t="str">
        <f t="shared" ref="BF3:BF34" si="19">IFERROR(IF(BE3,"-",IFERROR(IF(BD3&gt;0,0,1),"")),"")</f>
        <v>-</v>
      </c>
    </row>
    <row r="4" spans="1:59" ht="144" customHeight="1">
      <c r="A4" s="43" t="str">
        <f t="shared" si="10"/>
        <v>3101699/79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95-004-89</v>
      </c>
      <c r="C4" s="147" t="s">
        <v>911</v>
      </c>
      <c r="E4" s="43" t="str">
        <f>IF(F4&lt;&gt;"",IFERROR(VLOOKUP(F4,Категории!A:B,2,0),""),"Требуется категория")</f>
        <v>Кепки</v>
      </c>
      <c r="F4" s="44" t="s">
        <v>318</v>
      </c>
      <c r="G4" s="62" t="s">
        <v>870</v>
      </c>
      <c r="H4" s="44" t="s">
        <v>388</v>
      </c>
      <c r="J4" s="57" t="str">
        <f>'1C'!$AJ$1</f>
        <v>Fredrikson</v>
      </c>
      <c r="K4" s="100" t="s">
        <v>882</v>
      </c>
      <c r="L4" s="100" t="s">
        <v>687</v>
      </c>
      <c r="M4" s="62"/>
      <c r="N4" s="62"/>
      <c r="O4" s="62"/>
      <c r="P4" s="62"/>
      <c r="Q4" s="151" t="s">
        <v>907</v>
      </c>
      <c r="R4" s="64"/>
      <c r="S4" s="62" t="s">
        <v>44</v>
      </c>
      <c r="T4" s="58"/>
      <c r="U4" s="58" t="s">
        <v>382</v>
      </c>
      <c r="V4" s="58"/>
      <c r="Y4" s="58"/>
      <c r="Z4" s="44">
        <v>2</v>
      </c>
      <c r="AA4" s="58">
        <v>4</v>
      </c>
      <c r="AB4" s="44">
        <v>6</v>
      </c>
      <c r="AC4" s="58">
        <v>8</v>
      </c>
      <c r="AD4" s="44">
        <v>6</v>
      </c>
      <c r="AE4" s="58">
        <v>4</v>
      </c>
      <c r="AF4" s="44">
        <v>1</v>
      </c>
      <c r="AG4" s="58"/>
      <c r="AT4" s="57">
        <f t="shared" si="11"/>
        <v>31</v>
      </c>
      <c r="AU4" s="65" t="s">
        <v>565</v>
      </c>
      <c r="AV4" s="56" t="str">
        <f t="shared" ca="1" si="12"/>
        <v>ООО "ФРЭДРИКСОН" Россия 192029, С-Петербург, пр. Обуховской обороны, д.86, лит М</v>
      </c>
      <c r="AW4" s="43" t="str">
        <f t="shared" ca="1" si="13"/>
        <v>Россия</v>
      </c>
      <c r="AX4" s="74">
        <f t="shared" si="14"/>
        <v>0.1</v>
      </c>
      <c r="AY4" s="43">
        <f t="shared" si="15"/>
        <v>0.15000000000000002</v>
      </c>
      <c r="AZ4" s="43">
        <f t="shared" si="16"/>
        <v>3.1</v>
      </c>
      <c r="BA4" s="43">
        <f t="shared" si="17"/>
        <v>4.6500000000000004</v>
      </c>
      <c r="BB4" s="139">
        <v>975.8</v>
      </c>
      <c r="BC4" s="148">
        <f t="shared" si="18"/>
        <v>30249.8</v>
      </c>
      <c r="BD4" s="45">
        <f>IF(A4&lt;&gt;"",IF(_xlfn.XLOOKUP(A4,'1C'!A:A,'1C'!A:A,0,0)&gt;0,1,0),"")</f>
        <v>0</v>
      </c>
      <c r="BE4" s="145">
        <f>IF(C4&lt;&gt;"",IF(_xlfn.XLOOKUP(TEXT(C4,"###"),'1C'!W:W,'1C'!D:D,0,0)&gt;0,0,1),"")</f>
        <v>1</v>
      </c>
      <c r="BF4" s="72" t="str">
        <f t="shared" si="19"/>
        <v>-</v>
      </c>
    </row>
    <row r="5" spans="1:59" ht="144" customHeight="1">
      <c r="A5" s="43" t="str">
        <f t="shared" si="10"/>
        <v>3125699/78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95-010-55</v>
      </c>
      <c r="C5" s="147" t="s">
        <v>917</v>
      </c>
      <c r="E5" s="43" t="str">
        <f>IF(F5&lt;&gt;"",IFERROR(VLOOKUP(F5,Категории!A:B,2,0),""),"Требуется категория")</f>
        <v>Кепки</v>
      </c>
      <c r="F5" s="44" t="s">
        <v>324</v>
      </c>
      <c r="G5" s="62" t="s">
        <v>870</v>
      </c>
      <c r="H5" s="44" t="s">
        <v>388</v>
      </c>
      <c r="J5" s="43" t="str">
        <f>'1C'!$AJ$1</f>
        <v>Fredrikson</v>
      </c>
      <c r="K5" s="101" t="s">
        <v>902</v>
      </c>
      <c r="L5" s="100" t="s">
        <v>953</v>
      </c>
      <c r="M5" s="65"/>
      <c r="N5" s="62"/>
      <c r="O5" s="62"/>
      <c r="P5" s="62"/>
      <c r="Q5" s="151" t="s">
        <v>907</v>
      </c>
      <c r="R5" s="64"/>
      <c r="S5" s="62" t="s">
        <v>44</v>
      </c>
      <c r="T5" s="58"/>
      <c r="U5" s="58" t="s">
        <v>382</v>
      </c>
      <c r="V5" s="58"/>
      <c r="Y5" s="58"/>
      <c r="Z5" s="44">
        <v>4</v>
      </c>
      <c r="AA5" s="58">
        <v>8</v>
      </c>
      <c r="AB5" s="44">
        <v>9</v>
      </c>
      <c r="AC5" s="58">
        <v>12</v>
      </c>
      <c r="AD5" s="44">
        <v>10</v>
      </c>
      <c r="AE5" s="58">
        <v>8</v>
      </c>
      <c r="AF5" s="44">
        <v>4</v>
      </c>
      <c r="AG5" s="58"/>
      <c r="AT5" s="59">
        <f t="shared" si="11"/>
        <v>55</v>
      </c>
      <c r="AU5" s="65" t="s">
        <v>565</v>
      </c>
      <c r="AV5" s="56" t="str">
        <f t="shared" ca="1" si="12"/>
        <v>ООО "ФРЭДРИКСОН" Россия 192029, С-Петербург, пр. Обуховской обороны, д.86, лит М</v>
      </c>
      <c r="AW5" s="43" t="str">
        <f t="shared" ca="1" si="13"/>
        <v>Россия</v>
      </c>
      <c r="AX5" s="74">
        <f t="shared" si="14"/>
        <v>0.1</v>
      </c>
      <c r="AY5" s="43">
        <f t="shared" si="15"/>
        <v>0.15000000000000002</v>
      </c>
      <c r="AZ5" s="43">
        <f t="shared" si="16"/>
        <v>5.5</v>
      </c>
      <c r="BA5" s="43">
        <f t="shared" si="17"/>
        <v>8.2500000000000018</v>
      </c>
      <c r="BB5" s="139">
        <v>975.8</v>
      </c>
      <c r="BC5" s="148">
        <f t="shared" si="18"/>
        <v>53669</v>
      </c>
      <c r="BD5" s="45">
        <f>IF(A5&lt;&gt;"",IF(_xlfn.XLOOKUP(A5,'1C'!A:A,'1C'!A:A,0,0)&gt;0,1,0),"")</f>
        <v>0</v>
      </c>
      <c r="BE5" s="145">
        <f>IF(C5&lt;&gt;"",IF(_xlfn.XLOOKUP(TEXT(C5,"###"),'1C'!W:W,'1C'!D:D,0,0)&gt;0,0,1),"")</f>
        <v>1</v>
      </c>
      <c r="BF5" s="72" t="str">
        <f t="shared" si="19"/>
        <v>-</v>
      </c>
    </row>
    <row r="6" spans="1:59" ht="144" customHeight="1">
      <c r="A6" s="43" t="str">
        <f t="shared" si="10"/>
        <v>3190699/78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95-008-55</v>
      </c>
      <c r="C6" s="147" t="s">
        <v>915</v>
      </c>
      <c r="E6" s="43" t="str">
        <f>IF(F6&lt;&gt;"",IFERROR(VLOOKUP(F6,Категории!A:B,2,0),""),"Требуется категория")</f>
        <v>Кепки</v>
      </c>
      <c r="F6" s="44" t="s">
        <v>318</v>
      </c>
      <c r="G6" s="62" t="s">
        <v>870</v>
      </c>
      <c r="H6" s="44" t="s">
        <v>388</v>
      </c>
      <c r="J6" s="43" t="str">
        <f>'1C'!$AJ$1</f>
        <v>Fredrikson</v>
      </c>
      <c r="K6" s="101" t="s">
        <v>902</v>
      </c>
      <c r="L6" s="100" t="s">
        <v>953</v>
      </c>
      <c r="M6" s="65"/>
      <c r="N6" s="62"/>
      <c r="O6" s="62"/>
      <c r="P6" s="62"/>
      <c r="Q6" s="151" t="s">
        <v>907</v>
      </c>
      <c r="R6" s="64"/>
      <c r="S6" s="62" t="s">
        <v>44</v>
      </c>
      <c r="T6" s="58"/>
      <c r="U6" s="58" t="s">
        <v>382</v>
      </c>
      <c r="V6" s="58"/>
      <c r="Y6" s="58"/>
      <c r="Z6" s="44">
        <v>7</v>
      </c>
      <c r="AA6" s="58">
        <v>20</v>
      </c>
      <c r="AB6" s="44">
        <v>30</v>
      </c>
      <c r="AC6" s="58">
        <v>40</v>
      </c>
      <c r="AD6" s="44">
        <v>30</v>
      </c>
      <c r="AE6" s="58" t="s">
        <v>906</v>
      </c>
      <c r="AF6" s="44" t="s">
        <v>906</v>
      </c>
      <c r="AG6" s="58"/>
      <c r="AT6" s="59">
        <f t="shared" si="11"/>
        <v>127</v>
      </c>
      <c r="AU6" s="65" t="s">
        <v>565</v>
      </c>
      <c r="AV6" s="56" t="str">
        <f t="shared" ca="1" si="12"/>
        <v>ООО "ФРЭДРИКСОН" Россия 192029, С-Петербург, пр. Обуховской обороны, д.86, лит М</v>
      </c>
      <c r="AW6" s="43" t="str">
        <f t="shared" ca="1" si="13"/>
        <v>Россия</v>
      </c>
      <c r="AX6" s="74">
        <f t="shared" si="14"/>
        <v>0.1</v>
      </c>
      <c r="AY6" s="43">
        <f t="shared" si="15"/>
        <v>0.15000000000000002</v>
      </c>
      <c r="AZ6" s="43">
        <f t="shared" si="16"/>
        <v>12.700000000000001</v>
      </c>
      <c r="BA6" s="43">
        <f t="shared" si="17"/>
        <v>19.050000000000004</v>
      </c>
      <c r="BB6" s="139">
        <v>975.8</v>
      </c>
      <c r="BC6" s="148">
        <f t="shared" si="18"/>
        <v>123926.59999999999</v>
      </c>
      <c r="BD6" s="45">
        <f>IF(A6&lt;&gt;"",IF(_xlfn.XLOOKUP(A6,'1C'!A:A,'1C'!A:A,0,0)&gt;0,1,0),"")</f>
        <v>0</v>
      </c>
      <c r="BE6" s="145">
        <f>IF(C6&lt;&gt;"",IF(_xlfn.XLOOKUP(TEXT(C6,"###"),'1C'!W:W,'1C'!D:D,0,0)&gt;0,0,1),"")</f>
        <v>1</v>
      </c>
      <c r="BF6" s="72" t="str">
        <f t="shared" si="19"/>
        <v>-</v>
      </c>
    </row>
    <row r="7" spans="1:59" ht="144" customHeight="1">
      <c r="A7" s="43" t="str">
        <f t="shared" si="10"/>
        <v>3190699/51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95-008-56</v>
      </c>
      <c r="C7" s="147" t="s">
        <v>915</v>
      </c>
      <c r="E7" s="43" t="str">
        <f>IF(F7&lt;&gt;"",IFERROR(VLOOKUP(F7,Категории!A:B,2,0),""),"Требуется категория")</f>
        <v>Кепки</v>
      </c>
      <c r="F7" s="44" t="s">
        <v>318</v>
      </c>
      <c r="G7" s="62" t="s">
        <v>870</v>
      </c>
      <c r="H7" s="44" t="s">
        <v>388</v>
      </c>
      <c r="J7" s="57" t="str">
        <f>'1C'!$AJ$1</f>
        <v>Fredrikson</v>
      </c>
      <c r="K7" s="100" t="s">
        <v>889</v>
      </c>
      <c r="L7" s="100" t="s">
        <v>952</v>
      </c>
      <c r="M7" s="62"/>
      <c r="N7" s="62"/>
      <c r="O7" s="62"/>
      <c r="P7" s="62"/>
      <c r="Q7" s="151" t="s">
        <v>954</v>
      </c>
      <c r="R7" s="64"/>
      <c r="S7" s="62" t="s">
        <v>44</v>
      </c>
      <c r="T7" s="58"/>
      <c r="U7" s="58" t="s">
        <v>382</v>
      </c>
      <c r="V7" s="58"/>
      <c r="Y7" s="58"/>
      <c r="AA7" s="58">
        <v>7</v>
      </c>
      <c r="AB7" s="44">
        <v>1</v>
      </c>
      <c r="AC7" s="58">
        <v>10</v>
      </c>
      <c r="AD7" s="44">
        <v>7</v>
      </c>
      <c r="AE7" s="58"/>
      <c r="AG7" s="58"/>
      <c r="AT7" s="57">
        <f t="shared" si="11"/>
        <v>25</v>
      </c>
      <c r="AU7" s="65" t="s">
        <v>565</v>
      </c>
      <c r="AV7" s="56" t="str">
        <f t="shared" ca="1" si="12"/>
        <v>ООО "ФРЭДРИКСОН" Россия 192029, С-Петербург, пр. Обуховской обороны, д.86, лит М</v>
      </c>
      <c r="AW7" s="43" t="str">
        <f t="shared" ca="1" si="13"/>
        <v>Россия</v>
      </c>
      <c r="AX7" s="74">
        <f t="shared" si="14"/>
        <v>0.1</v>
      </c>
      <c r="AY7" s="43">
        <f t="shared" si="15"/>
        <v>0.15000000000000002</v>
      </c>
      <c r="AZ7" s="43">
        <f t="shared" si="16"/>
        <v>2.5</v>
      </c>
      <c r="BA7" s="43">
        <f t="shared" si="17"/>
        <v>3.7500000000000004</v>
      </c>
      <c r="BB7" s="139">
        <v>975.8</v>
      </c>
      <c r="BC7" s="148">
        <f t="shared" si="18"/>
        <v>24395</v>
      </c>
      <c r="BD7" s="45">
        <f>IF(A7&lt;&gt;"",IF(_xlfn.XLOOKUP(A7,'1C'!A:A,'1C'!A:A,0,0)&gt;0,1,0),"")</f>
        <v>0</v>
      </c>
      <c r="BE7" s="145">
        <f>IF(C7&lt;&gt;"",IF(_xlfn.XLOOKUP(TEXT(C7,"###"),'1C'!W:W,'1C'!D:D,0,0)&gt;0,0,1),"")</f>
        <v>1</v>
      </c>
      <c r="BF7" s="72" t="str">
        <f t="shared" si="19"/>
        <v>-</v>
      </c>
    </row>
    <row r="8" spans="1:59" ht="144" customHeight="1">
      <c r="A8" s="43" t="str">
        <f t="shared" si="10"/>
        <v>3125699/51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95-010-56</v>
      </c>
      <c r="C8" s="147" t="s">
        <v>917</v>
      </c>
      <c r="E8" s="43" t="str">
        <f>IF(F8&lt;&gt;"",IFERROR(VLOOKUP(F8,Категории!A:B,2,0),""),"Требуется категория")</f>
        <v>Кепки</v>
      </c>
      <c r="F8" s="44" t="s">
        <v>324</v>
      </c>
      <c r="G8" s="62" t="s">
        <v>870</v>
      </c>
      <c r="H8" s="44" t="s">
        <v>388</v>
      </c>
      <c r="J8" s="43" t="str">
        <f>'1C'!$AJ$1</f>
        <v>Fredrikson</v>
      </c>
      <c r="K8" s="101" t="s">
        <v>889</v>
      </c>
      <c r="L8" s="100" t="s">
        <v>952</v>
      </c>
      <c r="M8" s="62"/>
      <c r="N8" s="62"/>
      <c r="O8" s="62"/>
      <c r="P8" s="62"/>
      <c r="Q8" s="151" t="s">
        <v>954</v>
      </c>
      <c r="R8" s="64"/>
      <c r="S8" s="62" t="s">
        <v>44</v>
      </c>
      <c r="T8" s="58"/>
      <c r="U8" s="58" t="s">
        <v>382</v>
      </c>
      <c r="V8" s="58"/>
      <c r="Y8" s="58"/>
      <c r="AA8" s="58">
        <v>2</v>
      </c>
      <c r="AB8" s="44">
        <v>3</v>
      </c>
      <c r="AC8" s="58">
        <v>4</v>
      </c>
      <c r="AD8" s="44">
        <v>3</v>
      </c>
      <c r="AE8" s="58">
        <v>2</v>
      </c>
      <c r="AF8" s="44">
        <v>1</v>
      </c>
      <c r="AG8" s="58"/>
      <c r="AT8" s="59">
        <f t="shared" si="11"/>
        <v>15</v>
      </c>
      <c r="AU8" s="65" t="s">
        <v>565</v>
      </c>
      <c r="AV8" s="56" t="str">
        <f t="shared" ca="1" si="12"/>
        <v>ООО "ФРЭДРИКСОН" Россия 192029, С-Петербург, пр. Обуховской обороны, д.86, лит М</v>
      </c>
      <c r="AW8" s="43" t="str">
        <f t="shared" ca="1" si="13"/>
        <v>Россия</v>
      </c>
      <c r="AX8" s="74">
        <f t="shared" si="14"/>
        <v>0.1</v>
      </c>
      <c r="AY8" s="43">
        <f t="shared" si="15"/>
        <v>0.15000000000000002</v>
      </c>
      <c r="AZ8" s="43">
        <f t="shared" si="16"/>
        <v>1.5</v>
      </c>
      <c r="BA8" s="43">
        <f t="shared" si="17"/>
        <v>2.2500000000000004</v>
      </c>
      <c r="BB8" s="139">
        <v>975.8</v>
      </c>
      <c r="BC8" s="148">
        <f t="shared" si="18"/>
        <v>14637</v>
      </c>
      <c r="BD8" s="45">
        <f>IF(A8&lt;&gt;"",IF(_xlfn.XLOOKUP(A8,'1C'!A:A,'1C'!A:A,0,0)&gt;0,1,0),"")</f>
        <v>0</v>
      </c>
      <c r="BE8" s="145">
        <f>IF(C8&lt;&gt;"",IF(_xlfn.XLOOKUP(TEXT(C8,"###"),'1C'!W:W,'1C'!D:D,0,0)&gt;0,0,1),"")</f>
        <v>1</v>
      </c>
      <c r="BF8" s="72" t="str">
        <f t="shared" si="19"/>
        <v>-</v>
      </c>
    </row>
    <row r="9" spans="1:59" ht="144" customHeight="1">
      <c r="A9" s="43" t="str">
        <f t="shared" si="10"/>
        <v>3147685/55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95-006-57</v>
      </c>
      <c r="C9" s="147" t="s">
        <v>913</v>
      </c>
      <c r="E9" s="43" t="str">
        <f>IF(F9&lt;&gt;"",IFERROR(VLOOKUP(F9,Категории!A:B,2,0),""),"Требуется категория")</f>
        <v>Кепки</v>
      </c>
      <c r="F9" s="44" t="s">
        <v>349</v>
      </c>
      <c r="G9" s="62" t="s">
        <v>870</v>
      </c>
      <c r="H9" s="44" t="s">
        <v>388</v>
      </c>
      <c r="J9" s="57" t="str">
        <f>'1C'!$AJ$1</f>
        <v>Fredrikson</v>
      </c>
      <c r="K9" s="100" t="s">
        <v>887</v>
      </c>
      <c r="L9" s="100" t="s">
        <v>951</v>
      </c>
      <c r="M9" s="62"/>
      <c r="N9" s="62"/>
      <c r="O9" s="62"/>
      <c r="P9" s="62"/>
      <c r="Q9" s="151" t="s">
        <v>907</v>
      </c>
      <c r="R9" s="64"/>
      <c r="S9" s="62" t="s">
        <v>44</v>
      </c>
      <c r="T9" s="58"/>
      <c r="U9" s="58" t="s">
        <v>382</v>
      </c>
      <c r="V9" s="58"/>
      <c r="Y9" s="58"/>
      <c r="AA9" s="58">
        <v>1</v>
      </c>
      <c r="AB9" s="44">
        <v>1</v>
      </c>
      <c r="AC9" s="58">
        <v>2</v>
      </c>
      <c r="AD9" s="44">
        <v>1</v>
      </c>
      <c r="AE9" s="58">
        <v>1</v>
      </c>
      <c r="AG9" s="58"/>
      <c r="AT9" s="57">
        <f t="shared" si="11"/>
        <v>6</v>
      </c>
      <c r="AU9" s="65" t="s">
        <v>565</v>
      </c>
      <c r="AV9" s="56" t="str">
        <f t="shared" ca="1" si="12"/>
        <v>ООО "ФРЭДРИКСОН" Россия 192029, С-Петербург, пр. Обуховской обороны, д.86, лит М</v>
      </c>
      <c r="AW9" s="43" t="str">
        <f t="shared" ca="1" si="13"/>
        <v>Россия</v>
      </c>
      <c r="AX9" s="74">
        <f t="shared" si="14"/>
        <v>0.1</v>
      </c>
      <c r="AY9" s="43">
        <f t="shared" si="15"/>
        <v>0.15000000000000002</v>
      </c>
      <c r="AZ9" s="43">
        <f t="shared" si="16"/>
        <v>0.60000000000000009</v>
      </c>
      <c r="BA9" s="43">
        <f t="shared" si="17"/>
        <v>0.90000000000000013</v>
      </c>
      <c r="BB9" s="139">
        <v>975.8</v>
      </c>
      <c r="BC9" s="148">
        <f t="shared" si="18"/>
        <v>5854.7999999999993</v>
      </c>
      <c r="BD9" s="45">
        <f>IF(A9&lt;&gt;"",IF(_xlfn.XLOOKUP(A9,'1C'!A:A,'1C'!A:A,0,0)&gt;0,1,0),"")</f>
        <v>0</v>
      </c>
      <c r="BE9" s="145">
        <f>IF(C9&lt;&gt;"",IF(_xlfn.XLOOKUP(TEXT(C9,"###"),'1C'!W:W,'1C'!D:D,0,0)&gt;0,0,1),"")</f>
        <v>1</v>
      </c>
      <c r="BF9" s="72" t="str">
        <f t="shared" si="19"/>
        <v>-</v>
      </c>
    </row>
    <row r="10" spans="1:59" ht="144" customHeight="1">
      <c r="A10" s="43" t="str">
        <f t="shared" si="10"/>
        <v>3190685/55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95-008-57</v>
      </c>
      <c r="C10" s="147" t="s">
        <v>915</v>
      </c>
      <c r="E10" s="43" t="str">
        <f>IF(F10&lt;&gt;"",IFERROR(VLOOKUP(F10,Категории!A:B,2,0),""),"Требуется категория")</f>
        <v>Кепки</v>
      </c>
      <c r="F10" s="44" t="s">
        <v>318</v>
      </c>
      <c r="G10" s="62" t="s">
        <v>870</v>
      </c>
      <c r="H10" s="44" t="s">
        <v>388</v>
      </c>
      <c r="J10" s="57" t="str">
        <f>'1C'!$AJ$1</f>
        <v>Fredrikson</v>
      </c>
      <c r="K10" s="100" t="s">
        <v>887</v>
      </c>
      <c r="L10" s="100" t="s">
        <v>951</v>
      </c>
      <c r="M10" s="62"/>
      <c r="N10" s="62"/>
      <c r="O10" s="62"/>
      <c r="P10" s="62"/>
      <c r="Q10" s="151" t="s">
        <v>907</v>
      </c>
      <c r="R10" s="64"/>
      <c r="S10" s="62" t="s">
        <v>44</v>
      </c>
      <c r="T10" s="58"/>
      <c r="U10" s="58" t="s">
        <v>382</v>
      </c>
      <c r="V10" s="58"/>
      <c r="Y10" s="58"/>
      <c r="AA10" s="58">
        <v>1</v>
      </c>
      <c r="AB10" s="44">
        <v>1</v>
      </c>
      <c r="AC10" s="58">
        <v>2</v>
      </c>
      <c r="AD10" s="44">
        <v>1</v>
      </c>
      <c r="AE10" s="58">
        <v>1</v>
      </c>
      <c r="AG10" s="58"/>
      <c r="AT10" s="57">
        <f t="shared" si="11"/>
        <v>6</v>
      </c>
      <c r="AU10" s="65" t="s">
        <v>565</v>
      </c>
      <c r="AV10" s="56" t="str">
        <f t="shared" ca="1" si="12"/>
        <v>ООО "ФРЭДРИКСОН" Россия 192029, С-Петербург, пр. Обуховской обороны, д.86, лит М</v>
      </c>
      <c r="AW10" s="43" t="str">
        <f t="shared" ca="1" si="13"/>
        <v>Россия</v>
      </c>
      <c r="AX10" s="74">
        <f t="shared" si="14"/>
        <v>0.1</v>
      </c>
      <c r="AY10" s="43">
        <f t="shared" si="15"/>
        <v>0.15000000000000002</v>
      </c>
      <c r="AZ10" s="43">
        <f t="shared" si="16"/>
        <v>0.60000000000000009</v>
      </c>
      <c r="BA10" s="43">
        <f t="shared" si="17"/>
        <v>0.90000000000000013</v>
      </c>
      <c r="BB10" s="139">
        <v>975.8</v>
      </c>
      <c r="BC10" s="148">
        <f t="shared" si="18"/>
        <v>5854.7999999999993</v>
      </c>
      <c r="BD10" s="45">
        <f>IF(A10&lt;&gt;"",IF(_xlfn.XLOOKUP(A10,'1C'!A:A,'1C'!A:A,0,0)&gt;0,1,0),"")</f>
        <v>0</v>
      </c>
      <c r="BE10" s="145">
        <f>IF(C10&lt;&gt;"",IF(_xlfn.XLOOKUP(TEXT(C10,"###"),'1C'!W:W,'1C'!D:D,0,0)&gt;0,0,1),"")</f>
        <v>1</v>
      </c>
      <c r="BF10" s="72" t="str">
        <f t="shared" si="19"/>
        <v>-</v>
      </c>
    </row>
    <row r="11" spans="1:59" ht="144" customHeight="1">
      <c r="A11" s="43" t="str">
        <f t="shared" si="10"/>
        <v>3101685/15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95-004-19</v>
      </c>
      <c r="C11" s="147" t="s">
        <v>911</v>
      </c>
      <c r="E11" s="43" t="str">
        <f>IF(F11&lt;&gt;"",IFERROR(VLOOKUP(F11,Категории!A:B,2,0),""),"Требуется категория")</f>
        <v>Кепки</v>
      </c>
      <c r="F11" s="44" t="s">
        <v>318</v>
      </c>
      <c r="G11" s="62" t="s">
        <v>870</v>
      </c>
      <c r="H11" s="44" t="s">
        <v>388</v>
      </c>
      <c r="J11" s="57" t="str">
        <f>'1C'!$AJ$1</f>
        <v>Fredrikson</v>
      </c>
      <c r="K11" s="100" t="s">
        <v>881</v>
      </c>
      <c r="L11" s="100" t="s">
        <v>135</v>
      </c>
      <c r="M11" s="62"/>
      <c r="N11" s="62"/>
      <c r="O11" s="62"/>
      <c r="P11" s="62"/>
      <c r="Q11" s="151" t="s">
        <v>907</v>
      </c>
      <c r="R11" s="64"/>
      <c r="S11" s="62" t="s">
        <v>44</v>
      </c>
      <c r="T11" s="58"/>
      <c r="U11" s="58" t="s">
        <v>382</v>
      </c>
      <c r="V11" s="58"/>
      <c r="Y11" s="58"/>
      <c r="AA11" s="58">
        <v>1</v>
      </c>
      <c r="AB11" s="44">
        <v>1</v>
      </c>
      <c r="AC11" s="58">
        <v>2</v>
      </c>
      <c r="AD11" s="44">
        <v>1</v>
      </c>
      <c r="AE11" s="58">
        <v>1</v>
      </c>
      <c r="AG11" s="58"/>
      <c r="AT11" s="57">
        <f t="shared" si="11"/>
        <v>6</v>
      </c>
      <c r="AU11" s="65" t="s">
        <v>565</v>
      </c>
      <c r="AV11" s="56" t="str">
        <f t="shared" ca="1" si="12"/>
        <v>ООО "ФРЭДРИКСОН" Россия 192029, С-Петербург, пр. Обуховской обороны, д.86, лит М</v>
      </c>
      <c r="AW11" s="43" t="str">
        <f t="shared" ca="1" si="13"/>
        <v>Россия</v>
      </c>
      <c r="AX11" s="74">
        <f t="shared" si="14"/>
        <v>0.1</v>
      </c>
      <c r="AY11" s="43">
        <f t="shared" si="15"/>
        <v>0.15000000000000002</v>
      </c>
      <c r="AZ11" s="43">
        <f t="shared" si="16"/>
        <v>0.60000000000000009</v>
      </c>
      <c r="BA11" s="43">
        <f t="shared" si="17"/>
        <v>0.90000000000000013</v>
      </c>
      <c r="BB11" s="139">
        <v>975.8</v>
      </c>
      <c r="BC11" s="148">
        <f t="shared" si="18"/>
        <v>5854.7999999999993</v>
      </c>
      <c r="BD11" s="45">
        <f>IF(A11&lt;&gt;"",IF(_xlfn.XLOOKUP(A11,'1C'!A:A,'1C'!A:A,0,0)&gt;0,1,0),"")</f>
        <v>0</v>
      </c>
      <c r="BE11" s="145">
        <f>IF(C11&lt;&gt;"",IF(_xlfn.XLOOKUP(TEXT(C11,"###"),'1C'!W:W,'1C'!D:D,0,0)&gt;0,0,1),"")</f>
        <v>1</v>
      </c>
      <c r="BF11" s="72" t="str">
        <f t="shared" si="19"/>
        <v>-</v>
      </c>
    </row>
    <row r="12" spans="1:59" ht="144" customHeight="1">
      <c r="A12" s="43" t="str">
        <f t="shared" si="10"/>
        <v>3190685/15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95-008-19</v>
      </c>
      <c r="C12" s="147" t="s">
        <v>915</v>
      </c>
      <c r="E12" s="43" t="str">
        <f>IF(F12&lt;&gt;"",IFERROR(VLOOKUP(F12,Категории!A:B,2,0),""),"Требуется категория")</f>
        <v>Кепки</v>
      </c>
      <c r="F12" s="44" t="s">
        <v>318</v>
      </c>
      <c r="G12" s="62" t="s">
        <v>870</v>
      </c>
      <c r="H12" s="44" t="s">
        <v>388</v>
      </c>
      <c r="J12" s="57" t="str">
        <f>'1C'!$AJ$1</f>
        <v>Fredrikson</v>
      </c>
      <c r="K12" s="100" t="s">
        <v>881</v>
      </c>
      <c r="L12" s="100" t="s">
        <v>135</v>
      </c>
      <c r="M12" s="62"/>
      <c r="N12" s="62"/>
      <c r="O12" s="62"/>
      <c r="P12" s="62"/>
      <c r="Q12" s="151" t="s">
        <v>907</v>
      </c>
      <c r="R12" s="64"/>
      <c r="S12" s="62" t="s">
        <v>44</v>
      </c>
      <c r="T12" s="58"/>
      <c r="U12" s="58" t="s">
        <v>382</v>
      </c>
      <c r="V12" s="58"/>
      <c r="Y12" s="58"/>
      <c r="AA12" s="58">
        <v>1</v>
      </c>
      <c r="AB12" s="44">
        <v>1</v>
      </c>
      <c r="AC12" s="58">
        <v>2</v>
      </c>
      <c r="AD12" s="44">
        <v>1</v>
      </c>
      <c r="AE12" s="58"/>
      <c r="AG12" s="58"/>
      <c r="AT12" s="57">
        <f t="shared" si="11"/>
        <v>5</v>
      </c>
      <c r="AU12" s="65" t="s">
        <v>565</v>
      </c>
      <c r="AV12" s="56" t="str">
        <f t="shared" ca="1" si="12"/>
        <v>ООО "ФРЭДРИКСОН" Россия 192029, С-Петербург, пр. Обуховской обороны, д.86, лит М</v>
      </c>
      <c r="AW12" s="43" t="str">
        <f t="shared" ca="1" si="13"/>
        <v>Россия</v>
      </c>
      <c r="AX12" s="74">
        <f t="shared" si="14"/>
        <v>0.1</v>
      </c>
      <c r="AY12" s="43">
        <f t="shared" si="15"/>
        <v>0.15000000000000002</v>
      </c>
      <c r="AZ12" s="43">
        <f t="shared" si="16"/>
        <v>0.5</v>
      </c>
      <c r="BA12" s="43">
        <f t="shared" si="17"/>
        <v>0.75000000000000011</v>
      </c>
      <c r="BB12" s="139">
        <v>975.8</v>
      </c>
      <c r="BC12" s="148">
        <f t="shared" si="18"/>
        <v>4879</v>
      </c>
      <c r="BD12" s="45">
        <f>IF(A12&lt;&gt;"",IF(_xlfn.XLOOKUP(A12,'1C'!A:A,'1C'!A:A,0,0)&gt;0,1,0),"")</f>
        <v>0</v>
      </c>
      <c r="BE12" s="145">
        <f>IF(C12&lt;&gt;"",IF(_xlfn.XLOOKUP(TEXT(C12,"###"),'1C'!W:W,'1C'!D:D,0,0)&gt;0,0,1),"")</f>
        <v>1</v>
      </c>
      <c r="BF12" s="72" t="str">
        <f t="shared" si="19"/>
        <v>-</v>
      </c>
    </row>
    <row r="13" spans="1:59" ht="144" customHeight="1">
      <c r="A13" s="43" t="str">
        <f t="shared" si="10"/>
        <v>3101684/44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95-004-58</v>
      </c>
      <c r="C13" s="147" t="s">
        <v>911</v>
      </c>
      <c r="E13" s="43" t="str">
        <f>IF(F13&lt;&gt;"",IFERROR(VLOOKUP(F13,Категории!A:B,2,0),""),"Требуется категория")</f>
        <v>Кепки</v>
      </c>
      <c r="F13" s="44" t="s">
        <v>318</v>
      </c>
      <c r="G13" s="62" t="s">
        <v>870</v>
      </c>
      <c r="H13" s="44" t="s">
        <v>388</v>
      </c>
      <c r="J13" s="57" t="str">
        <f>'1C'!$AJ$1</f>
        <v>Fredrikson</v>
      </c>
      <c r="K13" s="100" t="s">
        <v>880</v>
      </c>
      <c r="L13" s="100" t="s">
        <v>950</v>
      </c>
      <c r="M13" s="62"/>
      <c r="N13" s="62"/>
      <c r="O13" s="62"/>
      <c r="P13" s="62"/>
      <c r="Q13" s="151" t="s">
        <v>907</v>
      </c>
      <c r="R13" s="64"/>
      <c r="S13" s="62" t="s">
        <v>44</v>
      </c>
      <c r="T13" s="58"/>
      <c r="U13" s="58" t="s">
        <v>382</v>
      </c>
      <c r="V13" s="58"/>
      <c r="Y13" s="58"/>
      <c r="AA13" s="58"/>
      <c r="AB13" s="44">
        <v>2</v>
      </c>
      <c r="AC13" s="58">
        <v>3</v>
      </c>
      <c r="AD13" s="44">
        <v>2</v>
      </c>
      <c r="AE13" s="58">
        <v>1</v>
      </c>
      <c r="AF13" s="44">
        <v>1</v>
      </c>
      <c r="AG13" s="58"/>
      <c r="AT13" s="57">
        <f t="shared" si="11"/>
        <v>9</v>
      </c>
      <c r="AU13" s="65" t="s">
        <v>565</v>
      </c>
      <c r="AV13" s="56" t="str">
        <f t="shared" ca="1" si="12"/>
        <v>ООО "ФРЭДРИКСОН" Россия 192029, С-Петербург, пр. Обуховской обороны, д.86, лит М</v>
      </c>
      <c r="AW13" s="43" t="str">
        <f t="shared" ca="1" si="13"/>
        <v>Россия</v>
      </c>
      <c r="AX13" s="74">
        <f t="shared" si="14"/>
        <v>0.1</v>
      </c>
      <c r="AY13" s="43">
        <f t="shared" si="15"/>
        <v>0.15000000000000002</v>
      </c>
      <c r="AZ13" s="43">
        <f t="shared" si="16"/>
        <v>0.9</v>
      </c>
      <c r="BA13" s="43">
        <f t="shared" si="17"/>
        <v>1.35</v>
      </c>
      <c r="BB13" s="139">
        <v>975.8</v>
      </c>
      <c r="BC13" s="148">
        <f t="shared" si="18"/>
        <v>8782.1999999999989</v>
      </c>
      <c r="BD13" s="45">
        <f>IF(A13&lt;&gt;"",IF(_xlfn.XLOOKUP(A13,'1C'!A:A,'1C'!A:A,0,0)&gt;0,1,0),"")</f>
        <v>0</v>
      </c>
      <c r="BE13" s="145">
        <f>IF(C13&lt;&gt;"",IF(_xlfn.XLOOKUP(TEXT(C13,"###"),'1C'!W:W,'1C'!D:D,0,0)&gt;0,0,1),"")</f>
        <v>1</v>
      </c>
      <c r="BF13" s="72" t="str">
        <f t="shared" si="19"/>
        <v>-</v>
      </c>
    </row>
    <row r="14" spans="1:59" ht="144" customHeight="1">
      <c r="A14" s="43" t="str">
        <f t="shared" si="10"/>
        <v>3215684/29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95-001-01</v>
      </c>
      <c r="C14" s="147" t="s">
        <v>908</v>
      </c>
      <c r="E14" s="43" t="str">
        <f>IF(F14&lt;&gt;"",IFERROR(VLOOKUP(F14,Категории!A:B,2,0),""),"Требуется категория")</f>
        <v>Бейсболки</v>
      </c>
      <c r="F14" s="44" t="s">
        <v>327</v>
      </c>
      <c r="G14" s="62" t="s">
        <v>870</v>
      </c>
      <c r="H14" s="44" t="s">
        <v>388</v>
      </c>
      <c r="J14" s="57" t="str">
        <f>'1C'!$AJ$1</f>
        <v>Fredrikson</v>
      </c>
      <c r="K14" s="100" t="s">
        <v>876</v>
      </c>
      <c r="L14" s="100" t="s">
        <v>232</v>
      </c>
      <c r="M14" s="62"/>
      <c r="N14" s="62"/>
      <c r="O14" s="62"/>
      <c r="P14" s="62"/>
      <c r="Q14" s="151" t="s">
        <v>907</v>
      </c>
      <c r="R14" s="64"/>
      <c r="S14" s="62" t="s">
        <v>44</v>
      </c>
      <c r="T14" s="58"/>
      <c r="U14" s="58" t="s">
        <v>382</v>
      </c>
      <c r="V14" s="58"/>
      <c r="Y14" s="58"/>
      <c r="AA14" s="58">
        <v>1</v>
      </c>
      <c r="AB14" s="44">
        <v>1</v>
      </c>
      <c r="AC14" s="58">
        <v>2</v>
      </c>
      <c r="AD14" s="44">
        <v>1</v>
      </c>
      <c r="AE14" s="58">
        <v>1</v>
      </c>
      <c r="AG14" s="58"/>
      <c r="AT14" s="57">
        <f t="shared" si="11"/>
        <v>6</v>
      </c>
      <c r="AU14" s="65" t="s">
        <v>565</v>
      </c>
      <c r="AV14" s="56" t="str">
        <f t="shared" ca="1" si="12"/>
        <v>ООО "ФРЭДРИКСОН" Россия 192029, С-Петербург, пр. Обуховской обороны, д.86, лит М</v>
      </c>
      <c r="AW14" s="43" t="str">
        <f t="shared" ca="1" si="13"/>
        <v>Россия</v>
      </c>
      <c r="AX14" s="74">
        <f t="shared" si="14"/>
        <v>0.1</v>
      </c>
      <c r="AY14" s="43">
        <f t="shared" si="15"/>
        <v>0.15000000000000002</v>
      </c>
      <c r="AZ14" s="43">
        <f t="shared" si="16"/>
        <v>0.60000000000000009</v>
      </c>
      <c r="BA14" s="43">
        <f t="shared" si="17"/>
        <v>0.90000000000000013</v>
      </c>
      <c r="BB14" s="139">
        <v>975.8</v>
      </c>
      <c r="BC14" s="148">
        <f t="shared" si="18"/>
        <v>5854.7999999999993</v>
      </c>
      <c r="BD14" s="45">
        <f>IF(A14&lt;&gt;"",IF(_xlfn.XLOOKUP(A14,'1C'!A:A,'1C'!A:A,0,0)&gt;0,1,0),"")</f>
        <v>0</v>
      </c>
      <c r="BE14" s="145">
        <f>IF(C14&lt;&gt;"",IF(_xlfn.XLOOKUP(TEXT(C14,"###"),'1C'!W:W,'1C'!D:D,0,0)&gt;0,0,1),"")</f>
        <v>1</v>
      </c>
      <c r="BF14" s="72" t="str">
        <f t="shared" si="19"/>
        <v>-</v>
      </c>
    </row>
    <row r="15" spans="1:59" ht="144" customHeight="1">
      <c r="A15" s="43" t="str">
        <f t="shared" si="10"/>
        <v>3190684/29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95-008-01</v>
      </c>
      <c r="C15" s="147" t="s">
        <v>915</v>
      </c>
      <c r="E15" s="43" t="str">
        <f>IF(F15&lt;&gt;"",IFERROR(VLOOKUP(F15,Категории!A:B,2,0),""),"Требуется категория")</f>
        <v>Кепки</v>
      </c>
      <c r="F15" s="44" t="s">
        <v>318</v>
      </c>
      <c r="G15" s="62" t="s">
        <v>870</v>
      </c>
      <c r="H15" s="44" t="s">
        <v>388</v>
      </c>
      <c r="J15" s="57" t="str">
        <f>'1C'!$AJ$1</f>
        <v>Fredrikson</v>
      </c>
      <c r="K15" s="100" t="s">
        <v>876</v>
      </c>
      <c r="L15" s="100" t="s">
        <v>232</v>
      </c>
      <c r="M15" s="62"/>
      <c r="N15" s="62"/>
      <c r="O15" s="62"/>
      <c r="P15" s="62"/>
      <c r="Q15" s="151" t="s">
        <v>907</v>
      </c>
      <c r="R15" s="64"/>
      <c r="S15" s="62" t="s">
        <v>44</v>
      </c>
      <c r="T15" s="58"/>
      <c r="U15" s="58" t="s">
        <v>382</v>
      </c>
      <c r="V15" s="58"/>
      <c r="Y15" s="58"/>
      <c r="AA15" s="58">
        <v>1</v>
      </c>
      <c r="AB15" s="44">
        <v>1</v>
      </c>
      <c r="AC15" s="58">
        <v>2</v>
      </c>
      <c r="AD15" s="44">
        <v>1</v>
      </c>
      <c r="AE15" s="58">
        <v>1</v>
      </c>
      <c r="AG15" s="58"/>
      <c r="AT15" s="57">
        <f t="shared" si="11"/>
        <v>6</v>
      </c>
      <c r="AU15" s="65" t="s">
        <v>565</v>
      </c>
      <c r="AV15" s="56" t="str">
        <f t="shared" ca="1" si="12"/>
        <v>ООО "ФРЭДРИКСОН" Россия 192029, С-Петербург, пр. Обуховской обороны, д.86, лит М</v>
      </c>
      <c r="AW15" s="43" t="str">
        <f t="shared" ca="1" si="13"/>
        <v>Россия</v>
      </c>
      <c r="AX15" s="74">
        <f t="shared" si="14"/>
        <v>0.1</v>
      </c>
      <c r="AY15" s="43">
        <f t="shared" si="15"/>
        <v>0.15000000000000002</v>
      </c>
      <c r="AZ15" s="43">
        <f t="shared" si="16"/>
        <v>0.60000000000000009</v>
      </c>
      <c r="BA15" s="43">
        <f t="shared" si="17"/>
        <v>0.90000000000000013</v>
      </c>
      <c r="BB15" s="139">
        <v>975.8</v>
      </c>
      <c r="BC15" s="148">
        <f t="shared" si="18"/>
        <v>5854.7999999999993</v>
      </c>
      <c r="BD15" s="45">
        <f>IF(A15&lt;&gt;"",IF(_xlfn.XLOOKUP(A15,'1C'!A:A,'1C'!A:A,0,0)&gt;0,1,0),"")</f>
        <v>0</v>
      </c>
      <c r="BE15" s="145">
        <f>IF(C15&lt;&gt;"",IF(_xlfn.XLOOKUP(TEXT(C15,"###"),'1C'!W:W,'1C'!D:D,0,0)&gt;0,0,1),"")</f>
        <v>1</v>
      </c>
      <c r="BF15" s="72" t="str">
        <f t="shared" si="19"/>
        <v>-</v>
      </c>
    </row>
    <row r="16" spans="1:59" ht="144" customHeight="1">
      <c r="A16" s="43" t="str">
        <f t="shared" si="10"/>
        <v>3125678/76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95-010-16</v>
      </c>
      <c r="C16" s="147" t="s">
        <v>917</v>
      </c>
      <c r="E16" s="43" t="str">
        <f>IF(F16&lt;&gt;"",IFERROR(VLOOKUP(F16,Категории!A:B,2,0),""),"Требуется категория")</f>
        <v>Кепки</v>
      </c>
      <c r="F16" s="44" t="s">
        <v>324</v>
      </c>
      <c r="G16" s="62" t="s">
        <v>870</v>
      </c>
      <c r="H16" s="44" t="s">
        <v>388</v>
      </c>
      <c r="J16" s="43" t="str">
        <f>'1C'!$AJ$1</f>
        <v>Fredrikson</v>
      </c>
      <c r="K16" s="101" t="s">
        <v>894</v>
      </c>
      <c r="L16" s="100" t="s">
        <v>699</v>
      </c>
      <c r="M16" s="62"/>
      <c r="N16" s="62"/>
      <c r="O16" s="62"/>
      <c r="P16" s="62"/>
      <c r="Q16" s="151" t="s">
        <v>907</v>
      </c>
      <c r="R16" s="64"/>
      <c r="S16" s="62" t="s">
        <v>44</v>
      </c>
      <c r="T16" s="58"/>
      <c r="U16" s="58" t="s">
        <v>382</v>
      </c>
      <c r="V16" s="58"/>
      <c r="Y16" s="58"/>
      <c r="Z16" s="44">
        <v>1</v>
      </c>
      <c r="AA16" s="58">
        <v>2</v>
      </c>
      <c r="AB16" s="44">
        <v>3</v>
      </c>
      <c r="AC16" s="58">
        <v>4</v>
      </c>
      <c r="AD16" s="44">
        <v>3</v>
      </c>
      <c r="AE16" s="58"/>
      <c r="AG16" s="58"/>
      <c r="AT16" s="59">
        <f t="shared" si="11"/>
        <v>13</v>
      </c>
      <c r="AU16" s="65" t="s">
        <v>565</v>
      </c>
      <c r="AV16" s="56" t="str">
        <f t="shared" ca="1" si="12"/>
        <v>ООО "ФРЭДРИКСОН" Россия 192029, С-Петербург, пр. Обуховской обороны, д.86, лит М</v>
      </c>
      <c r="AW16" s="43" t="str">
        <f t="shared" ca="1" si="13"/>
        <v>Россия</v>
      </c>
      <c r="AX16" s="74">
        <f t="shared" si="14"/>
        <v>0.1</v>
      </c>
      <c r="AY16" s="43">
        <f t="shared" si="15"/>
        <v>0.15000000000000002</v>
      </c>
      <c r="AZ16" s="43">
        <f t="shared" si="16"/>
        <v>1.3</v>
      </c>
      <c r="BA16" s="43">
        <f t="shared" si="17"/>
        <v>1.9500000000000002</v>
      </c>
      <c r="BB16" s="139">
        <v>975.8</v>
      </c>
      <c r="BC16" s="148">
        <f t="shared" si="18"/>
        <v>12685.4</v>
      </c>
      <c r="BD16" s="45">
        <f>IF(A16&lt;&gt;"",IF(_xlfn.XLOOKUP(A16,'1C'!A:A,'1C'!A:A,0,0)&gt;0,1,0),"")</f>
        <v>0</v>
      </c>
      <c r="BE16" s="145">
        <f>IF(C16&lt;&gt;"",IF(_xlfn.XLOOKUP(TEXT(C16,"###"),'1C'!W:W,'1C'!D:D,0,0)&gt;0,0,1),"")</f>
        <v>1</v>
      </c>
      <c r="BF16" s="72" t="str">
        <f t="shared" si="19"/>
        <v>-</v>
      </c>
    </row>
    <row r="17" spans="1:58" ht="144" customHeight="1">
      <c r="A17" s="43" t="str">
        <f t="shared" si="10"/>
        <v>3101667/57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95-004-73</v>
      </c>
      <c r="C17" s="147" t="s">
        <v>911</v>
      </c>
      <c r="E17" s="43" t="str">
        <f>IF(F17&lt;&gt;"",IFERROR(VLOOKUP(F17,Категории!A:B,2,0),""),"Требуется категория")</f>
        <v>Кепки</v>
      </c>
      <c r="F17" s="44" t="s">
        <v>318</v>
      </c>
      <c r="G17" s="62" t="s">
        <v>870</v>
      </c>
      <c r="H17" s="44" t="s">
        <v>388</v>
      </c>
      <c r="J17" s="43" t="str">
        <f>'1C'!$AJ$1</f>
        <v>Fredrikson</v>
      </c>
      <c r="K17" s="101" t="s">
        <v>900</v>
      </c>
      <c r="L17" s="100" t="s">
        <v>81</v>
      </c>
      <c r="M17" s="62"/>
      <c r="N17" s="62"/>
      <c r="O17" s="62"/>
      <c r="P17" s="62"/>
      <c r="Q17" s="151" t="s">
        <v>907</v>
      </c>
      <c r="R17" s="64"/>
      <c r="S17" s="62" t="s">
        <v>44</v>
      </c>
      <c r="T17" s="58"/>
      <c r="U17" s="58" t="s">
        <v>382</v>
      </c>
      <c r="V17" s="58"/>
      <c r="Y17" s="58"/>
      <c r="Z17" s="44">
        <v>4</v>
      </c>
      <c r="AA17" s="58">
        <v>8</v>
      </c>
      <c r="AB17" s="44">
        <v>12</v>
      </c>
      <c r="AC17" s="58">
        <v>14</v>
      </c>
      <c r="AD17" s="44">
        <v>11</v>
      </c>
      <c r="AE17" s="58">
        <v>6</v>
      </c>
      <c r="AF17" s="44">
        <v>3</v>
      </c>
      <c r="AG17" s="58"/>
      <c r="AT17" s="59">
        <f t="shared" si="11"/>
        <v>58</v>
      </c>
      <c r="AU17" s="65" t="s">
        <v>565</v>
      </c>
      <c r="AV17" s="56" t="str">
        <f t="shared" ca="1" si="12"/>
        <v>ООО "ФРЭДРИКСОН" Россия 192029, С-Петербург, пр. Обуховской обороны, д.86, лит М</v>
      </c>
      <c r="AW17" s="43" t="str">
        <f t="shared" ca="1" si="13"/>
        <v>Россия</v>
      </c>
      <c r="AX17" s="74">
        <f t="shared" si="14"/>
        <v>0.1</v>
      </c>
      <c r="AY17" s="43">
        <f t="shared" si="15"/>
        <v>0.15000000000000002</v>
      </c>
      <c r="AZ17" s="43">
        <f t="shared" si="16"/>
        <v>5.8000000000000007</v>
      </c>
      <c r="BA17" s="43">
        <f t="shared" si="17"/>
        <v>8.7000000000000011</v>
      </c>
      <c r="BB17" s="139">
        <v>975.8</v>
      </c>
      <c r="BC17" s="148">
        <f t="shared" si="18"/>
        <v>56596.399999999994</v>
      </c>
      <c r="BD17" s="45">
        <f>IF(A17&lt;&gt;"",IF(_xlfn.XLOOKUP(A17,'1C'!A:A,'1C'!A:A,0,0)&gt;0,1,0),"")</f>
        <v>0</v>
      </c>
      <c r="BE17" s="145">
        <f>IF(C17&lt;&gt;"",IF(_xlfn.XLOOKUP(TEXT(C17,"###"),'1C'!W:W,'1C'!D:D,0,0)&gt;0,0,1),"")</f>
        <v>1</v>
      </c>
      <c r="BF17" s="72" t="str">
        <f t="shared" si="19"/>
        <v>-</v>
      </c>
    </row>
    <row r="18" spans="1:58" ht="104.45" customHeight="1">
      <c r="A18" s="43" t="str">
        <f t="shared" si="10"/>
        <v>3109667/57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95-005-73</v>
      </c>
      <c r="C18" s="147" t="s">
        <v>912</v>
      </c>
      <c r="E18" s="43" t="str">
        <f>IF(F18&lt;&gt;"",IFERROR(VLOOKUP(F18,Категории!A:B,2,0),""),"Требуется категория")</f>
        <v>Кепки</v>
      </c>
      <c r="F18" s="44" t="s">
        <v>318</v>
      </c>
      <c r="G18" s="62" t="s">
        <v>870</v>
      </c>
      <c r="H18" s="44" t="s">
        <v>388</v>
      </c>
      <c r="J18" s="43" t="str">
        <f>'1C'!$AJ$1</f>
        <v>Fredrikson</v>
      </c>
      <c r="K18" s="101" t="s">
        <v>900</v>
      </c>
      <c r="L18" s="100" t="s">
        <v>81</v>
      </c>
      <c r="M18" s="65"/>
      <c r="N18" s="62"/>
      <c r="O18" s="62"/>
      <c r="P18" s="62"/>
      <c r="Q18" s="151" t="s">
        <v>907</v>
      </c>
      <c r="R18" s="64"/>
      <c r="S18" s="62" t="s">
        <v>44</v>
      </c>
      <c r="T18" s="58"/>
      <c r="U18" s="58" t="s">
        <v>382</v>
      </c>
      <c r="V18" s="58"/>
      <c r="Y18" s="58"/>
      <c r="Z18" s="44">
        <v>5</v>
      </c>
      <c r="AA18" s="58">
        <v>10</v>
      </c>
      <c r="AB18" s="44">
        <v>15</v>
      </c>
      <c r="AC18" s="58">
        <v>20</v>
      </c>
      <c r="AD18" s="44">
        <v>15</v>
      </c>
      <c r="AE18" s="58">
        <v>10</v>
      </c>
      <c r="AF18" s="44">
        <v>5</v>
      </c>
      <c r="AG18" s="58"/>
      <c r="AT18" s="59">
        <f t="shared" si="11"/>
        <v>80</v>
      </c>
      <c r="AU18" s="65" t="s">
        <v>565</v>
      </c>
      <c r="AV18" s="56" t="str">
        <f t="shared" ca="1" si="12"/>
        <v>ООО "ФРЭДРИКСОН" Россия 192029, С-Петербург, пр. Обуховской обороны, д.86, лит М</v>
      </c>
      <c r="AW18" s="43" t="str">
        <f t="shared" ca="1" si="13"/>
        <v>Россия</v>
      </c>
      <c r="AX18" s="74">
        <f t="shared" si="14"/>
        <v>0.1</v>
      </c>
      <c r="AY18" s="43">
        <f t="shared" si="15"/>
        <v>0.15000000000000002</v>
      </c>
      <c r="AZ18" s="43">
        <f t="shared" si="16"/>
        <v>8</v>
      </c>
      <c r="BA18" s="43">
        <f t="shared" si="17"/>
        <v>12.000000000000002</v>
      </c>
      <c r="BB18" s="139">
        <v>975.8</v>
      </c>
      <c r="BC18" s="148">
        <f t="shared" si="18"/>
        <v>78064</v>
      </c>
      <c r="BD18" s="45">
        <f>IF(A18&lt;&gt;"",IF(_xlfn.XLOOKUP(A18,'1C'!A:A,'1C'!A:A,0,0)&gt;0,1,0),"")</f>
        <v>0</v>
      </c>
      <c r="BE18" s="145">
        <f>IF(C18&lt;&gt;"",IF(_xlfn.XLOOKUP(TEXT(C18,"###"),'1C'!W:W,'1C'!D:D,0,0)&gt;0,0,1),"")</f>
        <v>1</v>
      </c>
      <c r="BF18" s="72" t="str">
        <f t="shared" si="19"/>
        <v>-</v>
      </c>
    </row>
    <row r="19" spans="1:58" ht="144" customHeight="1">
      <c r="A19" s="43" t="str">
        <f t="shared" si="10"/>
        <v>3125667/57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95-010-73</v>
      </c>
      <c r="C19" s="147" t="s">
        <v>917</v>
      </c>
      <c r="E19" s="43" t="str">
        <f>IF(F19&lt;&gt;"",IFERROR(VLOOKUP(F19,Категории!A:B,2,0),""),"Требуется категория")</f>
        <v>Кепки</v>
      </c>
      <c r="F19" s="44" t="s">
        <v>324</v>
      </c>
      <c r="G19" s="62" t="s">
        <v>870</v>
      </c>
      <c r="H19" s="44" t="s">
        <v>388</v>
      </c>
      <c r="J19" s="43" t="str">
        <f>'1C'!$AJ$1</f>
        <v>Fredrikson</v>
      </c>
      <c r="K19" s="101" t="s">
        <v>900</v>
      </c>
      <c r="L19" s="100" t="s">
        <v>81</v>
      </c>
      <c r="M19" s="65"/>
      <c r="N19" s="62"/>
      <c r="O19" s="62"/>
      <c r="P19" s="62"/>
      <c r="Q19" s="151" t="s">
        <v>907</v>
      </c>
      <c r="R19" s="64"/>
      <c r="S19" s="62" t="s">
        <v>44</v>
      </c>
      <c r="T19" s="58"/>
      <c r="U19" s="58" t="s">
        <v>382</v>
      </c>
      <c r="V19" s="58"/>
      <c r="Y19" s="58"/>
      <c r="Z19" s="44">
        <v>1</v>
      </c>
      <c r="AA19" s="58">
        <v>8</v>
      </c>
      <c r="AB19" s="44">
        <v>12</v>
      </c>
      <c r="AC19" s="58">
        <v>16</v>
      </c>
      <c r="AD19" s="44">
        <v>12</v>
      </c>
      <c r="AE19" s="58">
        <v>4</v>
      </c>
      <c r="AF19" s="44">
        <v>2</v>
      </c>
      <c r="AG19" s="58"/>
      <c r="AT19" s="59">
        <f t="shared" si="11"/>
        <v>55</v>
      </c>
      <c r="AU19" s="65" t="s">
        <v>565</v>
      </c>
      <c r="AV19" s="56" t="str">
        <f t="shared" ca="1" si="12"/>
        <v>ООО "ФРЭДРИКСОН" Россия 192029, С-Петербург, пр. Обуховской обороны, д.86, лит М</v>
      </c>
      <c r="AW19" s="43" t="str">
        <f t="shared" ca="1" si="13"/>
        <v>Россия</v>
      </c>
      <c r="AX19" s="74">
        <f t="shared" si="14"/>
        <v>0.1</v>
      </c>
      <c r="AY19" s="43">
        <f t="shared" si="15"/>
        <v>0.15000000000000002</v>
      </c>
      <c r="AZ19" s="43">
        <f t="shared" si="16"/>
        <v>5.5</v>
      </c>
      <c r="BA19" s="43">
        <f t="shared" si="17"/>
        <v>8.2500000000000018</v>
      </c>
      <c r="BB19" s="139">
        <v>975.8</v>
      </c>
      <c r="BC19" s="148">
        <f t="shared" si="18"/>
        <v>53669</v>
      </c>
      <c r="BD19" s="45">
        <f>IF(A19&lt;&gt;"",IF(_xlfn.XLOOKUP(A19,'1C'!A:A,'1C'!A:A,0,0)&gt;0,1,0),"")</f>
        <v>0</v>
      </c>
      <c r="BE19" s="145">
        <f>IF(C19&lt;&gt;"",IF(_xlfn.XLOOKUP(TEXT(C19,"###"),'1C'!W:W,'1C'!D:D,0,0)&gt;0,0,1),"")</f>
        <v>1</v>
      </c>
      <c r="BF19" s="72" t="str">
        <f t="shared" si="19"/>
        <v>-</v>
      </c>
    </row>
    <row r="20" spans="1:58" ht="144" customHeight="1">
      <c r="A20" s="43" t="str">
        <f t="shared" si="10"/>
        <v>3215667/20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95-001-61</v>
      </c>
      <c r="C20" s="147" t="s">
        <v>908</v>
      </c>
      <c r="E20" s="43" t="str">
        <f>IF(F20&lt;&gt;"",IFERROR(VLOOKUP(F20,Категории!A:B,2,0),""),"Требуется категория")</f>
        <v>Бейсболки</v>
      </c>
      <c r="F20" s="44" t="s">
        <v>327</v>
      </c>
      <c r="G20" s="62" t="s">
        <v>870</v>
      </c>
      <c r="H20" s="44" t="s">
        <v>388</v>
      </c>
      <c r="J20" s="57" t="str">
        <f>'1C'!$AJ$1</f>
        <v>Fredrikson</v>
      </c>
      <c r="K20" s="100" t="s">
        <v>875</v>
      </c>
      <c r="L20" s="100" t="s">
        <v>315</v>
      </c>
      <c r="M20" s="62"/>
      <c r="N20" s="62"/>
      <c r="O20" s="62"/>
      <c r="P20" s="62"/>
      <c r="Q20" s="151" t="s">
        <v>907</v>
      </c>
      <c r="R20" s="64"/>
      <c r="S20" s="62" t="s">
        <v>44</v>
      </c>
      <c r="T20" s="58"/>
      <c r="U20" s="58" t="s">
        <v>382</v>
      </c>
      <c r="V20" s="58"/>
      <c r="Y20" s="58"/>
      <c r="AA20" s="58">
        <v>1</v>
      </c>
      <c r="AB20" s="44">
        <v>1</v>
      </c>
      <c r="AC20" s="58">
        <v>2</v>
      </c>
      <c r="AD20" s="44">
        <v>1</v>
      </c>
      <c r="AE20" s="58"/>
      <c r="AG20" s="58"/>
      <c r="AT20" s="57">
        <f t="shared" si="11"/>
        <v>5</v>
      </c>
      <c r="AU20" s="65" t="s">
        <v>565</v>
      </c>
      <c r="AV20" s="56" t="str">
        <f t="shared" ca="1" si="12"/>
        <v>ООО "ФРЭДРИКСОН" Россия 192029, С-Петербург, пр. Обуховской обороны, д.86, лит М</v>
      </c>
      <c r="AW20" s="43" t="str">
        <f t="shared" ca="1" si="13"/>
        <v>Россия</v>
      </c>
      <c r="AX20" s="74">
        <f t="shared" si="14"/>
        <v>0.1</v>
      </c>
      <c r="AY20" s="43">
        <f t="shared" si="15"/>
        <v>0.15000000000000002</v>
      </c>
      <c r="AZ20" s="43">
        <f t="shared" si="16"/>
        <v>0.5</v>
      </c>
      <c r="BA20" s="43">
        <f t="shared" si="17"/>
        <v>0.75000000000000011</v>
      </c>
      <c r="BB20" s="139">
        <v>975.8</v>
      </c>
      <c r="BC20" s="148">
        <f t="shared" si="18"/>
        <v>4879</v>
      </c>
      <c r="BD20" s="45">
        <f>IF(A20&lt;&gt;"",IF(_xlfn.XLOOKUP(A20,'1C'!A:A,'1C'!A:A,0,0)&gt;0,1,0),"")</f>
        <v>0</v>
      </c>
      <c r="BE20" s="145">
        <f>IF(C20&lt;&gt;"",IF(_xlfn.XLOOKUP(TEXT(C20,"###"),'1C'!W:W,'1C'!D:D,0,0)&gt;0,0,1),"")</f>
        <v>1</v>
      </c>
      <c r="BF20" s="72" t="str">
        <f t="shared" si="19"/>
        <v>-</v>
      </c>
    </row>
    <row r="21" spans="1:58" ht="144" customHeight="1">
      <c r="A21" s="43" t="str">
        <f t="shared" si="10"/>
        <v>3155657/27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95-007-70</v>
      </c>
      <c r="C21" s="147" t="s">
        <v>914</v>
      </c>
      <c r="E21" s="43" t="str">
        <f>IF(F21&lt;&gt;"",IFERROR(VLOOKUP(F21,Категории!A:B,2,0),""),"Требуется категория")</f>
        <v>Кепки</v>
      </c>
      <c r="F21" s="44" t="s">
        <v>318</v>
      </c>
      <c r="G21" s="62" t="s">
        <v>870</v>
      </c>
      <c r="H21" s="44" t="s">
        <v>388</v>
      </c>
      <c r="J21" s="57" t="str">
        <f>'1C'!$AJ$1</f>
        <v>Fredrikson</v>
      </c>
      <c r="K21" s="100" t="s">
        <v>888</v>
      </c>
      <c r="L21" s="100" t="s">
        <v>949</v>
      </c>
      <c r="M21" s="62"/>
      <c r="N21" s="62"/>
      <c r="O21" s="62"/>
      <c r="P21" s="62"/>
      <c r="Q21" s="151" t="s">
        <v>907</v>
      </c>
      <c r="R21" s="64"/>
      <c r="S21" s="62" t="s">
        <v>44</v>
      </c>
      <c r="T21" s="58"/>
      <c r="U21" s="58" t="s">
        <v>382</v>
      </c>
      <c r="V21" s="58"/>
      <c r="Y21" s="58"/>
      <c r="Z21" s="44">
        <v>4</v>
      </c>
      <c r="AA21" s="58">
        <v>8</v>
      </c>
      <c r="AB21" s="44">
        <v>13</v>
      </c>
      <c r="AC21" s="58">
        <v>18</v>
      </c>
      <c r="AD21" s="44">
        <v>13</v>
      </c>
      <c r="AE21" s="58">
        <v>3</v>
      </c>
      <c r="AF21" s="44">
        <v>2</v>
      </c>
      <c r="AG21" s="58"/>
      <c r="AT21" s="57">
        <f t="shared" si="11"/>
        <v>61</v>
      </c>
      <c r="AU21" s="65" t="s">
        <v>565</v>
      </c>
      <c r="AV21" s="56" t="str">
        <f t="shared" ca="1" si="12"/>
        <v>ООО "ФРЭДРИКСОН" Россия 192029, С-Петербург, пр. Обуховской обороны, д.86, лит М</v>
      </c>
      <c r="AW21" s="43" t="str">
        <f t="shared" ca="1" si="13"/>
        <v>Россия</v>
      </c>
      <c r="AX21" s="74">
        <f t="shared" si="14"/>
        <v>0.1</v>
      </c>
      <c r="AY21" s="43">
        <f t="shared" si="15"/>
        <v>0.15000000000000002</v>
      </c>
      <c r="AZ21" s="43">
        <f t="shared" si="16"/>
        <v>6.1000000000000005</v>
      </c>
      <c r="BA21" s="43">
        <f t="shared" si="17"/>
        <v>9.1500000000000021</v>
      </c>
      <c r="BB21" s="139">
        <v>975.8</v>
      </c>
      <c r="BC21" s="148">
        <f t="shared" si="18"/>
        <v>59523.799999999996</v>
      </c>
      <c r="BD21" s="45">
        <f>IF(A21&lt;&gt;"",IF(_xlfn.XLOOKUP(A21,'1C'!A:A,'1C'!A:A,0,0)&gt;0,1,0),"")</f>
        <v>0</v>
      </c>
      <c r="BE21" s="145">
        <f>IF(C21&lt;&gt;"",IF(_xlfn.XLOOKUP(TEXT(C21,"###"),'1C'!W:W,'1C'!D:D,0,0)&gt;0,0,1),"")</f>
        <v>1</v>
      </c>
      <c r="BF21" s="72" t="str">
        <f t="shared" si="19"/>
        <v>-</v>
      </c>
    </row>
    <row r="22" spans="1:58" ht="144" customHeight="1">
      <c r="A22" s="43" t="str">
        <f t="shared" si="10"/>
        <v>3190657/27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95-008-70</v>
      </c>
      <c r="C22" s="147" t="s">
        <v>915</v>
      </c>
      <c r="E22" s="43" t="str">
        <f>IF(F22&lt;&gt;"",IFERROR(VLOOKUP(F22,Категории!A:B,2,0),""),"Требуется категория")</f>
        <v>Кепки</v>
      </c>
      <c r="F22" s="44" t="s">
        <v>318</v>
      </c>
      <c r="G22" s="62" t="s">
        <v>870</v>
      </c>
      <c r="H22" s="44" t="s">
        <v>388</v>
      </c>
      <c r="J22" s="57" t="str">
        <f>'1C'!$AJ$1</f>
        <v>Fredrikson</v>
      </c>
      <c r="K22" s="100" t="s">
        <v>888</v>
      </c>
      <c r="L22" s="100" t="s">
        <v>949</v>
      </c>
      <c r="M22" s="62"/>
      <c r="N22" s="62"/>
      <c r="O22" s="62"/>
      <c r="P22" s="62"/>
      <c r="Q22" s="151" t="s">
        <v>907</v>
      </c>
      <c r="R22" s="64"/>
      <c r="S22" s="62" t="s">
        <v>44</v>
      </c>
      <c r="T22" s="58"/>
      <c r="U22" s="58" t="s">
        <v>382</v>
      </c>
      <c r="V22" s="58"/>
      <c r="Y22" s="58"/>
      <c r="Z22" s="44">
        <v>2</v>
      </c>
      <c r="AA22" s="58">
        <v>4</v>
      </c>
      <c r="AB22" s="44">
        <v>6</v>
      </c>
      <c r="AC22" s="58">
        <v>8</v>
      </c>
      <c r="AD22" s="44">
        <v>6</v>
      </c>
      <c r="AE22" s="58">
        <v>3</v>
      </c>
      <c r="AF22" s="44">
        <v>2</v>
      </c>
      <c r="AG22" s="58"/>
      <c r="AT22" s="57">
        <f t="shared" si="11"/>
        <v>31</v>
      </c>
      <c r="AU22" s="65" t="s">
        <v>565</v>
      </c>
      <c r="AV22" s="56" t="str">
        <f t="shared" ca="1" si="12"/>
        <v>ООО "ФРЭДРИКСОН" Россия 192029, С-Петербург, пр. Обуховской обороны, д.86, лит М</v>
      </c>
      <c r="AW22" s="43" t="str">
        <f t="shared" ca="1" si="13"/>
        <v>Россия</v>
      </c>
      <c r="AX22" s="74">
        <f t="shared" si="14"/>
        <v>0.1</v>
      </c>
      <c r="AY22" s="43">
        <f t="shared" si="15"/>
        <v>0.15000000000000002</v>
      </c>
      <c r="AZ22" s="43">
        <f t="shared" si="16"/>
        <v>3.1</v>
      </c>
      <c r="BA22" s="43">
        <f t="shared" si="17"/>
        <v>4.6500000000000004</v>
      </c>
      <c r="BB22" s="139">
        <v>975.8</v>
      </c>
      <c r="BC22" s="148">
        <f t="shared" si="18"/>
        <v>30249.8</v>
      </c>
      <c r="BD22" s="45">
        <f>IF(A22&lt;&gt;"",IF(_xlfn.XLOOKUP(A22,'1C'!A:A,'1C'!A:A,0,0)&gt;0,1,0),"")</f>
        <v>0</v>
      </c>
      <c r="BE22" s="145">
        <f>IF(C22&lt;&gt;"",IF(_xlfn.XLOOKUP(TEXT(C22,"###"),'1C'!W:W,'1C'!D:D,0,0)&gt;0,0,1),"")</f>
        <v>1</v>
      </c>
      <c r="BF22" s="72" t="str">
        <f t="shared" si="19"/>
        <v>-</v>
      </c>
    </row>
    <row r="23" spans="1:58" ht="144" customHeight="1">
      <c r="A23" s="43" t="str">
        <f t="shared" si="10"/>
        <v>3125657/27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95-010-70</v>
      </c>
      <c r="C23" s="147" t="s">
        <v>917</v>
      </c>
      <c r="E23" s="43" t="str">
        <f>IF(F23&lt;&gt;"",IFERROR(VLOOKUP(F23,Категории!A:B,2,0),""),"Требуется категория")</f>
        <v>Кепки</v>
      </c>
      <c r="F23" s="44" t="s">
        <v>324</v>
      </c>
      <c r="G23" s="62" t="s">
        <v>870</v>
      </c>
      <c r="H23" s="44" t="s">
        <v>388</v>
      </c>
      <c r="J23" s="59" t="str">
        <f>'1C'!$AJ$1</f>
        <v>Fredrikson</v>
      </c>
      <c r="K23" s="100" t="s">
        <v>888</v>
      </c>
      <c r="L23" s="100" t="s">
        <v>949</v>
      </c>
      <c r="M23" s="62"/>
      <c r="N23" s="62"/>
      <c r="O23" s="62"/>
      <c r="P23" s="62"/>
      <c r="Q23" s="151" t="s">
        <v>907</v>
      </c>
      <c r="R23" s="64"/>
      <c r="S23" s="62" t="s">
        <v>44</v>
      </c>
      <c r="T23" s="58"/>
      <c r="U23" s="58" t="s">
        <v>382</v>
      </c>
      <c r="V23" s="58"/>
      <c r="Y23" s="58"/>
      <c r="AA23" s="58">
        <v>1</v>
      </c>
      <c r="AB23" s="44">
        <v>2</v>
      </c>
      <c r="AC23" s="58">
        <v>3</v>
      </c>
      <c r="AD23" s="44">
        <v>2</v>
      </c>
      <c r="AE23" s="58">
        <v>1</v>
      </c>
      <c r="AF23" s="44">
        <v>1</v>
      </c>
      <c r="AG23" s="58"/>
      <c r="AT23" s="59">
        <f t="shared" si="11"/>
        <v>10</v>
      </c>
      <c r="AU23" s="65" t="s">
        <v>565</v>
      </c>
      <c r="AV23" s="56" t="str">
        <f t="shared" ca="1" si="12"/>
        <v>ООО "ФРЭДРИКСОН" Россия 192029, С-Петербург, пр. Обуховской обороны, д.86, лит М</v>
      </c>
      <c r="AW23" s="43" t="str">
        <f t="shared" ca="1" si="13"/>
        <v>Россия</v>
      </c>
      <c r="AX23" s="74">
        <f t="shared" si="14"/>
        <v>0.1</v>
      </c>
      <c r="AY23" s="43">
        <f t="shared" si="15"/>
        <v>0.15000000000000002</v>
      </c>
      <c r="AZ23" s="43">
        <f t="shared" si="16"/>
        <v>1</v>
      </c>
      <c r="BA23" s="43">
        <f t="shared" si="17"/>
        <v>1.5000000000000002</v>
      </c>
      <c r="BB23" s="139">
        <v>975.8</v>
      </c>
      <c r="BC23" s="148">
        <f t="shared" si="18"/>
        <v>9758</v>
      </c>
      <c r="BD23" s="45">
        <f>IF(A23&lt;&gt;"",IF(_xlfn.XLOOKUP(A23,'1C'!A:A,'1C'!A:A,0,0)&gt;0,1,0),"")</f>
        <v>0</v>
      </c>
      <c r="BE23" s="145">
        <f>IF(C23&lt;&gt;"",IF(_xlfn.XLOOKUP(TEXT(C23,"###"),'1C'!W:W,'1C'!D:D,0,0)&gt;0,0,1),"")</f>
        <v>1</v>
      </c>
      <c r="BF23" s="72" t="str">
        <f t="shared" si="19"/>
        <v>-</v>
      </c>
    </row>
    <row r="24" spans="1:58" ht="144" customHeight="1">
      <c r="A24" s="43" t="str">
        <f t="shared" si="10"/>
        <v>3215652/72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95-001-72</v>
      </c>
      <c r="C24" s="146" t="s">
        <v>908</v>
      </c>
      <c r="E24" s="43" t="str">
        <f>IF(F24&lt;&gt;"",IFERROR(VLOOKUP(F24,Категории!A:B,2,0),""),"Требуется категория")</f>
        <v>Бейсболки</v>
      </c>
      <c r="F24" s="44" t="s">
        <v>327</v>
      </c>
      <c r="G24" s="62" t="s">
        <v>870</v>
      </c>
      <c r="H24" s="44" t="s">
        <v>388</v>
      </c>
      <c r="J24" s="57" t="str">
        <f>'1C'!$AJ$1</f>
        <v>Fredrikson</v>
      </c>
      <c r="K24" s="98" t="s">
        <v>874</v>
      </c>
      <c r="L24" s="100" t="s">
        <v>293</v>
      </c>
      <c r="M24" s="62"/>
      <c r="N24" s="62"/>
      <c r="O24" s="62"/>
      <c r="P24" s="62"/>
      <c r="Q24" s="151" t="s">
        <v>907</v>
      </c>
      <c r="R24" s="64"/>
      <c r="S24" s="62" t="s">
        <v>44</v>
      </c>
      <c r="T24" s="58"/>
      <c r="U24" s="58" t="s">
        <v>382</v>
      </c>
      <c r="V24" s="58"/>
      <c r="Y24" s="58"/>
      <c r="AA24" s="58">
        <v>1</v>
      </c>
      <c r="AB24" s="44">
        <v>1</v>
      </c>
      <c r="AC24" s="58">
        <v>2</v>
      </c>
      <c r="AD24" s="44">
        <v>1</v>
      </c>
      <c r="AE24" s="58">
        <v>1</v>
      </c>
      <c r="AF24" s="44">
        <v>1</v>
      </c>
      <c r="AG24" s="58"/>
      <c r="AT24" s="57">
        <f t="shared" si="11"/>
        <v>7</v>
      </c>
      <c r="AU24" s="65" t="s">
        <v>565</v>
      </c>
      <c r="AV24" s="56" t="str">
        <f t="shared" ca="1" si="12"/>
        <v>ООО "ФРЭДРИКСОН" Россия 192029, С-Петербург, пр. Обуховской обороны, д.86, лит М</v>
      </c>
      <c r="AW24" s="43" t="str">
        <f t="shared" ca="1" si="13"/>
        <v>Россия</v>
      </c>
      <c r="AX24" s="74">
        <f t="shared" si="14"/>
        <v>0.1</v>
      </c>
      <c r="AY24" s="43">
        <f t="shared" si="15"/>
        <v>0.15000000000000002</v>
      </c>
      <c r="AZ24" s="43">
        <f t="shared" si="16"/>
        <v>0.70000000000000007</v>
      </c>
      <c r="BA24" s="43">
        <f t="shared" si="17"/>
        <v>1.0500000000000003</v>
      </c>
      <c r="BB24" s="139">
        <v>975.8</v>
      </c>
      <c r="BC24" s="148">
        <f t="shared" si="18"/>
        <v>6830.5999999999995</v>
      </c>
      <c r="BD24" s="45">
        <f>IF(A24&lt;&gt;"",IF(_xlfn.XLOOKUP(A24,'1C'!A:A,'1C'!A:A,0,0)&gt;0,1,0),"")</f>
        <v>0</v>
      </c>
      <c r="BE24" s="145">
        <f>IF(C24&lt;&gt;"",IF(_xlfn.XLOOKUP(TEXT(C24,"###"),'1C'!W:W,'1C'!D:D,0,0)&gt;0,0,1),"")</f>
        <v>1</v>
      </c>
      <c r="BF24" s="72" t="str">
        <f t="shared" si="19"/>
        <v>-</v>
      </c>
    </row>
    <row r="25" spans="1:58" ht="144" customHeight="1">
      <c r="A25" s="43" t="str">
        <f t="shared" si="10"/>
        <v>3190652/72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95-008-72</v>
      </c>
      <c r="C25" s="147" t="s">
        <v>915</v>
      </c>
      <c r="E25" s="43" t="str">
        <f>IF(F25&lt;&gt;"",IFERROR(VLOOKUP(F25,Категории!A:B,2,0),""),"Требуется категория")</f>
        <v>Кепки</v>
      </c>
      <c r="F25" s="44" t="s">
        <v>318</v>
      </c>
      <c r="G25" s="62" t="s">
        <v>870</v>
      </c>
      <c r="H25" s="44" t="s">
        <v>388</v>
      </c>
      <c r="J25" s="57" t="str">
        <f>'1C'!$AJ$1</f>
        <v>Fredrikson</v>
      </c>
      <c r="K25" s="100" t="s">
        <v>874</v>
      </c>
      <c r="L25" s="100" t="s">
        <v>293</v>
      </c>
      <c r="M25" s="62"/>
      <c r="N25" s="62"/>
      <c r="O25" s="62"/>
      <c r="P25" s="62"/>
      <c r="Q25" s="151" t="s">
        <v>907</v>
      </c>
      <c r="R25" s="64"/>
      <c r="S25" s="62" t="s">
        <v>44</v>
      </c>
      <c r="T25" s="58"/>
      <c r="U25" s="58" t="s">
        <v>382</v>
      </c>
      <c r="V25" s="58"/>
      <c r="Y25" s="58"/>
      <c r="AA25" s="58"/>
      <c r="AB25" s="44">
        <v>8</v>
      </c>
      <c r="AC25" s="58">
        <v>10</v>
      </c>
      <c r="AE25" s="58"/>
      <c r="AG25" s="58"/>
      <c r="AT25" s="57">
        <f t="shared" si="11"/>
        <v>18</v>
      </c>
      <c r="AU25" s="65" t="s">
        <v>565</v>
      </c>
      <c r="AV25" s="56" t="str">
        <f t="shared" ca="1" si="12"/>
        <v>ООО "ФРЭДРИКСОН" Россия 192029, С-Петербург, пр. Обуховской обороны, д.86, лит М</v>
      </c>
      <c r="AW25" s="43" t="str">
        <f t="shared" ca="1" si="13"/>
        <v>Россия</v>
      </c>
      <c r="AX25" s="74">
        <f t="shared" si="14"/>
        <v>0.1</v>
      </c>
      <c r="AY25" s="43">
        <f t="shared" si="15"/>
        <v>0.15000000000000002</v>
      </c>
      <c r="AZ25" s="43">
        <f t="shared" si="16"/>
        <v>1.8</v>
      </c>
      <c r="BA25" s="43">
        <f t="shared" si="17"/>
        <v>2.7</v>
      </c>
      <c r="BB25" s="139">
        <v>975.8</v>
      </c>
      <c r="BC25" s="148">
        <f t="shared" si="18"/>
        <v>17564.399999999998</v>
      </c>
      <c r="BD25" s="45">
        <f>IF(A25&lt;&gt;"",IF(_xlfn.XLOOKUP(A25,'1C'!A:A,'1C'!A:A,0,0)&gt;0,1,0),"")</f>
        <v>0</v>
      </c>
      <c r="BE25" s="145">
        <f>IF(C25&lt;&gt;"",IF(_xlfn.XLOOKUP(TEXT(C25,"###"),'1C'!W:W,'1C'!D:D,0,0)&gt;0,0,1),"")</f>
        <v>1</v>
      </c>
      <c r="BF25" s="72" t="str">
        <f t="shared" si="19"/>
        <v>-</v>
      </c>
    </row>
    <row r="26" spans="1:58" ht="144" customHeight="1">
      <c r="A26" s="43" t="str">
        <f t="shared" si="10"/>
        <v>3109646/79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95-005-60</v>
      </c>
      <c r="C26" s="147" t="s">
        <v>912</v>
      </c>
      <c r="E26" s="43" t="str">
        <f>IF(F26&lt;&gt;"",IFERROR(VLOOKUP(F26,Категории!A:B,2,0),""),"Требуется категория")</f>
        <v>Кепки</v>
      </c>
      <c r="F26" s="44" t="s">
        <v>318</v>
      </c>
      <c r="G26" s="62" t="s">
        <v>870</v>
      </c>
      <c r="H26" s="44" t="s">
        <v>388</v>
      </c>
      <c r="J26" s="57" t="str">
        <f>'1C'!$AJ$1</f>
        <v>Fredrikson</v>
      </c>
      <c r="K26" s="100" t="s">
        <v>883</v>
      </c>
      <c r="L26" s="100" t="s">
        <v>948</v>
      </c>
      <c r="M26" s="62"/>
      <c r="N26" s="62"/>
      <c r="O26" s="62"/>
      <c r="P26" s="62"/>
      <c r="Q26" s="151" t="s">
        <v>907</v>
      </c>
      <c r="R26" s="64"/>
      <c r="S26" s="62" t="s">
        <v>44</v>
      </c>
      <c r="T26" s="58"/>
      <c r="U26" s="58" t="s">
        <v>382</v>
      </c>
      <c r="V26" s="58"/>
      <c r="Y26" s="58"/>
      <c r="Z26" s="44">
        <v>2</v>
      </c>
      <c r="AA26" s="58">
        <v>4</v>
      </c>
      <c r="AB26" s="44">
        <v>6</v>
      </c>
      <c r="AC26" s="58">
        <v>8</v>
      </c>
      <c r="AD26" s="44">
        <v>6</v>
      </c>
      <c r="AE26" s="58">
        <v>4</v>
      </c>
      <c r="AG26" s="58"/>
      <c r="AT26" s="57">
        <f t="shared" si="11"/>
        <v>30</v>
      </c>
      <c r="AU26" s="65" t="s">
        <v>565</v>
      </c>
      <c r="AV26" s="56" t="str">
        <f t="shared" ca="1" si="12"/>
        <v>ООО "ФРЭДРИКСОН" Россия 192029, С-Петербург, пр. Обуховской обороны, д.86, лит М</v>
      </c>
      <c r="AW26" s="43" t="str">
        <f t="shared" ca="1" si="13"/>
        <v>Россия</v>
      </c>
      <c r="AX26" s="74">
        <f t="shared" si="14"/>
        <v>0.1</v>
      </c>
      <c r="AY26" s="43">
        <f t="shared" si="15"/>
        <v>0.15000000000000002</v>
      </c>
      <c r="AZ26" s="43">
        <f t="shared" si="16"/>
        <v>3</v>
      </c>
      <c r="BA26" s="43">
        <f t="shared" si="17"/>
        <v>4.5000000000000009</v>
      </c>
      <c r="BB26" s="139">
        <v>975.8</v>
      </c>
      <c r="BC26" s="148">
        <f t="shared" si="18"/>
        <v>29274</v>
      </c>
      <c r="BD26" s="45">
        <f>IF(A26&lt;&gt;"",IF(_xlfn.XLOOKUP(A26,'1C'!A:A,'1C'!A:A,0,0)&gt;0,1,0),"")</f>
        <v>0</v>
      </c>
      <c r="BE26" s="145">
        <f>IF(C26&lt;&gt;"",IF(_xlfn.XLOOKUP(TEXT(C26,"###"),'1C'!W:W,'1C'!D:D,0,0)&gt;0,0,1),"")</f>
        <v>1</v>
      </c>
      <c r="BF26" s="72" t="str">
        <f t="shared" si="19"/>
        <v>-</v>
      </c>
    </row>
    <row r="27" spans="1:58" ht="144" customHeight="1">
      <c r="A27" s="43" t="str">
        <f t="shared" si="10"/>
        <v>3035644/74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95-003-10</v>
      </c>
      <c r="C27" s="147" t="s">
        <v>910</v>
      </c>
      <c r="E27" s="43" t="str">
        <f>IF(F27&lt;&gt;"",IFERROR(VLOOKUP(F27,Категории!A:B,2,0),""),"Требуется категория")</f>
        <v>Кепки</v>
      </c>
      <c r="F27" s="44" t="s">
        <v>318</v>
      </c>
      <c r="G27" s="62" t="s">
        <v>870</v>
      </c>
      <c r="H27" s="44" t="s">
        <v>388</v>
      </c>
      <c r="J27" s="43" t="str">
        <f>'1C'!$AJ$1</f>
        <v>Fredrikson</v>
      </c>
      <c r="K27" s="101" t="s">
        <v>896</v>
      </c>
      <c r="L27" s="100" t="s">
        <v>308</v>
      </c>
      <c r="M27" s="62"/>
      <c r="N27" s="62"/>
      <c r="O27" s="62"/>
      <c r="P27" s="62"/>
      <c r="Q27" s="151" t="s">
        <v>907</v>
      </c>
      <c r="R27" s="64"/>
      <c r="S27" s="62" t="s">
        <v>44</v>
      </c>
      <c r="T27" s="58"/>
      <c r="U27" s="58" t="s">
        <v>382</v>
      </c>
      <c r="V27" s="58"/>
      <c r="Y27" s="58"/>
      <c r="Z27" s="44">
        <v>1</v>
      </c>
      <c r="AA27" s="58">
        <v>3</v>
      </c>
      <c r="AB27" s="44">
        <v>5</v>
      </c>
      <c r="AC27" s="58">
        <v>5</v>
      </c>
      <c r="AD27" s="44">
        <v>3</v>
      </c>
      <c r="AE27" s="58">
        <v>2</v>
      </c>
      <c r="AF27" s="44" t="s">
        <v>906</v>
      </c>
      <c r="AG27" s="58"/>
      <c r="AT27" s="59">
        <f t="shared" si="11"/>
        <v>19</v>
      </c>
      <c r="AU27" s="65" t="s">
        <v>565</v>
      </c>
      <c r="AV27" s="56" t="str">
        <f t="shared" ca="1" si="12"/>
        <v>ООО "ФРЭДРИКСОН" Россия 192029, С-Петербург, пр. Обуховской обороны, д.86, лит М</v>
      </c>
      <c r="AW27" s="43" t="str">
        <f t="shared" ca="1" si="13"/>
        <v>Россия</v>
      </c>
      <c r="AX27" s="74">
        <f t="shared" si="14"/>
        <v>0.1</v>
      </c>
      <c r="AY27" s="43">
        <f t="shared" si="15"/>
        <v>0.15000000000000002</v>
      </c>
      <c r="AZ27" s="43">
        <f t="shared" si="16"/>
        <v>1.9000000000000001</v>
      </c>
      <c r="BA27" s="43">
        <f t="shared" si="17"/>
        <v>2.8500000000000005</v>
      </c>
      <c r="BB27" s="139">
        <v>975.8</v>
      </c>
      <c r="BC27" s="148">
        <f t="shared" si="18"/>
        <v>18540.2</v>
      </c>
      <c r="BD27" s="45">
        <f>IF(A27&lt;&gt;"",IF(_xlfn.XLOOKUP(A27,'1C'!A:A,'1C'!A:A,0,0)&gt;0,1,0),"")</f>
        <v>0</v>
      </c>
      <c r="BE27" s="145">
        <f>IF(C27&lt;&gt;"",IF(_xlfn.XLOOKUP(TEXT(C27,"###"),'1C'!W:W,'1C'!D:D,0,0)&gt;0,0,1),"")</f>
        <v>1</v>
      </c>
      <c r="BF27" s="72" t="str">
        <f t="shared" si="19"/>
        <v>-</v>
      </c>
    </row>
    <row r="28" spans="1:58" ht="144" customHeight="1">
      <c r="A28" s="43" t="str">
        <f t="shared" si="10"/>
        <v>3101644/74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95-004-10</v>
      </c>
      <c r="C28" s="147" t="s">
        <v>911</v>
      </c>
      <c r="E28" s="43" t="str">
        <f>IF(F28&lt;&gt;"",IFERROR(VLOOKUP(F28,Категории!A:B,2,0),""),"Требуется категория")</f>
        <v>Кепки</v>
      </c>
      <c r="F28" s="44" t="s">
        <v>318</v>
      </c>
      <c r="G28" s="62" t="s">
        <v>870</v>
      </c>
      <c r="H28" s="44" t="s">
        <v>388</v>
      </c>
      <c r="J28" s="43" t="str">
        <f>'1C'!$AJ$1</f>
        <v>Fredrikson</v>
      </c>
      <c r="K28" s="101" t="s">
        <v>896</v>
      </c>
      <c r="L28" s="100" t="s">
        <v>308</v>
      </c>
      <c r="M28" s="62"/>
      <c r="N28" s="62"/>
      <c r="O28" s="62"/>
      <c r="P28" s="62"/>
      <c r="Q28" s="151" t="s">
        <v>907</v>
      </c>
      <c r="R28" s="64"/>
      <c r="S28" s="62" t="s">
        <v>44</v>
      </c>
      <c r="T28" s="58"/>
      <c r="U28" s="58" t="s">
        <v>382</v>
      </c>
      <c r="V28" s="58"/>
      <c r="Y28" s="58"/>
      <c r="Z28" s="44">
        <v>2</v>
      </c>
      <c r="AA28" s="58">
        <v>9</v>
      </c>
      <c r="AB28" s="44">
        <v>6</v>
      </c>
      <c r="AC28" s="58">
        <v>10</v>
      </c>
      <c r="AD28" s="44">
        <v>15</v>
      </c>
      <c r="AE28" s="58" t="s">
        <v>906</v>
      </c>
      <c r="AF28" s="44" t="s">
        <v>906</v>
      </c>
      <c r="AG28" s="58"/>
      <c r="AT28" s="59">
        <f t="shared" si="11"/>
        <v>42</v>
      </c>
      <c r="AU28" s="65" t="s">
        <v>565</v>
      </c>
      <c r="AV28" s="56" t="str">
        <f t="shared" ca="1" si="12"/>
        <v>ООО "ФРЭДРИКСОН" Россия 192029, С-Петербург, пр. Обуховской обороны, д.86, лит М</v>
      </c>
      <c r="AW28" s="43" t="str">
        <f t="shared" ca="1" si="13"/>
        <v>Россия</v>
      </c>
      <c r="AX28" s="74">
        <f t="shared" si="14"/>
        <v>0.1</v>
      </c>
      <c r="AY28" s="43">
        <f t="shared" si="15"/>
        <v>0.15000000000000002</v>
      </c>
      <c r="AZ28" s="43">
        <f t="shared" si="16"/>
        <v>4.2</v>
      </c>
      <c r="BA28" s="43">
        <f t="shared" si="17"/>
        <v>6.3000000000000007</v>
      </c>
      <c r="BB28" s="139">
        <v>975.8</v>
      </c>
      <c r="BC28" s="148">
        <f t="shared" si="18"/>
        <v>40983.599999999999</v>
      </c>
      <c r="BD28" s="45">
        <f>IF(A28&lt;&gt;"",IF(_xlfn.XLOOKUP(A28,'1C'!A:A,'1C'!A:A,0,0)&gt;0,1,0),"")</f>
        <v>0</v>
      </c>
      <c r="BE28" s="145">
        <f>IF(C28&lt;&gt;"",IF(_xlfn.XLOOKUP(TEXT(C28,"###"),'1C'!W:W,'1C'!D:D,0,0)&gt;0,0,1),"")</f>
        <v>1</v>
      </c>
      <c r="BF28" s="72" t="str">
        <f t="shared" si="19"/>
        <v>-</v>
      </c>
    </row>
    <row r="29" spans="1:58" ht="144" customHeight="1">
      <c r="A29" s="43" t="str">
        <f t="shared" si="10"/>
        <v>3215644/74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95-001-10</v>
      </c>
      <c r="C29" s="147" t="s">
        <v>908</v>
      </c>
      <c r="E29" s="43" t="str">
        <f>IF(F29&lt;&gt;"",IFERROR(VLOOKUP(F29,Категории!A:B,2,0),""),"Требуется категория")</f>
        <v>Бейсболки</v>
      </c>
      <c r="F29" s="44" t="s">
        <v>327</v>
      </c>
      <c r="G29" s="62" t="s">
        <v>870</v>
      </c>
      <c r="H29" s="44" t="s">
        <v>388</v>
      </c>
      <c r="J29" s="43" t="str">
        <f>'1C'!$AJ$1</f>
        <v>Fredrikson</v>
      </c>
      <c r="K29" s="101" t="s">
        <v>896</v>
      </c>
      <c r="L29" s="100" t="s">
        <v>308</v>
      </c>
      <c r="M29" s="65"/>
      <c r="N29" s="62"/>
      <c r="O29" s="62"/>
      <c r="P29" s="62"/>
      <c r="Q29" s="151" t="s">
        <v>907</v>
      </c>
      <c r="R29" s="64"/>
      <c r="S29" s="62" t="s">
        <v>44</v>
      </c>
      <c r="T29" s="58"/>
      <c r="U29" s="58" t="s">
        <v>382</v>
      </c>
      <c r="V29" s="58"/>
      <c r="Y29" s="58"/>
      <c r="Z29" s="44">
        <v>2</v>
      </c>
      <c r="AA29" s="58">
        <v>4</v>
      </c>
      <c r="AB29" s="44">
        <v>6</v>
      </c>
      <c r="AC29" s="58">
        <v>9</v>
      </c>
      <c r="AD29" s="44">
        <v>6</v>
      </c>
      <c r="AE29" s="58">
        <v>4</v>
      </c>
      <c r="AF29" s="44">
        <v>2</v>
      </c>
      <c r="AG29" s="58"/>
      <c r="AT29" s="59">
        <f t="shared" si="11"/>
        <v>33</v>
      </c>
      <c r="AU29" s="65" t="s">
        <v>565</v>
      </c>
      <c r="AV29" s="56" t="str">
        <f t="shared" ca="1" si="12"/>
        <v>ООО "ФРЭДРИКСОН" Россия 192029, С-Петербург, пр. Обуховской обороны, д.86, лит М</v>
      </c>
      <c r="AW29" s="43" t="str">
        <f t="shared" ca="1" si="13"/>
        <v>Россия</v>
      </c>
      <c r="AX29" s="74">
        <f t="shared" si="14"/>
        <v>0.1</v>
      </c>
      <c r="AY29" s="43">
        <f t="shared" si="15"/>
        <v>0.15000000000000002</v>
      </c>
      <c r="AZ29" s="43">
        <f t="shared" si="16"/>
        <v>3.3000000000000003</v>
      </c>
      <c r="BA29" s="43">
        <f t="shared" si="17"/>
        <v>4.9500000000000011</v>
      </c>
      <c r="BB29" s="139">
        <v>975.8</v>
      </c>
      <c r="BC29" s="148">
        <f t="shared" si="18"/>
        <v>32201.399999999998</v>
      </c>
      <c r="BD29" s="45">
        <f>IF(A29&lt;&gt;"",IF(_xlfn.XLOOKUP(A29,'1C'!A:A,'1C'!A:A,0,0)&gt;0,1,0),"")</f>
        <v>0</v>
      </c>
      <c r="BE29" s="145">
        <f>IF(C29&lt;&gt;"",IF(_xlfn.XLOOKUP(TEXT(C29,"###"),'1C'!W:W,'1C'!D:D,0,0)&gt;0,0,1),"")</f>
        <v>1</v>
      </c>
      <c r="BF29" s="72" t="str">
        <f t="shared" si="19"/>
        <v>-</v>
      </c>
    </row>
    <row r="30" spans="1:58" ht="144" customHeight="1">
      <c r="A30" s="43" t="str">
        <f t="shared" si="10"/>
        <v>3080642/79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95-011-61</v>
      </c>
      <c r="C30" s="147" t="s">
        <v>918</v>
      </c>
      <c r="E30" s="43" t="str">
        <f>IF(F30&lt;&gt;"",IFERROR(VLOOKUP(F30,Категории!A:B,2,0),""),"Требуется категория")</f>
        <v>Кепки</v>
      </c>
      <c r="F30" s="44" t="s">
        <v>318</v>
      </c>
      <c r="G30" s="62" t="s">
        <v>870</v>
      </c>
      <c r="H30" s="44" t="s">
        <v>388</v>
      </c>
      <c r="J30" s="43" t="str">
        <f>'1C'!$AJ$1</f>
        <v>Fredrikson</v>
      </c>
      <c r="K30" s="101" t="s">
        <v>898</v>
      </c>
      <c r="L30" s="100" t="s">
        <v>947</v>
      </c>
      <c r="M30" s="62"/>
      <c r="N30" s="62"/>
      <c r="O30" s="62"/>
      <c r="P30" s="62"/>
      <c r="Q30" s="151" t="s">
        <v>954</v>
      </c>
      <c r="R30" s="64"/>
      <c r="S30" s="62" t="s">
        <v>44</v>
      </c>
      <c r="T30" s="58"/>
      <c r="U30" s="58" t="s">
        <v>382</v>
      </c>
      <c r="V30" s="58"/>
      <c r="Y30" s="58"/>
      <c r="Z30" s="44" t="s">
        <v>906</v>
      </c>
      <c r="AA30" s="58">
        <v>8</v>
      </c>
      <c r="AB30" s="44" t="s">
        <v>906</v>
      </c>
      <c r="AC30" s="58">
        <v>16</v>
      </c>
      <c r="AD30" s="44" t="s">
        <v>906</v>
      </c>
      <c r="AE30" s="58" t="s">
        <v>906</v>
      </c>
      <c r="AF30" s="44" t="s">
        <v>906</v>
      </c>
      <c r="AG30" s="58"/>
      <c r="AT30" s="59">
        <f t="shared" si="11"/>
        <v>24</v>
      </c>
      <c r="AU30" s="65" t="s">
        <v>565</v>
      </c>
      <c r="AV30" s="56" t="str">
        <f t="shared" ca="1" si="12"/>
        <v>ООО "ФРЭДРИКСОН" Россия 192029, С-Петербург, пр. Обуховской обороны, д.86, лит М</v>
      </c>
      <c r="AW30" s="43" t="str">
        <f t="shared" ca="1" si="13"/>
        <v>Россия</v>
      </c>
      <c r="AX30" s="74">
        <f t="shared" si="14"/>
        <v>0.1</v>
      </c>
      <c r="AY30" s="43">
        <f t="shared" si="15"/>
        <v>0.15000000000000002</v>
      </c>
      <c r="AZ30" s="43">
        <f t="shared" si="16"/>
        <v>2.4000000000000004</v>
      </c>
      <c r="BA30" s="43">
        <f t="shared" si="17"/>
        <v>3.6000000000000005</v>
      </c>
      <c r="BB30" s="139">
        <v>975.8</v>
      </c>
      <c r="BC30" s="148">
        <f t="shared" si="18"/>
        <v>23419.199999999997</v>
      </c>
      <c r="BD30" s="45">
        <f>IF(A30&lt;&gt;"",IF(_xlfn.XLOOKUP(A30,'1C'!A:A,'1C'!A:A,0,0)&gt;0,1,0),"")</f>
        <v>0</v>
      </c>
      <c r="BE30" s="145">
        <f>IF(C30&lt;&gt;"",IF(_xlfn.XLOOKUP(TEXT(C30,"###"),'1C'!W:W,'1C'!D:D,0,0)&gt;0,0,1),"")</f>
        <v>1</v>
      </c>
      <c r="BF30" s="72" t="str">
        <f t="shared" si="19"/>
        <v>-</v>
      </c>
    </row>
    <row r="31" spans="1:58" ht="144" customHeight="1">
      <c r="A31" s="43" t="str">
        <f t="shared" si="10"/>
        <v>3147642/70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95-006-53</v>
      </c>
      <c r="C31" s="147" t="s">
        <v>913</v>
      </c>
      <c r="E31" s="43" t="str">
        <f>IF(F31&lt;&gt;"",IFERROR(VLOOKUP(F31,Категории!A:B,2,0),""),"Требуется категория")</f>
        <v>Кепки</v>
      </c>
      <c r="F31" s="44" t="s">
        <v>349</v>
      </c>
      <c r="G31" s="62" t="s">
        <v>870</v>
      </c>
      <c r="H31" s="44" t="s">
        <v>388</v>
      </c>
      <c r="J31" s="43" t="str">
        <f>'1C'!$AJ$1</f>
        <v>Fredrikson</v>
      </c>
      <c r="K31" s="101" t="s">
        <v>903</v>
      </c>
      <c r="L31" s="100" t="s">
        <v>101</v>
      </c>
      <c r="M31" s="65"/>
      <c r="N31" s="62"/>
      <c r="O31" s="62"/>
      <c r="P31" s="62"/>
      <c r="Q31" s="151" t="s">
        <v>907</v>
      </c>
      <c r="R31" s="64"/>
      <c r="S31" s="62" t="s">
        <v>44</v>
      </c>
      <c r="T31" s="58"/>
      <c r="U31" s="58" t="s">
        <v>382</v>
      </c>
      <c r="V31" s="58"/>
      <c r="Y31" s="58"/>
      <c r="Z31" s="44">
        <v>2</v>
      </c>
      <c r="AA31" s="58">
        <v>6</v>
      </c>
      <c r="AB31" s="44">
        <v>12</v>
      </c>
      <c r="AC31" s="58">
        <v>15</v>
      </c>
      <c r="AD31" s="44">
        <v>12</v>
      </c>
      <c r="AE31" s="58" t="s">
        <v>906</v>
      </c>
      <c r="AF31" s="44" t="s">
        <v>906</v>
      </c>
      <c r="AG31" s="58"/>
      <c r="AT31" s="59">
        <f t="shared" si="11"/>
        <v>47</v>
      </c>
      <c r="AU31" s="65" t="s">
        <v>565</v>
      </c>
      <c r="AV31" s="56" t="str">
        <f t="shared" ca="1" si="12"/>
        <v>ООО "ФРЭДРИКСОН" Россия 192029, С-Петербург, пр. Обуховской обороны, д.86, лит М</v>
      </c>
      <c r="AW31" s="43" t="str">
        <f t="shared" ca="1" si="13"/>
        <v>Россия</v>
      </c>
      <c r="AX31" s="74">
        <f t="shared" si="14"/>
        <v>0.1</v>
      </c>
      <c r="AY31" s="43">
        <f t="shared" si="15"/>
        <v>0.15000000000000002</v>
      </c>
      <c r="AZ31" s="43">
        <f t="shared" si="16"/>
        <v>4.7</v>
      </c>
      <c r="BA31" s="43">
        <f t="shared" si="17"/>
        <v>7.0500000000000007</v>
      </c>
      <c r="BB31" s="139">
        <v>975.8</v>
      </c>
      <c r="BC31" s="148">
        <f t="shared" si="18"/>
        <v>45862.6</v>
      </c>
      <c r="BD31" s="45">
        <f>IF(A31&lt;&gt;"",IF(_xlfn.XLOOKUP(A31,'1C'!A:A,'1C'!A:A,0,0)&gt;0,1,0),"")</f>
        <v>0</v>
      </c>
      <c r="BE31" s="145">
        <f>IF(C31&lt;&gt;"",IF(_xlfn.XLOOKUP(TEXT(C31,"###"),'1C'!W:W,'1C'!D:D,0,0)&gt;0,0,1),"")</f>
        <v>1</v>
      </c>
      <c r="BF31" s="72" t="str">
        <f t="shared" si="19"/>
        <v>-</v>
      </c>
    </row>
    <row r="32" spans="1:58" ht="144" customHeight="1">
      <c r="A32" s="43" t="str">
        <f t="shared" si="10"/>
        <v>3147641/76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95-006-47</v>
      </c>
      <c r="C32" s="147" t="s">
        <v>913</v>
      </c>
      <c r="E32" s="43" t="str">
        <f>IF(F32&lt;&gt;"",IFERROR(VLOOKUP(F32,Категории!A:B,2,0),""),"Требуется категория")</f>
        <v>Кепки</v>
      </c>
      <c r="F32" s="44" t="s">
        <v>349</v>
      </c>
      <c r="G32" s="62" t="s">
        <v>870</v>
      </c>
      <c r="H32" s="44" t="s">
        <v>388</v>
      </c>
      <c r="J32" s="57" t="str">
        <f>'1C'!$AJ$1</f>
        <v>Fredrikson</v>
      </c>
      <c r="K32" s="100" t="s">
        <v>886</v>
      </c>
      <c r="L32" s="100" t="s">
        <v>246</v>
      </c>
      <c r="M32" s="62"/>
      <c r="N32" s="62"/>
      <c r="O32" s="62"/>
      <c r="P32" s="62"/>
      <c r="Q32" s="151" t="s">
        <v>907</v>
      </c>
      <c r="R32" s="64"/>
      <c r="S32" s="62" t="s">
        <v>44</v>
      </c>
      <c r="T32" s="58"/>
      <c r="U32" s="58" t="s">
        <v>382</v>
      </c>
      <c r="V32" s="58"/>
      <c r="Y32" s="58"/>
      <c r="Z32" s="44">
        <v>1</v>
      </c>
      <c r="AA32" s="58">
        <v>2</v>
      </c>
      <c r="AB32" s="44">
        <v>3</v>
      </c>
      <c r="AC32" s="58">
        <v>4</v>
      </c>
      <c r="AD32" s="44">
        <v>3</v>
      </c>
      <c r="AE32" s="58"/>
      <c r="AG32" s="58"/>
      <c r="AT32" s="57">
        <f t="shared" si="11"/>
        <v>13</v>
      </c>
      <c r="AU32" s="65" t="s">
        <v>565</v>
      </c>
      <c r="AV32" s="56" t="str">
        <f t="shared" ca="1" si="12"/>
        <v>ООО "ФРЭДРИКСОН" Россия 192029, С-Петербург, пр. Обуховской обороны, д.86, лит М</v>
      </c>
      <c r="AW32" s="43" t="str">
        <f t="shared" ca="1" si="13"/>
        <v>Россия</v>
      </c>
      <c r="AX32" s="74">
        <f t="shared" si="14"/>
        <v>0.1</v>
      </c>
      <c r="AY32" s="43">
        <f t="shared" si="15"/>
        <v>0.15000000000000002</v>
      </c>
      <c r="AZ32" s="43">
        <f t="shared" si="16"/>
        <v>1.3</v>
      </c>
      <c r="BA32" s="43">
        <f t="shared" si="17"/>
        <v>1.9500000000000002</v>
      </c>
      <c r="BB32" s="139">
        <v>975.8</v>
      </c>
      <c r="BC32" s="148">
        <f t="shared" si="18"/>
        <v>12685.4</v>
      </c>
      <c r="BD32" s="45">
        <f>IF(A32&lt;&gt;"",IF(_xlfn.XLOOKUP(A32,'1C'!A:A,'1C'!A:A,0,0)&gt;0,1,0),"")</f>
        <v>0</v>
      </c>
      <c r="BE32" s="145">
        <f>IF(C32&lt;&gt;"",IF(_xlfn.XLOOKUP(TEXT(C32,"###"),'1C'!W:W,'1C'!D:D,0,0)&gt;0,0,1),"")</f>
        <v>1</v>
      </c>
      <c r="BF32" s="72" t="str">
        <f t="shared" si="19"/>
        <v>-</v>
      </c>
    </row>
    <row r="33" spans="1:58" ht="144" customHeight="1">
      <c r="A33" s="43" t="str">
        <f t="shared" si="10"/>
        <v>3030641/76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95-002-47</v>
      </c>
      <c r="C33" s="147" t="s">
        <v>909</v>
      </c>
      <c r="E33" s="43" t="str">
        <f>IF(F33&lt;&gt;"",IFERROR(VLOOKUP(F33,Категории!A:B,2,0),""),"Требуется категория")</f>
        <v>Кепки</v>
      </c>
      <c r="F33" s="44" t="s">
        <v>318</v>
      </c>
      <c r="G33" s="62" t="s">
        <v>870</v>
      </c>
      <c r="H33" s="44" t="s">
        <v>388</v>
      </c>
      <c r="J33" s="43" t="str">
        <f>'1C'!$AJ$1</f>
        <v>Fredrikson</v>
      </c>
      <c r="K33" s="101" t="s">
        <v>886</v>
      </c>
      <c r="L33" s="100" t="s">
        <v>246</v>
      </c>
      <c r="M33" s="62"/>
      <c r="N33" s="62"/>
      <c r="O33" s="62"/>
      <c r="P33" s="62"/>
      <c r="Q33" s="151" t="s">
        <v>907</v>
      </c>
      <c r="R33" s="64"/>
      <c r="S33" s="62" t="s">
        <v>44</v>
      </c>
      <c r="T33" s="58"/>
      <c r="U33" s="58" t="s">
        <v>382</v>
      </c>
      <c r="V33" s="58"/>
      <c r="Y33" s="58"/>
      <c r="Z33" s="44">
        <v>2</v>
      </c>
      <c r="AA33" s="58">
        <v>3</v>
      </c>
      <c r="AB33" s="44">
        <v>4</v>
      </c>
      <c r="AC33" s="58">
        <v>6</v>
      </c>
      <c r="AD33" s="44">
        <v>4</v>
      </c>
      <c r="AE33" s="58">
        <v>3</v>
      </c>
      <c r="AF33" s="44">
        <v>2</v>
      </c>
      <c r="AG33" s="58"/>
      <c r="AT33" s="59">
        <f t="shared" si="11"/>
        <v>24</v>
      </c>
      <c r="AU33" s="65" t="s">
        <v>565</v>
      </c>
      <c r="AV33" s="56" t="str">
        <f t="shared" ca="1" si="12"/>
        <v>ООО "ФРЭДРИКСОН" Россия 192029, С-Петербург, пр. Обуховской обороны, д.86, лит М</v>
      </c>
      <c r="AW33" s="43" t="str">
        <f t="shared" ca="1" si="13"/>
        <v>Россия</v>
      </c>
      <c r="AX33" s="74">
        <f t="shared" si="14"/>
        <v>0.1</v>
      </c>
      <c r="AY33" s="43">
        <f t="shared" si="15"/>
        <v>0.15000000000000002</v>
      </c>
      <c r="AZ33" s="43">
        <f t="shared" si="16"/>
        <v>2.4000000000000004</v>
      </c>
      <c r="BA33" s="43">
        <f t="shared" si="17"/>
        <v>3.6000000000000005</v>
      </c>
      <c r="BB33" s="139">
        <v>975.8</v>
      </c>
      <c r="BC33" s="148">
        <f t="shared" si="18"/>
        <v>23419.199999999997</v>
      </c>
      <c r="BD33" s="45">
        <f>IF(A33&lt;&gt;"",IF(_xlfn.XLOOKUP(A33,'1C'!A:A,'1C'!A:A,0,0)&gt;0,1,0),"")</f>
        <v>0</v>
      </c>
      <c r="BE33" s="145">
        <f>IF(C33&lt;&gt;"",IF(_xlfn.XLOOKUP(TEXT(C33,"###"),'1C'!W:W,'1C'!D:D,0,0)&gt;0,0,1),"")</f>
        <v>1</v>
      </c>
      <c r="BF33" s="72" t="str">
        <f t="shared" si="19"/>
        <v>-</v>
      </c>
    </row>
    <row r="34" spans="1:58" ht="144" customHeight="1">
      <c r="A34" s="43" t="str">
        <f t="shared" si="10"/>
        <v>3035641/76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95-003-47</v>
      </c>
      <c r="C34" s="147" t="s">
        <v>910</v>
      </c>
      <c r="E34" s="43" t="str">
        <f>IF(F34&lt;&gt;"",IFERROR(VLOOKUP(F34,Категории!A:B,2,0),""),"Требуется категория")</f>
        <v>Кепки</v>
      </c>
      <c r="F34" s="44" t="s">
        <v>318</v>
      </c>
      <c r="G34" s="62" t="s">
        <v>870</v>
      </c>
      <c r="H34" s="44" t="s">
        <v>388</v>
      </c>
      <c r="J34" s="43" t="str">
        <f>'1C'!$AJ$1</f>
        <v>Fredrikson</v>
      </c>
      <c r="K34" s="101" t="s">
        <v>886</v>
      </c>
      <c r="L34" s="100" t="s">
        <v>246</v>
      </c>
      <c r="M34" s="62"/>
      <c r="N34" s="62"/>
      <c r="O34" s="62"/>
      <c r="P34" s="62"/>
      <c r="Q34" s="151" t="s">
        <v>907</v>
      </c>
      <c r="R34" s="64"/>
      <c r="S34" s="62" t="s">
        <v>44</v>
      </c>
      <c r="T34" s="58"/>
      <c r="U34" s="58" t="s">
        <v>382</v>
      </c>
      <c r="V34" s="58"/>
      <c r="Y34" s="58"/>
      <c r="Z34" s="44">
        <v>1</v>
      </c>
      <c r="AA34" s="58">
        <v>2</v>
      </c>
      <c r="AB34" s="44">
        <v>3</v>
      </c>
      <c r="AC34" s="58">
        <v>4</v>
      </c>
      <c r="AD34" s="44">
        <v>3</v>
      </c>
      <c r="AE34" s="58">
        <v>2</v>
      </c>
      <c r="AF34" s="44">
        <v>1</v>
      </c>
      <c r="AG34" s="58"/>
      <c r="AT34" s="59">
        <f t="shared" si="11"/>
        <v>16</v>
      </c>
      <c r="AU34" s="65" t="s">
        <v>565</v>
      </c>
      <c r="AV34" s="56" t="str">
        <f t="shared" ca="1" si="12"/>
        <v>ООО "ФРЭДРИКСОН" Россия 192029, С-Петербург, пр. Обуховской обороны, д.86, лит М</v>
      </c>
      <c r="AW34" s="43" t="str">
        <f t="shared" ca="1" si="13"/>
        <v>Россия</v>
      </c>
      <c r="AX34" s="74">
        <f t="shared" si="14"/>
        <v>0.1</v>
      </c>
      <c r="AY34" s="43">
        <f t="shared" si="15"/>
        <v>0.15000000000000002</v>
      </c>
      <c r="AZ34" s="43">
        <f t="shared" si="16"/>
        <v>1.6</v>
      </c>
      <c r="BA34" s="43">
        <f t="shared" si="17"/>
        <v>2.4000000000000004</v>
      </c>
      <c r="BB34" s="139">
        <v>975.8</v>
      </c>
      <c r="BC34" s="148">
        <f t="shared" si="18"/>
        <v>15612.8</v>
      </c>
      <c r="BD34" s="45">
        <f>IF(A34&lt;&gt;"",IF(_xlfn.XLOOKUP(A34,'1C'!A:A,'1C'!A:A,0,0)&gt;0,1,0),"")</f>
        <v>0</v>
      </c>
      <c r="BE34" s="145">
        <f>IF(C34&lt;&gt;"",IF(_xlfn.XLOOKUP(TEXT(C34,"###"),'1C'!W:W,'1C'!D:D,0,0)&gt;0,0,1),"")</f>
        <v>1</v>
      </c>
      <c r="BF34" s="72" t="str">
        <f t="shared" si="19"/>
        <v>-</v>
      </c>
    </row>
    <row r="35" spans="1:58" ht="144" customHeight="1">
      <c r="A35" s="43" t="str">
        <f t="shared" ref="A35:A66" si="20">IF(C35&amp;K35&lt;&gt;"",C35&amp;K35,"")</f>
        <v>3080641/76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95-011-47</v>
      </c>
      <c r="C35" s="147" t="s">
        <v>918</v>
      </c>
      <c r="E35" s="43" t="str">
        <f>IF(F35&lt;&gt;"",IFERROR(VLOOKUP(F35,Категории!A:B,2,0),""),"Требуется категория")</f>
        <v>Кепки</v>
      </c>
      <c r="F35" s="44" t="s">
        <v>318</v>
      </c>
      <c r="G35" s="62" t="s">
        <v>870</v>
      </c>
      <c r="H35" s="44" t="s">
        <v>388</v>
      </c>
      <c r="J35" s="43" t="str">
        <f>'1C'!$AJ$1</f>
        <v>Fredrikson</v>
      </c>
      <c r="K35" s="101" t="s">
        <v>886</v>
      </c>
      <c r="L35" s="100" t="s">
        <v>246</v>
      </c>
      <c r="M35" s="62"/>
      <c r="N35" s="62"/>
      <c r="O35" s="62"/>
      <c r="P35" s="62"/>
      <c r="Q35" s="151" t="s">
        <v>907</v>
      </c>
      <c r="R35" s="64"/>
      <c r="S35" s="62" t="s">
        <v>44</v>
      </c>
      <c r="T35" s="58"/>
      <c r="U35" s="58" t="s">
        <v>382</v>
      </c>
      <c r="V35" s="58"/>
      <c r="Y35" s="58"/>
      <c r="Z35" s="44" t="s">
        <v>906</v>
      </c>
      <c r="AA35" s="58">
        <v>6</v>
      </c>
      <c r="AB35" s="44" t="s">
        <v>906</v>
      </c>
      <c r="AC35" s="58">
        <v>12</v>
      </c>
      <c r="AD35" s="44" t="s">
        <v>906</v>
      </c>
      <c r="AE35" s="58" t="s">
        <v>906</v>
      </c>
      <c r="AF35" s="44" t="s">
        <v>906</v>
      </c>
      <c r="AG35" s="58"/>
      <c r="AT35" s="59">
        <f t="shared" ref="AT35:AT66" si="21">IF(COUNTBLANK(V35:AS35)&lt;24,SUM(V35:AS35),"")</f>
        <v>18</v>
      </c>
      <c r="AU35" s="65" t="s">
        <v>565</v>
      </c>
      <c r="AV35" s="56" t="str">
        <f t="shared" ref="AV35:AV66" ca="1" si="22">IF(AU35&lt;&gt;"",VLOOKUP(AU35,INDIRECT(SUBSTITUTE($J35," ","")&amp;"Manufactures"),3,0),"Требуется код страны")</f>
        <v>ООО "ФРЭДРИКСОН" Россия 192029, С-Петербург, пр. Обуховской обороны, д.86, лит М</v>
      </c>
      <c r="AW35" s="43" t="str">
        <f t="shared" ref="AW35:AW66" ca="1" si="23">IF(AU35&lt;&gt;"",VLOOKUP(AU35,INDIRECT(SUBSTITUTE($J35," ","")&amp;"Manufactures"),2,0),"Требуется код страны")</f>
        <v>Россия</v>
      </c>
      <c r="AX35" s="74">
        <f t="shared" ref="AX35:AX66" si="24">0.05+0.05</f>
        <v>0.1</v>
      </c>
      <c r="AY35" s="43">
        <f t="shared" ref="AY35:AY66" si="25">IF(AX35&lt;&gt;"",AX35*1.5,"Требуется нетто")</f>
        <v>0.15000000000000002</v>
      </c>
      <c r="AZ35" s="43">
        <f t="shared" ref="AZ35:AZ66" si="26">+IF(AX35&lt;&gt;"",IFERROR(AT35*AX35,"Требуются кол-во и нетто"),"Требуются кол-во и нетто")</f>
        <v>1.8</v>
      </c>
      <c r="BA35" s="43">
        <f t="shared" ref="BA35:BA66" si="27">IF(AY35&lt;&gt;"",IFERROR(AT35*AY35,"Требуются кол-во и брутто"),"Требуются кол-во и брутто")</f>
        <v>2.7</v>
      </c>
      <c r="BB35" s="139">
        <v>975.8</v>
      </c>
      <c r="BC35" s="148">
        <f t="shared" ref="BC35:BC66" si="28">+IF(BB35&lt;&gt;0,IFERROR(AT35*BB35,"Требуются кол-во и цена"),"Требуются кол-во и цена")</f>
        <v>17564.399999999998</v>
      </c>
      <c r="BD35" s="45">
        <f>IF(A35&lt;&gt;"",IF(_xlfn.XLOOKUP(A35,'1C'!A:A,'1C'!A:A,0,0)&gt;0,1,0),"")</f>
        <v>0</v>
      </c>
      <c r="BE35" s="145">
        <f>IF(C35&lt;&gt;"",IF(_xlfn.XLOOKUP(TEXT(C35,"###"),'1C'!W:W,'1C'!D:D,0,0)&gt;0,0,1),"")</f>
        <v>1</v>
      </c>
      <c r="BF35" s="72" t="str">
        <f t="shared" ref="BF35:BF66" si="29">IFERROR(IF(BE35,"-",IFERROR(IF(BD35&gt;0,0,1),"")),"")</f>
        <v>-</v>
      </c>
    </row>
    <row r="36" spans="1:58" ht="144" customHeight="1">
      <c r="A36" s="43" t="str">
        <f t="shared" si="20"/>
        <v>3125641/76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95-010-47</v>
      </c>
      <c r="C36" s="147" t="s">
        <v>917</v>
      </c>
      <c r="E36" s="43" t="str">
        <f>IF(F36&lt;&gt;"",IFERROR(VLOOKUP(F36,Категории!A:B,2,0),""),"Требуется категория")</f>
        <v>Кепки</v>
      </c>
      <c r="F36" s="44" t="s">
        <v>324</v>
      </c>
      <c r="G36" s="62" t="s">
        <v>870</v>
      </c>
      <c r="H36" s="44" t="s">
        <v>388</v>
      </c>
      <c r="J36" s="43" t="str">
        <f>'1C'!$AJ$1</f>
        <v>Fredrikson</v>
      </c>
      <c r="K36" s="101" t="s">
        <v>886</v>
      </c>
      <c r="L36" s="100" t="s">
        <v>246</v>
      </c>
      <c r="M36" s="65"/>
      <c r="N36" s="62"/>
      <c r="O36" s="62"/>
      <c r="P36" s="62"/>
      <c r="Q36" s="151" t="s">
        <v>907</v>
      </c>
      <c r="R36" s="64"/>
      <c r="S36" s="62" t="s">
        <v>44</v>
      </c>
      <c r="T36" s="58"/>
      <c r="U36" s="58" t="s">
        <v>382</v>
      </c>
      <c r="V36" s="58"/>
      <c r="Y36" s="58"/>
      <c r="Z36" s="44">
        <v>1</v>
      </c>
      <c r="AA36" s="58">
        <v>2</v>
      </c>
      <c r="AB36" s="44">
        <v>3</v>
      </c>
      <c r="AC36" s="58">
        <v>4</v>
      </c>
      <c r="AD36" s="44">
        <v>3</v>
      </c>
      <c r="AE36" s="58" t="s">
        <v>906</v>
      </c>
      <c r="AF36" s="44">
        <v>1</v>
      </c>
      <c r="AG36" s="58"/>
      <c r="AT36" s="59">
        <f t="shared" si="21"/>
        <v>14</v>
      </c>
      <c r="AU36" s="65" t="s">
        <v>565</v>
      </c>
      <c r="AV36" s="56" t="str">
        <f t="shared" ca="1" si="22"/>
        <v>ООО "ФРЭДРИКСОН" Россия 192029, С-Петербург, пр. Обуховской обороны, д.86, лит М</v>
      </c>
      <c r="AW36" s="43" t="str">
        <f t="shared" ca="1" si="23"/>
        <v>Россия</v>
      </c>
      <c r="AX36" s="74">
        <f t="shared" si="24"/>
        <v>0.1</v>
      </c>
      <c r="AY36" s="43">
        <f t="shared" si="25"/>
        <v>0.15000000000000002</v>
      </c>
      <c r="AZ36" s="43">
        <f t="shared" si="26"/>
        <v>1.4000000000000001</v>
      </c>
      <c r="BA36" s="43">
        <f t="shared" si="27"/>
        <v>2.1000000000000005</v>
      </c>
      <c r="BB36" s="139">
        <v>975.8</v>
      </c>
      <c r="BC36" s="148">
        <f t="shared" si="28"/>
        <v>13661.199999999999</v>
      </c>
      <c r="BD36" s="45">
        <f>IF(A36&lt;&gt;"",IF(_xlfn.XLOOKUP(A36,'1C'!A:A,'1C'!A:A,0,0)&gt;0,1,0),"")</f>
        <v>0</v>
      </c>
      <c r="BE36" s="145">
        <f>IF(C36&lt;&gt;"",IF(_xlfn.XLOOKUP(TEXT(C36,"###"),'1C'!W:W,'1C'!D:D,0,0)&gt;0,0,1),"")</f>
        <v>1</v>
      </c>
      <c r="BF36" s="72" t="str">
        <f t="shared" si="29"/>
        <v>-</v>
      </c>
    </row>
    <row r="37" spans="1:58" ht="144" customHeight="1">
      <c r="A37" s="43" t="str">
        <f t="shared" si="20"/>
        <v>3142641/76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95-012-47</v>
      </c>
      <c r="C37" s="147" t="s">
        <v>919</v>
      </c>
      <c r="E37" s="43" t="str">
        <f>IF(F37&lt;&gt;"",IFERROR(VLOOKUP(F37,Категории!A:B,2,0),""),"Требуется категория")</f>
        <v>Кепки</v>
      </c>
      <c r="F37" s="44" t="s">
        <v>348</v>
      </c>
      <c r="G37" s="62" t="s">
        <v>870</v>
      </c>
      <c r="H37" s="44" t="s">
        <v>388</v>
      </c>
      <c r="J37" s="43" t="str">
        <f>'1C'!$AJ$1</f>
        <v>Fredrikson</v>
      </c>
      <c r="K37" s="101" t="s">
        <v>886</v>
      </c>
      <c r="L37" s="100" t="s">
        <v>246</v>
      </c>
      <c r="M37" s="65"/>
      <c r="N37" s="62"/>
      <c r="O37" s="62"/>
      <c r="P37" s="62"/>
      <c r="Q37" s="151" t="s">
        <v>907</v>
      </c>
      <c r="R37" s="64"/>
      <c r="S37" s="62" t="s">
        <v>44</v>
      </c>
      <c r="T37" s="58"/>
      <c r="U37" s="58" t="s">
        <v>382</v>
      </c>
      <c r="V37" s="58"/>
      <c r="Y37" s="58"/>
      <c r="Z37" s="44">
        <v>3</v>
      </c>
      <c r="AA37" s="58">
        <v>5</v>
      </c>
      <c r="AB37" s="44">
        <v>8</v>
      </c>
      <c r="AC37" s="58">
        <v>9</v>
      </c>
      <c r="AD37" s="44">
        <v>7</v>
      </c>
      <c r="AE37" s="58">
        <v>4</v>
      </c>
      <c r="AF37" s="44">
        <v>2</v>
      </c>
      <c r="AG37" s="58"/>
      <c r="AT37" s="59">
        <f t="shared" si="21"/>
        <v>38</v>
      </c>
      <c r="AU37" s="65" t="s">
        <v>565</v>
      </c>
      <c r="AV37" s="56" t="str">
        <f t="shared" ca="1" si="22"/>
        <v>ООО "ФРЭДРИКСОН" Россия 192029, С-Петербург, пр. Обуховской обороны, д.86, лит М</v>
      </c>
      <c r="AW37" s="43" t="str">
        <f t="shared" ca="1" si="23"/>
        <v>Россия</v>
      </c>
      <c r="AX37" s="74">
        <f t="shared" si="24"/>
        <v>0.1</v>
      </c>
      <c r="AY37" s="43">
        <f t="shared" si="25"/>
        <v>0.15000000000000002</v>
      </c>
      <c r="AZ37" s="43">
        <f t="shared" si="26"/>
        <v>3.8000000000000003</v>
      </c>
      <c r="BA37" s="43">
        <f t="shared" si="27"/>
        <v>5.7000000000000011</v>
      </c>
      <c r="BB37" s="139">
        <v>975.8</v>
      </c>
      <c r="BC37" s="148">
        <f t="shared" si="28"/>
        <v>37080.400000000001</v>
      </c>
      <c r="BD37" s="45">
        <f>IF(A37&lt;&gt;"",IF(_xlfn.XLOOKUP(A37,'1C'!A:A,'1C'!A:A,0,0)&gt;0,1,0),"")</f>
        <v>0</v>
      </c>
      <c r="BE37" s="145">
        <f>IF(C37&lt;&gt;"",IF(_xlfn.XLOOKUP(TEXT(C37,"###"),'1C'!W:W,'1C'!D:D,0,0)&gt;0,0,1),"")</f>
        <v>1</v>
      </c>
      <c r="BF37" s="72" t="str">
        <f t="shared" si="29"/>
        <v>-</v>
      </c>
    </row>
    <row r="38" spans="1:58" ht="144" customHeight="1">
      <c r="A38" s="43" t="str">
        <f t="shared" si="20"/>
        <v>3215641/76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95-001-47</v>
      </c>
      <c r="C38" s="147" t="s">
        <v>908</v>
      </c>
      <c r="E38" s="43" t="str">
        <f>IF(F38&lt;&gt;"",IFERROR(VLOOKUP(F38,Категории!A:B,2,0),""),"Требуется категория")</f>
        <v>Бейсболки</v>
      </c>
      <c r="F38" s="44" t="s">
        <v>327</v>
      </c>
      <c r="G38" s="62" t="s">
        <v>870</v>
      </c>
      <c r="H38" s="44" t="s">
        <v>388</v>
      </c>
      <c r="J38" s="43" t="str">
        <f>'1C'!$AJ$1</f>
        <v>Fredrikson</v>
      </c>
      <c r="K38" s="101" t="s">
        <v>886</v>
      </c>
      <c r="L38" s="100" t="s">
        <v>246</v>
      </c>
      <c r="M38" s="65"/>
      <c r="N38" s="62"/>
      <c r="O38" s="62"/>
      <c r="P38" s="62"/>
      <c r="Q38" s="151" t="s">
        <v>907</v>
      </c>
      <c r="R38" s="64"/>
      <c r="S38" s="62" t="s">
        <v>44</v>
      </c>
      <c r="T38" s="58"/>
      <c r="U38" s="58" t="s">
        <v>382</v>
      </c>
      <c r="V38" s="58"/>
      <c r="Y38" s="58"/>
      <c r="Z38" s="44">
        <v>2</v>
      </c>
      <c r="AA38" s="58">
        <v>4</v>
      </c>
      <c r="AB38" s="44">
        <v>6</v>
      </c>
      <c r="AC38" s="58">
        <v>9</v>
      </c>
      <c r="AD38" s="44">
        <v>6</v>
      </c>
      <c r="AE38" s="58">
        <v>4</v>
      </c>
      <c r="AF38" s="44">
        <v>2</v>
      </c>
      <c r="AG38" s="58"/>
      <c r="AT38" s="59">
        <f t="shared" si="21"/>
        <v>33</v>
      </c>
      <c r="AU38" s="65" t="s">
        <v>565</v>
      </c>
      <c r="AV38" s="56" t="str">
        <f t="shared" ca="1" si="22"/>
        <v>ООО "ФРЭДРИКСОН" Россия 192029, С-Петербург, пр. Обуховской обороны, д.86, лит М</v>
      </c>
      <c r="AW38" s="43" t="str">
        <f t="shared" ca="1" si="23"/>
        <v>Россия</v>
      </c>
      <c r="AX38" s="74">
        <f t="shared" si="24"/>
        <v>0.1</v>
      </c>
      <c r="AY38" s="43">
        <f t="shared" si="25"/>
        <v>0.15000000000000002</v>
      </c>
      <c r="AZ38" s="43">
        <f t="shared" si="26"/>
        <v>3.3000000000000003</v>
      </c>
      <c r="BA38" s="43">
        <f t="shared" si="27"/>
        <v>4.9500000000000011</v>
      </c>
      <c r="BB38" s="139">
        <v>975.8</v>
      </c>
      <c r="BC38" s="148">
        <f t="shared" si="28"/>
        <v>32201.399999999998</v>
      </c>
      <c r="BD38" s="45">
        <f>IF(A38&lt;&gt;"",IF(_xlfn.XLOOKUP(A38,'1C'!A:A,'1C'!A:A,0,0)&gt;0,1,0),"")</f>
        <v>0</v>
      </c>
      <c r="BE38" s="145">
        <f>IF(C38&lt;&gt;"",IF(_xlfn.XLOOKUP(TEXT(C38,"###"),'1C'!W:W,'1C'!D:D,0,0)&gt;0,0,1),"")</f>
        <v>1</v>
      </c>
      <c r="BF38" s="72" t="str">
        <f t="shared" si="29"/>
        <v>-</v>
      </c>
    </row>
    <row r="39" spans="1:58" ht="144" customHeight="1">
      <c r="A39" s="43" t="str">
        <f t="shared" si="20"/>
        <v>3243641/76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95-014-47</v>
      </c>
      <c r="C39" s="147" t="s">
        <v>921</v>
      </c>
      <c r="E39" s="43" t="str">
        <f>IF(F39&lt;&gt;"",IFERROR(VLOOKUP(F39,Категории!A:B,2,0),""),"Требуется категория")</f>
        <v>Кепки</v>
      </c>
      <c r="F39" s="44" t="s">
        <v>350</v>
      </c>
      <c r="G39" s="62" t="s">
        <v>870</v>
      </c>
      <c r="H39" s="44" t="s">
        <v>388</v>
      </c>
      <c r="J39" s="43" t="str">
        <f>'1C'!$AJ$1</f>
        <v>Fredrikson</v>
      </c>
      <c r="K39" s="101" t="s">
        <v>886</v>
      </c>
      <c r="L39" s="100" t="s">
        <v>246</v>
      </c>
      <c r="M39" s="65"/>
      <c r="N39" s="62"/>
      <c r="O39" s="62"/>
      <c r="P39" s="62"/>
      <c r="Q39" s="151" t="s">
        <v>907</v>
      </c>
      <c r="R39" s="64"/>
      <c r="S39" s="62" t="s">
        <v>44</v>
      </c>
      <c r="T39" s="58"/>
      <c r="U39" s="58" t="s">
        <v>382</v>
      </c>
      <c r="V39" s="58"/>
      <c r="Y39" s="58"/>
      <c r="Z39" s="44" t="s">
        <v>906</v>
      </c>
      <c r="AA39" s="58">
        <v>1</v>
      </c>
      <c r="AB39" s="44">
        <v>2</v>
      </c>
      <c r="AC39" s="58">
        <v>3</v>
      </c>
      <c r="AD39" s="44">
        <v>1</v>
      </c>
      <c r="AE39" s="58" t="s">
        <v>906</v>
      </c>
      <c r="AF39" s="44">
        <v>1</v>
      </c>
      <c r="AG39" s="58"/>
      <c r="AT39" s="59">
        <f t="shared" si="21"/>
        <v>8</v>
      </c>
      <c r="AU39" s="65" t="s">
        <v>565</v>
      </c>
      <c r="AV39" s="56" t="str">
        <f t="shared" ca="1" si="22"/>
        <v>ООО "ФРЭДРИКСОН" Россия 192029, С-Петербург, пр. Обуховской обороны, д.86, лит М</v>
      </c>
      <c r="AW39" s="43" t="str">
        <f t="shared" ca="1" si="23"/>
        <v>Россия</v>
      </c>
      <c r="AX39" s="74">
        <f t="shared" si="24"/>
        <v>0.1</v>
      </c>
      <c r="AY39" s="43">
        <f t="shared" si="25"/>
        <v>0.15000000000000002</v>
      </c>
      <c r="AZ39" s="43">
        <f t="shared" si="26"/>
        <v>0.8</v>
      </c>
      <c r="BA39" s="43">
        <f t="shared" si="27"/>
        <v>1.2000000000000002</v>
      </c>
      <c r="BB39" s="139">
        <v>975.8</v>
      </c>
      <c r="BC39" s="148">
        <f t="shared" si="28"/>
        <v>7806.4</v>
      </c>
      <c r="BD39" s="45">
        <f>IF(A39&lt;&gt;"",IF(_xlfn.XLOOKUP(A39,'1C'!A:A,'1C'!A:A,0,0)&gt;0,1,0),"")</f>
        <v>0</v>
      </c>
      <c r="BE39" s="145">
        <f>IF(C39&lt;&gt;"",IF(_xlfn.XLOOKUP(TEXT(C39,"###"),'1C'!W:W,'1C'!D:D,0,0)&gt;0,0,1),"")</f>
        <v>1</v>
      </c>
      <c r="BF39" s="72" t="str">
        <f t="shared" si="29"/>
        <v>-</v>
      </c>
    </row>
    <row r="40" spans="1:58" ht="144" customHeight="1">
      <c r="A40" s="43" t="str">
        <f t="shared" si="20"/>
        <v>3363641/76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95-016-47</v>
      </c>
      <c r="C40" s="147" t="s">
        <v>923</v>
      </c>
      <c r="E40" s="43" t="str">
        <f>IF(F40&lt;&gt;"",IFERROR(VLOOKUP(F40,Категории!A:B,2,0),""),"Требуется категория")</f>
        <v>Панамы</v>
      </c>
      <c r="F40" s="44" t="s">
        <v>325</v>
      </c>
      <c r="G40" s="62" t="s">
        <v>870</v>
      </c>
      <c r="H40" s="44" t="s">
        <v>388</v>
      </c>
      <c r="J40" s="43" t="str">
        <f>'1C'!$AJ$1</f>
        <v>Fredrikson</v>
      </c>
      <c r="K40" s="101" t="s">
        <v>886</v>
      </c>
      <c r="L40" s="100" t="s">
        <v>246</v>
      </c>
      <c r="M40" s="65"/>
      <c r="N40" s="62"/>
      <c r="O40" s="62"/>
      <c r="P40" s="62"/>
      <c r="Q40" s="151" t="s">
        <v>907</v>
      </c>
      <c r="R40" s="64"/>
      <c r="S40" s="62" t="s">
        <v>44</v>
      </c>
      <c r="T40" s="58"/>
      <c r="U40" s="58" t="s">
        <v>382</v>
      </c>
      <c r="V40" s="58"/>
      <c r="Y40" s="58"/>
      <c r="Z40" s="44">
        <v>1</v>
      </c>
      <c r="AA40" s="58">
        <v>3</v>
      </c>
      <c r="AB40" s="44">
        <v>5</v>
      </c>
      <c r="AC40" s="58">
        <v>7</v>
      </c>
      <c r="AD40" s="44">
        <v>5</v>
      </c>
      <c r="AE40" s="58">
        <v>3</v>
      </c>
      <c r="AF40" s="44">
        <v>1</v>
      </c>
      <c r="AG40" s="58"/>
      <c r="AT40" s="59">
        <f t="shared" si="21"/>
        <v>25</v>
      </c>
      <c r="AU40" s="65" t="s">
        <v>565</v>
      </c>
      <c r="AV40" s="56" t="str">
        <f t="shared" ca="1" si="22"/>
        <v>ООО "ФРЭДРИКСОН" Россия 192029, С-Петербург, пр. Обуховской обороны, д.86, лит М</v>
      </c>
      <c r="AW40" s="43" t="str">
        <f t="shared" ca="1" si="23"/>
        <v>Россия</v>
      </c>
      <c r="AX40" s="74">
        <f t="shared" si="24"/>
        <v>0.1</v>
      </c>
      <c r="AY40" s="43">
        <f t="shared" si="25"/>
        <v>0.15000000000000002</v>
      </c>
      <c r="AZ40" s="43">
        <f t="shared" si="26"/>
        <v>2.5</v>
      </c>
      <c r="BA40" s="43">
        <f t="shared" si="27"/>
        <v>3.7500000000000004</v>
      </c>
      <c r="BB40" s="139">
        <v>975.8</v>
      </c>
      <c r="BC40" s="148">
        <f t="shared" si="28"/>
        <v>24395</v>
      </c>
      <c r="BD40" s="45">
        <f>IF(A40&lt;&gt;"",IF(_xlfn.XLOOKUP(A40,'1C'!A:A,'1C'!A:A,0,0)&gt;0,1,0),"")</f>
        <v>0</v>
      </c>
      <c r="BE40" s="145">
        <f>IF(C40&lt;&gt;"",IF(_xlfn.XLOOKUP(TEXT(C40,"###"),'1C'!W:W,'1C'!D:D,0,0)&gt;0,0,1),"")</f>
        <v>1</v>
      </c>
      <c r="BF40" s="72" t="str">
        <f t="shared" si="29"/>
        <v>-</v>
      </c>
    </row>
    <row r="41" spans="1:58" ht="144" customHeight="1">
      <c r="A41" s="43" t="str">
        <f t="shared" si="20"/>
        <v>3122640/79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95-009-62</v>
      </c>
      <c r="C41" s="147" t="s">
        <v>916</v>
      </c>
      <c r="E41" s="43" t="str">
        <f>IF(F41&lt;&gt;"",IFERROR(VLOOKUP(F41,Категории!A:B,2,0),""),"Требуется категория")</f>
        <v>Кепки</v>
      </c>
      <c r="F41" s="44" t="s">
        <v>324</v>
      </c>
      <c r="G41" s="62" t="s">
        <v>870</v>
      </c>
      <c r="H41" s="44" t="s">
        <v>388</v>
      </c>
      <c r="J41" s="59" t="str">
        <f>'1C'!$AJ$1</f>
        <v>Fredrikson</v>
      </c>
      <c r="K41" s="100" t="s">
        <v>891</v>
      </c>
      <c r="L41" s="100" t="s">
        <v>946</v>
      </c>
      <c r="M41" s="62"/>
      <c r="N41" s="62"/>
      <c r="O41" s="62"/>
      <c r="P41" s="62"/>
      <c r="Q41" s="151" t="s">
        <v>907</v>
      </c>
      <c r="R41" s="64"/>
      <c r="S41" s="62" t="s">
        <v>44</v>
      </c>
      <c r="T41" s="58"/>
      <c r="U41" s="58" t="s">
        <v>382</v>
      </c>
      <c r="V41" s="58"/>
      <c r="Y41" s="58"/>
      <c r="AA41" s="58">
        <v>1</v>
      </c>
      <c r="AB41" s="44">
        <v>2</v>
      </c>
      <c r="AC41" s="58">
        <v>3</v>
      </c>
      <c r="AD41" s="44">
        <v>2</v>
      </c>
      <c r="AE41" s="58">
        <v>1</v>
      </c>
      <c r="AF41" s="44">
        <v>1</v>
      </c>
      <c r="AG41" s="58"/>
      <c r="AT41" s="57">
        <f t="shared" si="21"/>
        <v>10</v>
      </c>
      <c r="AU41" s="65" t="s">
        <v>565</v>
      </c>
      <c r="AV41" s="56" t="str">
        <f t="shared" ca="1" si="22"/>
        <v>ООО "ФРЭДРИКСОН" Россия 192029, С-Петербург, пр. Обуховской обороны, д.86, лит М</v>
      </c>
      <c r="AW41" s="43" t="str">
        <f t="shared" ca="1" si="23"/>
        <v>Россия</v>
      </c>
      <c r="AX41" s="74">
        <f t="shared" si="24"/>
        <v>0.1</v>
      </c>
      <c r="AY41" s="43">
        <f t="shared" si="25"/>
        <v>0.15000000000000002</v>
      </c>
      <c r="AZ41" s="43">
        <f t="shared" si="26"/>
        <v>1</v>
      </c>
      <c r="BA41" s="43">
        <f t="shared" si="27"/>
        <v>1.5000000000000002</v>
      </c>
      <c r="BB41" s="139">
        <v>975.8</v>
      </c>
      <c r="BC41" s="148">
        <f t="shared" si="28"/>
        <v>9758</v>
      </c>
      <c r="BD41" s="45">
        <f>IF(A41&lt;&gt;"",IF(_xlfn.XLOOKUP(A41,'1C'!A:A,'1C'!A:A,0,0)&gt;0,1,0),"")</f>
        <v>0</v>
      </c>
      <c r="BE41" s="145">
        <f>IF(C41&lt;&gt;"",IF(_xlfn.XLOOKUP(TEXT(C41,"###"),'1C'!W:W,'1C'!D:D,0,0)&gt;0,0,1),"")</f>
        <v>1</v>
      </c>
      <c r="BF41" s="72" t="str">
        <f t="shared" si="29"/>
        <v>-</v>
      </c>
    </row>
    <row r="42" spans="1:58" ht="144" customHeight="1">
      <c r="A42" s="43" t="str">
        <f t="shared" si="20"/>
        <v>3080640/77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95-011-11</v>
      </c>
      <c r="C42" s="147" t="s">
        <v>918</v>
      </c>
      <c r="E42" s="43" t="str">
        <f>IF(F42&lt;&gt;"",IFERROR(VLOOKUP(F42,Категории!A:B,2,0),""),"Требуется категория")</f>
        <v>Кепки</v>
      </c>
      <c r="F42" s="44" t="s">
        <v>318</v>
      </c>
      <c r="G42" s="62" t="s">
        <v>870</v>
      </c>
      <c r="H42" s="44" t="s">
        <v>388</v>
      </c>
      <c r="J42" s="43" t="str">
        <f>'1C'!$AJ$1</f>
        <v>Fredrikson</v>
      </c>
      <c r="K42" s="101" t="s">
        <v>897</v>
      </c>
      <c r="L42" s="100" t="s">
        <v>853</v>
      </c>
      <c r="M42" s="62"/>
      <c r="N42" s="62"/>
      <c r="O42" s="62"/>
      <c r="P42" s="62"/>
      <c r="Q42" s="151" t="s">
        <v>907</v>
      </c>
      <c r="R42" s="64"/>
      <c r="S42" s="62" t="s">
        <v>44</v>
      </c>
      <c r="T42" s="58"/>
      <c r="U42" s="58" t="s">
        <v>382</v>
      </c>
      <c r="V42" s="58"/>
      <c r="Y42" s="58"/>
      <c r="Z42" s="44" t="s">
        <v>906</v>
      </c>
      <c r="AA42" s="58">
        <v>4</v>
      </c>
      <c r="AB42" s="44" t="s">
        <v>906</v>
      </c>
      <c r="AC42" s="58">
        <v>8</v>
      </c>
      <c r="AD42" s="44" t="s">
        <v>906</v>
      </c>
      <c r="AE42" s="58" t="s">
        <v>906</v>
      </c>
      <c r="AF42" s="44" t="s">
        <v>906</v>
      </c>
      <c r="AG42" s="58"/>
      <c r="AT42" s="59">
        <f t="shared" si="21"/>
        <v>12</v>
      </c>
      <c r="AU42" s="65" t="s">
        <v>565</v>
      </c>
      <c r="AV42" s="56" t="str">
        <f t="shared" ca="1" si="22"/>
        <v>ООО "ФРЭДРИКСОН" Россия 192029, С-Петербург, пр. Обуховской обороны, д.86, лит М</v>
      </c>
      <c r="AW42" s="43" t="str">
        <f t="shared" ca="1" si="23"/>
        <v>Россия</v>
      </c>
      <c r="AX42" s="74">
        <f t="shared" si="24"/>
        <v>0.1</v>
      </c>
      <c r="AY42" s="43">
        <f t="shared" si="25"/>
        <v>0.15000000000000002</v>
      </c>
      <c r="AZ42" s="43">
        <f t="shared" si="26"/>
        <v>1.2000000000000002</v>
      </c>
      <c r="BA42" s="43">
        <f t="shared" si="27"/>
        <v>1.8000000000000003</v>
      </c>
      <c r="BB42" s="139">
        <v>975.8</v>
      </c>
      <c r="BC42" s="148">
        <f t="shared" si="28"/>
        <v>11709.599999999999</v>
      </c>
      <c r="BD42" s="45">
        <f>IF(A42&lt;&gt;"",IF(_xlfn.XLOOKUP(A42,'1C'!A:A,'1C'!A:A,0,0)&gt;0,1,0),"")</f>
        <v>0</v>
      </c>
      <c r="BE42" s="145">
        <f>IF(C42&lt;&gt;"",IF(_xlfn.XLOOKUP(TEXT(C42,"###"),'1C'!W:W,'1C'!D:D,0,0)&gt;0,0,1),"")</f>
        <v>1</v>
      </c>
      <c r="BF42" s="72" t="str">
        <f t="shared" si="29"/>
        <v>-</v>
      </c>
    </row>
    <row r="43" spans="1:58" ht="144" customHeight="1">
      <c r="A43" s="43" t="str">
        <f t="shared" si="20"/>
        <v>3147640/77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95-006-11</v>
      </c>
      <c r="C43" s="147" t="s">
        <v>913</v>
      </c>
      <c r="E43" s="43" t="str">
        <f>IF(F43&lt;&gt;"",IFERROR(VLOOKUP(F43,Категории!A:B,2,0),""),"Требуется категория")</f>
        <v>Кепки</v>
      </c>
      <c r="F43" s="44" t="s">
        <v>349</v>
      </c>
      <c r="G43" s="62" t="s">
        <v>870</v>
      </c>
      <c r="H43" s="44" t="s">
        <v>388</v>
      </c>
      <c r="J43" s="43" t="str">
        <f>'1C'!$AJ$1</f>
        <v>Fredrikson</v>
      </c>
      <c r="K43" s="101" t="s">
        <v>897</v>
      </c>
      <c r="L43" s="100" t="s">
        <v>853</v>
      </c>
      <c r="M43" s="65"/>
      <c r="N43" s="62"/>
      <c r="O43" s="62"/>
      <c r="P43" s="62"/>
      <c r="Q43" s="151" t="s">
        <v>907</v>
      </c>
      <c r="R43" s="64"/>
      <c r="S43" s="62" t="s">
        <v>44</v>
      </c>
      <c r="T43" s="58"/>
      <c r="U43" s="58" t="s">
        <v>382</v>
      </c>
      <c r="V43" s="58"/>
      <c r="Y43" s="58"/>
      <c r="Z43" s="44">
        <v>2</v>
      </c>
      <c r="AA43" s="58">
        <v>6</v>
      </c>
      <c r="AB43" s="44">
        <v>9</v>
      </c>
      <c r="AC43" s="58">
        <v>12</v>
      </c>
      <c r="AD43" s="44">
        <v>9</v>
      </c>
      <c r="AE43" s="58">
        <v>4</v>
      </c>
      <c r="AF43" s="44" t="s">
        <v>906</v>
      </c>
      <c r="AG43" s="58"/>
      <c r="AT43" s="59">
        <f t="shared" si="21"/>
        <v>42</v>
      </c>
      <c r="AU43" s="65" t="s">
        <v>565</v>
      </c>
      <c r="AV43" s="56" t="str">
        <f t="shared" ca="1" si="22"/>
        <v>ООО "ФРЭДРИКСОН" Россия 192029, С-Петербург, пр. Обуховской обороны, д.86, лит М</v>
      </c>
      <c r="AW43" s="43" t="str">
        <f t="shared" ca="1" si="23"/>
        <v>Россия</v>
      </c>
      <c r="AX43" s="74">
        <f t="shared" si="24"/>
        <v>0.1</v>
      </c>
      <c r="AY43" s="43">
        <f t="shared" si="25"/>
        <v>0.15000000000000002</v>
      </c>
      <c r="AZ43" s="43">
        <f t="shared" si="26"/>
        <v>4.2</v>
      </c>
      <c r="BA43" s="43">
        <f t="shared" si="27"/>
        <v>6.3000000000000007</v>
      </c>
      <c r="BB43" s="139">
        <v>975.8</v>
      </c>
      <c r="BC43" s="148">
        <f t="shared" si="28"/>
        <v>40983.599999999999</v>
      </c>
      <c r="BD43" s="45">
        <f>IF(A43&lt;&gt;"",IF(_xlfn.XLOOKUP(A43,'1C'!A:A,'1C'!A:A,0,0)&gt;0,1,0),"")</f>
        <v>0</v>
      </c>
      <c r="BE43" s="145">
        <f>IF(C43&lt;&gt;"",IF(_xlfn.XLOOKUP(TEXT(C43,"###"),'1C'!W:W,'1C'!D:D,0,0)&gt;0,0,1),"")</f>
        <v>1</v>
      </c>
      <c r="BF43" s="72" t="str">
        <f t="shared" si="29"/>
        <v>-</v>
      </c>
    </row>
    <row r="44" spans="1:58" ht="144" customHeight="1">
      <c r="A44" s="43" t="str">
        <f t="shared" si="20"/>
        <v>3190640/77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95-008-11</v>
      </c>
      <c r="C44" s="147" t="s">
        <v>915</v>
      </c>
      <c r="E44" s="43" t="str">
        <f>IF(F44&lt;&gt;"",IFERROR(VLOOKUP(F44,Категории!A:B,2,0),""),"Требуется категория")</f>
        <v>Кепки</v>
      </c>
      <c r="F44" s="44" t="s">
        <v>318</v>
      </c>
      <c r="G44" s="62" t="s">
        <v>870</v>
      </c>
      <c r="H44" s="44" t="s">
        <v>388</v>
      </c>
      <c r="J44" s="43" t="str">
        <f>'1C'!$AJ$1</f>
        <v>Fredrikson</v>
      </c>
      <c r="K44" s="101" t="s">
        <v>897</v>
      </c>
      <c r="L44" s="100" t="s">
        <v>853</v>
      </c>
      <c r="M44" s="65"/>
      <c r="N44" s="62"/>
      <c r="O44" s="62"/>
      <c r="P44" s="62"/>
      <c r="Q44" s="151" t="s">
        <v>907</v>
      </c>
      <c r="R44" s="64"/>
      <c r="S44" s="62" t="s">
        <v>44</v>
      </c>
      <c r="T44" s="58"/>
      <c r="U44" s="58" t="s">
        <v>382</v>
      </c>
      <c r="V44" s="58"/>
      <c r="Y44" s="58"/>
      <c r="Z44" s="44">
        <v>4</v>
      </c>
      <c r="AA44" s="58">
        <v>8</v>
      </c>
      <c r="AB44" s="44">
        <v>12</v>
      </c>
      <c r="AC44" s="58">
        <v>18</v>
      </c>
      <c r="AD44" s="44">
        <v>12</v>
      </c>
      <c r="AE44" s="58">
        <v>8</v>
      </c>
      <c r="AF44" s="44">
        <v>4</v>
      </c>
      <c r="AG44" s="58"/>
      <c r="AT44" s="59">
        <f t="shared" si="21"/>
        <v>66</v>
      </c>
      <c r="AU44" s="65" t="s">
        <v>565</v>
      </c>
      <c r="AV44" s="56" t="str">
        <f t="shared" ca="1" si="22"/>
        <v>ООО "ФРЭДРИКСОН" Россия 192029, С-Петербург, пр. Обуховской обороны, д.86, лит М</v>
      </c>
      <c r="AW44" s="43" t="str">
        <f t="shared" ca="1" si="23"/>
        <v>Россия</v>
      </c>
      <c r="AX44" s="74">
        <f t="shared" si="24"/>
        <v>0.1</v>
      </c>
      <c r="AY44" s="43">
        <f t="shared" si="25"/>
        <v>0.15000000000000002</v>
      </c>
      <c r="AZ44" s="43">
        <f t="shared" si="26"/>
        <v>6.6000000000000005</v>
      </c>
      <c r="BA44" s="43">
        <f t="shared" si="27"/>
        <v>9.9000000000000021</v>
      </c>
      <c r="BB44" s="139">
        <v>975.8</v>
      </c>
      <c r="BC44" s="148">
        <f t="shared" si="28"/>
        <v>64402.799999999996</v>
      </c>
      <c r="BD44" s="45">
        <f>IF(A44&lt;&gt;"",IF(_xlfn.XLOOKUP(A44,'1C'!A:A,'1C'!A:A,0,0)&gt;0,1,0),"")</f>
        <v>0</v>
      </c>
      <c r="BE44" s="145">
        <f>IF(C44&lt;&gt;"",IF(_xlfn.XLOOKUP(TEXT(C44,"###"),'1C'!W:W,'1C'!D:D,0,0)&gt;0,0,1),"")</f>
        <v>1</v>
      </c>
      <c r="BF44" s="72" t="str">
        <f t="shared" si="29"/>
        <v>-</v>
      </c>
    </row>
    <row r="45" spans="1:58" ht="144" customHeight="1">
      <c r="A45" s="43" t="str">
        <f t="shared" si="20"/>
        <v>3125640/71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95-010-71</v>
      </c>
      <c r="C45" s="147" t="s">
        <v>917</v>
      </c>
      <c r="E45" s="43" t="str">
        <f>IF(F45&lt;&gt;"",IFERROR(VLOOKUP(F45,Категории!A:B,2,0),""),"Требуется категория")</f>
        <v>Кепки</v>
      </c>
      <c r="F45" s="44" t="s">
        <v>324</v>
      </c>
      <c r="G45" s="62" t="s">
        <v>870</v>
      </c>
      <c r="H45" s="44" t="s">
        <v>388</v>
      </c>
      <c r="J45" s="59" t="str">
        <f>'1C'!$AJ$1</f>
        <v>Fredrikson</v>
      </c>
      <c r="K45" s="100" t="s">
        <v>893</v>
      </c>
      <c r="L45" s="100" t="s">
        <v>314</v>
      </c>
      <c r="M45" s="62"/>
      <c r="N45" s="62"/>
      <c r="O45" s="62"/>
      <c r="P45" s="62"/>
      <c r="Q45" s="151" t="s">
        <v>907</v>
      </c>
      <c r="R45" s="64"/>
      <c r="S45" s="62" t="s">
        <v>44</v>
      </c>
      <c r="T45" s="58"/>
      <c r="U45" s="58" t="s">
        <v>382</v>
      </c>
      <c r="V45" s="58"/>
      <c r="Y45" s="58"/>
      <c r="AA45" s="58">
        <v>1</v>
      </c>
      <c r="AB45" s="44">
        <v>2</v>
      </c>
      <c r="AC45" s="58">
        <v>3</v>
      </c>
      <c r="AD45" s="44">
        <v>2</v>
      </c>
      <c r="AE45" s="58">
        <v>1</v>
      </c>
      <c r="AF45" s="44">
        <v>1</v>
      </c>
      <c r="AG45" s="58"/>
      <c r="AT45" s="57">
        <f t="shared" si="21"/>
        <v>10</v>
      </c>
      <c r="AU45" s="65" t="s">
        <v>565</v>
      </c>
      <c r="AV45" s="56" t="str">
        <f t="shared" ca="1" si="22"/>
        <v>ООО "ФРЭДРИКСОН" Россия 192029, С-Петербург, пр. Обуховской обороны, д.86, лит М</v>
      </c>
      <c r="AW45" s="43" t="str">
        <f t="shared" ca="1" si="23"/>
        <v>Россия</v>
      </c>
      <c r="AX45" s="74">
        <f t="shared" si="24"/>
        <v>0.1</v>
      </c>
      <c r="AY45" s="43">
        <f t="shared" si="25"/>
        <v>0.15000000000000002</v>
      </c>
      <c r="AZ45" s="43">
        <f t="shared" si="26"/>
        <v>1</v>
      </c>
      <c r="BA45" s="43">
        <f t="shared" si="27"/>
        <v>1.5000000000000002</v>
      </c>
      <c r="BB45" s="139">
        <v>975.8</v>
      </c>
      <c r="BC45" s="148">
        <f t="shared" si="28"/>
        <v>9758</v>
      </c>
      <c r="BD45" s="45">
        <f>IF(A45&lt;&gt;"",IF(_xlfn.XLOOKUP(A45,'1C'!A:A,'1C'!A:A,0,0)&gt;0,1,0),"")</f>
        <v>0</v>
      </c>
      <c r="BE45" s="145">
        <f>IF(C45&lt;&gt;"",IF(_xlfn.XLOOKUP(TEXT(C45,"###"),'1C'!W:W,'1C'!D:D,0,0)&gt;0,0,1),"")</f>
        <v>1</v>
      </c>
      <c r="BF45" s="72" t="str">
        <f t="shared" si="29"/>
        <v>-</v>
      </c>
    </row>
    <row r="46" spans="1:58" ht="144" customHeight="1">
      <c r="A46" s="43" t="str">
        <f t="shared" si="20"/>
        <v>3035637/70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95-003-63</v>
      </c>
      <c r="C46" s="147" t="s">
        <v>910</v>
      </c>
      <c r="E46" s="43" t="str">
        <f>IF(F46&lt;&gt;"",IFERROR(VLOOKUP(F46,Категории!A:B,2,0),""),"Требуется категория")</f>
        <v>Кепки</v>
      </c>
      <c r="F46" s="44" t="s">
        <v>318</v>
      </c>
      <c r="G46" s="62" t="s">
        <v>870</v>
      </c>
      <c r="H46" s="44" t="s">
        <v>388</v>
      </c>
      <c r="J46" s="43" t="str">
        <f>'1C'!$AJ$1</f>
        <v>Fredrikson</v>
      </c>
      <c r="K46" s="101" t="s">
        <v>895</v>
      </c>
      <c r="L46" s="100" t="s">
        <v>945</v>
      </c>
      <c r="M46" s="62"/>
      <c r="N46" s="62"/>
      <c r="O46" s="62"/>
      <c r="P46" s="62"/>
      <c r="Q46" s="151" t="s">
        <v>907</v>
      </c>
      <c r="R46" s="64"/>
      <c r="S46" s="62" t="s">
        <v>44</v>
      </c>
      <c r="T46" s="58"/>
      <c r="U46" s="58" t="s">
        <v>382</v>
      </c>
      <c r="V46" s="58"/>
      <c r="Y46" s="58"/>
      <c r="Z46" s="44">
        <v>2</v>
      </c>
      <c r="AA46" s="58">
        <v>3</v>
      </c>
      <c r="AB46" s="44">
        <v>5</v>
      </c>
      <c r="AC46" s="58">
        <v>5</v>
      </c>
      <c r="AD46" s="44">
        <v>4</v>
      </c>
      <c r="AE46" s="58">
        <v>2</v>
      </c>
      <c r="AF46" s="44">
        <v>1</v>
      </c>
      <c r="AG46" s="58"/>
      <c r="AT46" s="59">
        <f t="shared" si="21"/>
        <v>22</v>
      </c>
      <c r="AU46" s="65" t="s">
        <v>565</v>
      </c>
      <c r="AV46" s="56" t="str">
        <f t="shared" ca="1" si="22"/>
        <v>ООО "ФРЭДРИКСОН" Россия 192029, С-Петербург, пр. Обуховской обороны, д.86, лит М</v>
      </c>
      <c r="AW46" s="43" t="str">
        <f t="shared" ca="1" si="23"/>
        <v>Россия</v>
      </c>
      <c r="AX46" s="74">
        <f t="shared" si="24"/>
        <v>0.1</v>
      </c>
      <c r="AY46" s="43">
        <f t="shared" si="25"/>
        <v>0.15000000000000002</v>
      </c>
      <c r="AZ46" s="43">
        <f t="shared" si="26"/>
        <v>2.2000000000000002</v>
      </c>
      <c r="BA46" s="43">
        <f t="shared" si="27"/>
        <v>3.3000000000000007</v>
      </c>
      <c r="BB46" s="139">
        <v>975.8</v>
      </c>
      <c r="BC46" s="148">
        <f t="shared" si="28"/>
        <v>21467.599999999999</v>
      </c>
      <c r="BD46" s="45">
        <f>IF(A46&lt;&gt;"",IF(_xlfn.XLOOKUP(A46,'1C'!A:A,'1C'!A:A,0,0)&gt;0,1,0),"")</f>
        <v>0</v>
      </c>
      <c r="BE46" s="145">
        <f>IF(C46&lt;&gt;"",IF(_xlfn.XLOOKUP(TEXT(C46,"###"),'1C'!W:W,'1C'!D:D,0,0)&gt;0,0,1),"")</f>
        <v>1</v>
      </c>
      <c r="BF46" s="72" t="str">
        <f t="shared" si="29"/>
        <v>-</v>
      </c>
    </row>
    <row r="47" spans="1:58" ht="144" customHeight="1">
      <c r="A47" s="43" t="str">
        <f t="shared" si="20"/>
        <v>3101637/70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95-004-63</v>
      </c>
      <c r="C47" s="147" t="s">
        <v>911</v>
      </c>
      <c r="E47" s="43" t="str">
        <f>IF(F47&lt;&gt;"",IFERROR(VLOOKUP(F47,Категории!A:B,2,0),""),"Требуется категория")</f>
        <v>Кепки</v>
      </c>
      <c r="F47" s="44" t="s">
        <v>318</v>
      </c>
      <c r="G47" s="62" t="s">
        <v>870</v>
      </c>
      <c r="H47" s="44" t="s">
        <v>388</v>
      </c>
      <c r="J47" s="43" t="str">
        <f>'1C'!$AJ$1</f>
        <v>Fredrikson</v>
      </c>
      <c r="K47" s="101" t="s">
        <v>895</v>
      </c>
      <c r="L47" s="100" t="s">
        <v>945</v>
      </c>
      <c r="M47" s="62"/>
      <c r="N47" s="62"/>
      <c r="O47" s="62"/>
      <c r="P47" s="62"/>
      <c r="Q47" s="151" t="s">
        <v>907</v>
      </c>
      <c r="R47" s="64"/>
      <c r="S47" s="62" t="s">
        <v>44</v>
      </c>
      <c r="T47" s="58"/>
      <c r="U47" s="58" t="s">
        <v>382</v>
      </c>
      <c r="V47" s="58"/>
      <c r="Y47" s="58"/>
      <c r="Z47" s="44">
        <v>7</v>
      </c>
      <c r="AA47" s="58">
        <v>14</v>
      </c>
      <c r="AB47" s="44">
        <v>21</v>
      </c>
      <c r="AC47" s="58">
        <v>28</v>
      </c>
      <c r="AD47" s="44">
        <v>21</v>
      </c>
      <c r="AE47" s="58">
        <v>1</v>
      </c>
      <c r="AF47" s="44">
        <v>2</v>
      </c>
      <c r="AG47" s="58"/>
      <c r="AT47" s="59">
        <f t="shared" si="21"/>
        <v>94</v>
      </c>
      <c r="AU47" s="65" t="s">
        <v>565</v>
      </c>
      <c r="AV47" s="56" t="str">
        <f t="shared" ca="1" si="22"/>
        <v>ООО "ФРЭДРИКСОН" Россия 192029, С-Петербург, пр. Обуховской обороны, д.86, лит М</v>
      </c>
      <c r="AW47" s="43" t="str">
        <f t="shared" ca="1" si="23"/>
        <v>Россия</v>
      </c>
      <c r="AX47" s="74">
        <f t="shared" si="24"/>
        <v>0.1</v>
      </c>
      <c r="AY47" s="43">
        <f t="shared" si="25"/>
        <v>0.15000000000000002</v>
      </c>
      <c r="AZ47" s="43">
        <f t="shared" si="26"/>
        <v>9.4</v>
      </c>
      <c r="BA47" s="43">
        <f t="shared" si="27"/>
        <v>14.100000000000001</v>
      </c>
      <c r="BB47" s="139">
        <v>975.8</v>
      </c>
      <c r="BC47" s="148">
        <f t="shared" si="28"/>
        <v>91725.2</v>
      </c>
      <c r="BD47" s="45">
        <f>IF(A47&lt;&gt;"",IF(_xlfn.XLOOKUP(A47,'1C'!A:A,'1C'!A:A,0,0)&gt;0,1,0),"")</f>
        <v>0</v>
      </c>
      <c r="BE47" s="145">
        <f>IF(C47&lt;&gt;"",IF(_xlfn.XLOOKUP(TEXT(C47,"###"),'1C'!W:W,'1C'!D:D,0,0)&gt;0,0,1),"")</f>
        <v>1</v>
      </c>
      <c r="BF47" s="72" t="str">
        <f t="shared" si="29"/>
        <v>-</v>
      </c>
    </row>
    <row r="48" spans="1:58" ht="144" customHeight="1">
      <c r="A48" s="43" t="str">
        <f t="shared" si="20"/>
        <v>3109637/70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95-005-63</v>
      </c>
      <c r="C48" s="147" t="s">
        <v>912</v>
      </c>
      <c r="E48" s="43" t="str">
        <f>IF(F48&lt;&gt;"",IFERROR(VLOOKUP(F48,Категории!A:B,2,0),""),"Требуется категория")</f>
        <v>Кепки</v>
      </c>
      <c r="F48" s="44" t="s">
        <v>318</v>
      </c>
      <c r="G48" s="62" t="s">
        <v>870</v>
      </c>
      <c r="H48" s="44" t="s">
        <v>388</v>
      </c>
      <c r="J48" s="43" t="str">
        <f>'1C'!$AJ$1</f>
        <v>Fredrikson</v>
      </c>
      <c r="K48" s="101" t="s">
        <v>895</v>
      </c>
      <c r="L48" s="100" t="s">
        <v>945</v>
      </c>
      <c r="M48" s="62"/>
      <c r="N48" s="62"/>
      <c r="O48" s="62"/>
      <c r="P48" s="62"/>
      <c r="Q48" s="151" t="s">
        <v>907</v>
      </c>
      <c r="R48" s="64"/>
      <c r="S48" s="62" t="s">
        <v>44</v>
      </c>
      <c r="T48" s="58"/>
      <c r="U48" s="58" t="s">
        <v>382</v>
      </c>
      <c r="V48" s="58"/>
      <c r="Y48" s="58"/>
      <c r="Z48" s="44">
        <v>10</v>
      </c>
      <c r="AA48" s="58">
        <v>20</v>
      </c>
      <c r="AB48" s="44">
        <v>30</v>
      </c>
      <c r="AC48" s="58">
        <v>40</v>
      </c>
      <c r="AD48" s="44">
        <v>30</v>
      </c>
      <c r="AE48" s="58">
        <v>16</v>
      </c>
      <c r="AF48" s="44">
        <v>10</v>
      </c>
      <c r="AG48" s="58"/>
      <c r="AT48" s="59">
        <f t="shared" si="21"/>
        <v>156</v>
      </c>
      <c r="AU48" s="65" t="s">
        <v>565</v>
      </c>
      <c r="AV48" s="56" t="str">
        <f t="shared" ca="1" si="22"/>
        <v>ООО "ФРЭДРИКСОН" Россия 192029, С-Петербург, пр. Обуховской обороны, д.86, лит М</v>
      </c>
      <c r="AW48" s="43" t="str">
        <f t="shared" ca="1" si="23"/>
        <v>Россия</v>
      </c>
      <c r="AX48" s="74">
        <f t="shared" si="24"/>
        <v>0.1</v>
      </c>
      <c r="AY48" s="43">
        <f t="shared" si="25"/>
        <v>0.15000000000000002</v>
      </c>
      <c r="AZ48" s="43">
        <f t="shared" si="26"/>
        <v>15.600000000000001</v>
      </c>
      <c r="BA48" s="43">
        <f t="shared" si="27"/>
        <v>23.400000000000002</v>
      </c>
      <c r="BB48" s="139">
        <v>975.8</v>
      </c>
      <c r="BC48" s="148">
        <f t="shared" si="28"/>
        <v>152224.79999999999</v>
      </c>
      <c r="BD48" s="45">
        <f>IF(A48&lt;&gt;"",IF(_xlfn.XLOOKUP(A48,'1C'!A:A,'1C'!A:A,0,0)&gt;0,1,0),"")</f>
        <v>0</v>
      </c>
      <c r="BE48" s="145">
        <f>IF(C48&lt;&gt;"",IF(_xlfn.XLOOKUP(TEXT(C48,"###"),'1C'!W:W,'1C'!D:D,0,0)&gt;0,0,1),"")</f>
        <v>1</v>
      </c>
      <c r="BF48" s="72" t="str">
        <f t="shared" si="29"/>
        <v>-</v>
      </c>
    </row>
    <row r="49" spans="1:58" ht="144" customHeight="1">
      <c r="A49" s="43" t="str">
        <f t="shared" si="20"/>
        <v>3125637/70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95-010-63</v>
      </c>
      <c r="C49" s="147" t="s">
        <v>917</v>
      </c>
      <c r="E49" s="43" t="str">
        <f>IF(F49&lt;&gt;"",IFERROR(VLOOKUP(F49,Категории!A:B,2,0),""),"Требуется категория")</f>
        <v>Кепки</v>
      </c>
      <c r="F49" s="44" t="s">
        <v>324</v>
      </c>
      <c r="G49" s="62" t="s">
        <v>870</v>
      </c>
      <c r="H49" s="44" t="s">
        <v>388</v>
      </c>
      <c r="J49" s="43" t="str">
        <f>'1C'!$AJ$1</f>
        <v>Fredrikson</v>
      </c>
      <c r="K49" s="101" t="s">
        <v>895</v>
      </c>
      <c r="L49" s="100" t="s">
        <v>945</v>
      </c>
      <c r="M49" s="65"/>
      <c r="N49" s="62"/>
      <c r="O49" s="62"/>
      <c r="P49" s="62"/>
      <c r="Q49" s="151" t="s">
        <v>907</v>
      </c>
      <c r="R49" s="64"/>
      <c r="S49" s="62" t="s">
        <v>44</v>
      </c>
      <c r="T49" s="58"/>
      <c r="U49" s="58" t="s">
        <v>382</v>
      </c>
      <c r="V49" s="58"/>
      <c r="Y49" s="58"/>
      <c r="Z49" s="44">
        <v>4</v>
      </c>
      <c r="AA49" s="58">
        <v>8</v>
      </c>
      <c r="AB49" s="44">
        <v>12</v>
      </c>
      <c r="AC49" s="58">
        <v>16</v>
      </c>
      <c r="AD49" s="44">
        <v>12</v>
      </c>
      <c r="AE49" s="58">
        <v>8</v>
      </c>
      <c r="AF49" s="44">
        <v>4</v>
      </c>
      <c r="AG49" s="58"/>
      <c r="AT49" s="59">
        <f t="shared" si="21"/>
        <v>64</v>
      </c>
      <c r="AU49" s="65" t="s">
        <v>565</v>
      </c>
      <c r="AV49" s="56" t="str">
        <f t="shared" ca="1" si="22"/>
        <v>ООО "ФРЭДРИКСОН" Россия 192029, С-Петербург, пр. Обуховской обороны, д.86, лит М</v>
      </c>
      <c r="AW49" s="43" t="str">
        <f t="shared" ca="1" si="23"/>
        <v>Россия</v>
      </c>
      <c r="AX49" s="74">
        <f t="shared" si="24"/>
        <v>0.1</v>
      </c>
      <c r="AY49" s="43">
        <f t="shared" si="25"/>
        <v>0.15000000000000002</v>
      </c>
      <c r="AZ49" s="43">
        <f t="shared" si="26"/>
        <v>6.4</v>
      </c>
      <c r="BA49" s="43">
        <f t="shared" si="27"/>
        <v>9.6000000000000014</v>
      </c>
      <c r="BB49" s="139">
        <v>975.8</v>
      </c>
      <c r="BC49" s="148">
        <f t="shared" si="28"/>
        <v>62451.199999999997</v>
      </c>
      <c r="BD49" s="45">
        <f>IF(A49&lt;&gt;"",IF(_xlfn.XLOOKUP(A49,'1C'!A:A,'1C'!A:A,0,0)&gt;0,1,0),"")</f>
        <v>0</v>
      </c>
      <c r="BE49" s="145">
        <f>IF(C49&lt;&gt;"",IF(_xlfn.XLOOKUP(TEXT(C49,"###"),'1C'!W:W,'1C'!D:D,0,0)&gt;0,0,1),"")</f>
        <v>1</v>
      </c>
      <c r="BF49" s="72" t="str">
        <f t="shared" si="29"/>
        <v>-</v>
      </c>
    </row>
    <row r="50" spans="1:58" ht="144" customHeight="1">
      <c r="A50" s="43" t="str">
        <f t="shared" si="20"/>
        <v>3030632/23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95-002-64</v>
      </c>
      <c r="C50" s="147" t="s">
        <v>909</v>
      </c>
      <c r="E50" s="43" t="str">
        <f>IF(F50&lt;&gt;"",IFERROR(VLOOKUP(F50,Категории!A:B,2,0),""),"Требуется категория")</f>
        <v>Кепки</v>
      </c>
      <c r="F50" s="44" t="s">
        <v>318</v>
      </c>
      <c r="G50" s="62" t="s">
        <v>870</v>
      </c>
      <c r="H50" s="44" t="s">
        <v>388</v>
      </c>
      <c r="J50" s="57" t="str">
        <f>'1C'!$AJ$1</f>
        <v>Fredrikson</v>
      </c>
      <c r="K50" s="100" t="s">
        <v>877</v>
      </c>
      <c r="L50" s="100" t="s">
        <v>944</v>
      </c>
      <c r="M50" s="62"/>
      <c r="N50" s="62"/>
      <c r="O50" s="62"/>
      <c r="P50" s="62"/>
      <c r="Q50" s="151" t="s">
        <v>907</v>
      </c>
      <c r="R50" s="64"/>
      <c r="S50" s="62" t="s">
        <v>44</v>
      </c>
      <c r="T50" s="58"/>
      <c r="U50" s="58" t="s">
        <v>382</v>
      </c>
      <c r="V50" s="58"/>
      <c r="Y50" s="58"/>
      <c r="AA50" s="58">
        <v>2</v>
      </c>
      <c r="AB50" s="44">
        <v>2</v>
      </c>
      <c r="AC50" s="58">
        <v>2</v>
      </c>
      <c r="AD50" s="44">
        <v>2</v>
      </c>
      <c r="AE50" s="58">
        <v>2</v>
      </c>
      <c r="AF50" s="44">
        <v>2</v>
      </c>
      <c r="AG50" s="58"/>
      <c r="AT50" s="57">
        <f t="shared" si="21"/>
        <v>12</v>
      </c>
      <c r="AU50" s="65" t="s">
        <v>565</v>
      </c>
      <c r="AV50" s="56" t="str">
        <f t="shared" ca="1" si="22"/>
        <v>ООО "ФРЭДРИКСОН" Россия 192029, С-Петербург, пр. Обуховской обороны, д.86, лит М</v>
      </c>
      <c r="AW50" s="43" t="str">
        <f t="shared" ca="1" si="23"/>
        <v>Россия</v>
      </c>
      <c r="AX50" s="74">
        <f t="shared" si="24"/>
        <v>0.1</v>
      </c>
      <c r="AY50" s="43">
        <f t="shared" si="25"/>
        <v>0.15000000000000002</v>
      </c>
      <c r="AZ50" s="43">
        <f t="shared" si="26"/>
        <v>1.2000000000000002</v>
      </c>
      <c r="BA50" s="43">
        <f t="shared" si="27"/>
        <v>1.8000000000000003</v>
      </c>
      <c r="BB50" s="139">
        <v>975.8</v>
      </c>
      <c r="BC50" s="148">
        <f t="shared" si="28"/>
        <v>11709.599999999999</v>
      </c>
      <c r="BD50" s="45">
        <f>IF(A50&lt;&gt;"",IF(_xlfn.XLOOKUP(A50,'1C'!A:A,'1C'!A:A,0,0)&gt;0,1,0),"")</f>
        <v>0</v>
      </c>
      <c r="BE50" s="145">
        <f>IF(C50&lt;&gt;"",IF(_xlfn.XLOOKUP(TEXT(C50,"###"),'1C'!W:W,'1C'!D:D,0,0)&gt;0,0,1),"")</f>
        <v>1</v>
      </c>
      <c r="BF50" s="72" t="str">
        <f t="shared" si="29"/>
        <v>-</v>
      </c>
    </row>
    <row r="51" spans="1:58" ht="144" customHeight="1">
      <c r="A51" s="43" t="str">
        <f t="shared" si="20"/>
        <v>3363632/23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95-016-64</v>
      </c>
      <c r="C51" s="147" t="s">
        <v>923</v>
      </c>
      <c r="E51" s="43" t="str">
        <f>IF(F51&lt;&gt;"",IFERROR(VLOOKUP(F51,Категории!A:B,2,0),""),"Требуется категория")</f>
        <v>Панамы</v>
      </c>
      <c r="F51" s="44" t="s">
        <v>325</v>
      </c>
      <c r="G51" s="62" t="s">
        <v>870</v>
      </c>
      <c r="H51" s="44" t="s">
        <v>388</v>
      </c>
      <c r="J51" s="43" t="str">
        <f>'1C'!$AJ$1</f>
        <v>Fredrikson</v>
      </c>
      <c r="K51" s="101" t="s">
        <v>877</v>
      </c>
      <c r="L51" s="100" t="s">
        <v>944</v>
      </c>
      <c r="M51" s="65"/>
      <c r="N51" s="62"/>
      <c r="O51" s="62"/>
      <c r="P51" s="62"/>
      <c r="Q51" s="151" t="s">
        <v>907</v>
      </c>
      <c r="R51" s="64"/>
      <c r="S51" s="62" t="s">
        <v>44</v>
      </c>
      <c r="T51" s="58"/>
      <c r="U51" s="58" t="s">
        <v>382</v>
      </c>
      <c r="V51" s="58"/>
      <c r="Y51" s="58"/>
      <c r="Z51" s="44">
        <v>1</v>
      </c>
      <c r="AA51" s="58">
        <v>1</v>
      </c>
      <c r="AB51" s="44">
        <v>2</v>
      </c>
      <c r="AC51" s="58">
        <v>4</v>
      </c>
      <c r="AD51" s="44">
        <v>1</v>
      </c>
      <c r="AE51" s="58">
        <v>1</v>
      </c>
      <c r="AF51" s="44" t="s">
        <v>906</v>
      </c>
      <c r="AG51" s="58"/>
      <c r="AT51" s="59">
        <f t="shared" si="21"/>
        <v>10</v>
      </c>
      <c r="AU51" s="65" t="s">
        <v>565</v>
      </c>
      <c r="AV51" s="56" t="str">
        <f t="shared" ca="1" si="22"/>
        <v>ООО "ФРЭДРИКСОН" Россия 192029, С-Петербург, пр. Обуховской обороны, д.86, лит М</v>
      </c>
      <c r="AW51" s="43" t="str">
        <f t="shared" ca="1" si="23"/>
        <v>Россия</v>
      </c>
      <c r="AX51" s="74">
        <f t="shared" si="24"/>
        <v>0.1</v>
      </c>
      <c r="AY51" s="43">
        <f t="shared" si="25"/>
        <v>0.15000000000000002</v>
      </c>
      <c r="AZ51" s="43">
        <f t="shared" si="26"/>
        <v>1</v>
      </c>
      <c r="BA51" s="43">
        <f t="shared" si="27"/>
        <v>1.5000000000000002</v>
      </c>
      <c r="BB51" s="139">
        <v>975.8</v>
      </c>
      <c r="BC51" s="148">
        <f t="shared" si="28"/>
        <v>9758</v>
      </c>
      <c r="BD51" s="45">
        <f>IF(A51&lt;&gt;"",IF(_xlfn.XLOOKUP(A51,'1C'!A:A,'1C'!A:A,0,0)&gt;0,1,0),"")</f>
        <v>0</v>
      </c>
      <c r="BE51" s="145">
        <f>IF(C51&lt;&gt;"",IF(_xlfn.XLOOKUP(TEXT(C51,"###"),'1C'!W:W,'1C'!D:D,0,0)&gt;0,0,1),"")</f>
        <v>1</v>
      </c>
      <c r="BF51" s="72" t="str">
        <f t="shared" si="29"/>
        <v>-</v>
      </c>
    </row>
    <row r="52" spans="1:58" ht="144" customHeight="1">
      <c r="A52" s="43" t="str">
        <f t="shared" si="20"/>
        <v>3243631/90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95-014-09</v>
      </c>
      <c r="C52" s="147" t="s">
        <v>921</v>
      </c>
      <c r="E52" s="43" t="str">
        <f>IF(F52&lt;&gt;"",IFERROR(VLOOKUP(F52,Категории!A:B,2,0),""),"Требуется категория")</f>
        <v>Кепки</v>
      </c>
      <c r="F52" s="44" t="s">
        <v>350</v>
      </c>
      <c r="G52" s="62" t="s">
        <v>870</v>
      </c>
      <c r="H52" s="44" t="s">
        <v>388</v>
      </c>
      <c r="J52" s="43" t="str">
        <f>'1C'!$AJ$1</f>
        <v>Fredrikson</v>
      </c>
      <c r="K52" s="101" t="s">
        <v>905</v>
      </c>
      <c r="L52" s="100" t="s">
        <v>53</v>
      </c>
      <c r="M52" s="65"/>
      <c r="N52" s="62"/>
      <c r="O52" s="62"/>
      <c r="P52" s="62"/>
      <c r="Q52" s="151" t="s">
        <v>907</v>
      </c>
      <c r="R52" s="64"/>
      <c r="S52" s="62" t="s">
        <v>44</v>
      </c>
      <c r="T52" s="58"/>
      <c r="U52" s="58" t="s">
        <v>382</v>
      </c>
      <c r="V52" s="58"/>
      <c r="Y52" s="58"/>
      <c r="Z52" s="44" t="s">
        <v>906</v>
      </c>
      <c r="AA52" s="58">
        <v>1</v>
      </c>
      <c r="AB52" s="44">
        <v>2</v>
      </c>
      <c r="AC52" s="58">
        <v>4</v>
      </c>
      <c r="AD52" s="44">
        <v>2</v>
      </c>
      <c r="AE52" s="58">
        <v>1</v>
      </c>
      <c r="AF52" s="44">
        <v>1</v>
      </c>
      <c r="AG52" s="58"/>
      <c r="AT52" s="59">
        <f t="shared" si="21"/>
        <v>11</v>
      </c>
      <c r="AU52" s="65" t="s">
        <v>565</v>
      </c>
      <c r="AV52" s="56" t="str">
        <f t="shared" ca="1" si="22"/>
        <v>ООО "ФРЭДРИКСОН" Россия 192029, С-Петербург, пр. Обуховской обороны, д.86, лит М</v>
      </c>
      <c r="AW52" s="43" t="str">
        <f t="shared" ca="1" si="23"/>
        <v>Россия</v>
      </c>
      <c r="AX52" s="74">
        <f t="shared" si="24"/>
        <v>0.1</v>
      </c>
      <c r="AY52" s="43">
        <f t="shared" si="25"/>
        <v>0.15000000000000002</v>
      </c>
      <c r="AZ52" s="43">
        <f t="shared" si="26"/>
        <v>1.1000000000000001</v>
      </c>
      <c r="BA52" s="43">
        <f t="shared" si="27"/>
        <v>1.6500000000000004</v>
      </c>
      <c r="BB52" s="139">
        <v>975.8</v>
      </c>
      <c r="BC52" s="148">
        <f t="shared" si="28"/>
        <v>10733.8</v>
      </c>
      <c r="BD52" s="45">
        <f>IF(A52&lt;&gt;"",IF(_xlfn.XLOOKUP(A52,'1C'!A:A,'1C'!A:A,0,0)&gt;0,1,0),"")</f>
        <v>0</v>
      </c>
      <c r="BE52" s="145">
        <f>IF(C52&lt;&gt;"",IF(_xlfn.XLOOKUP(TEXT(C52,"###"),'1C'!W:W,'1C'!D:D,0,0)&gt;0,0,1),"")</f>
        <v>1</v>
      </c>
      <c r="BF52" s="72" t="str">
        <f t="shared" si="29"/>
        <v>-</v>
      </c>
    </row>
    <row r="53" spans="1:58" ht="144" customHeight="1">
      <c r="A53" s="43" t="str">
        <f t="shared" si="20"/>
        <v>3215630/77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95-001-69</v>
      </c>
      <c r="C53" s="146" t="s">
        <v>908</v>
      </c>
      <c r="E53" s="43" t="str">
        <f>IF(F53&lt;&gt;"",IFERROR(VLOOKUP(F53,Категории!A:B,2,0),""),"Требуется категория")</f>
        <v>Бейсболки</v>
      </c>
      <c r="F53" s="44" t="s">
        <v>327</v>
      </c>
      <c r="G53" s="62" t="s">
        <v>870</v>
      </c>
      <c r="H53" s="44" t="s">
        <v>388</v>
      </c>
      <c r="J53" s="57" t="str">
        <f>'1C'!$AJ$1</f>
        <v>Fredrikson</v>
      </c>
      <c r="K53" s="98" t="s">
        <v>873</v>
      </c>
      <c r="L53" s="100" t="s">
        <v>943</v>
      </c>
      <c r="M53" s="62"/>
      <c r="N53" s="62"/>
      <c r="O53" s="62"/>
      <c r="P53" s="62"/>
      <c r="Q53" s="151" t="s">
        <v>907</v>
      </c>
      <c r="R53" s="64"/>
      <c r="S53" s="62" t="s">
        <v>44</v>
      </c>
      <c r="T53" s="58"/>
      <c r="U53" s="58" t="s">
        <v>382</v>
      </c>
      <c r="V53" s="58"/>
      <c r="Y53" s="58"/>
      <c r="AA53" s="58">
        <v>1</v>
      </c>
      <c r="AB53" s="44">
        <v>1</v>
      </c>
      <c r="AC53" s="58">
        <v>2</v>
      </c>
      <c r="AD53" s="44">
        <v>1</v>
      </c>
      <c r="AE53" s="58">
        <v>1</v>
      </c>
      <c r="AF53" s="44">
        <v>1</v>
      </c>
      <c r="AG53" s="58"/>
      <c r="AT53" s="57">
        <f t="shared" si="21"/>
        <v>7</v>
      </c>
      <c r="AU53" s="65" t="s">
        <v>565</v>
      </c>
      <c r="AV53" s="56" t="str">
        <f t="shared" ca="1" si="22"/>
        <v>ООО "ФРЭДРИКСОН" Россия 192029, С-Петербург, пр. Обуховской обороны, д.86, лит М</v>
      </c>
      <c r="AW53" s="43" t="str">
        <f t="shared" ca="1" si="23"/>
        <v>Россия</v>
      </c>
      <c r="AX53" s="74">
        <f t="shared" si="24"/>
        <v>0.1</v>
      </c>
      <c r="AY53" s="43">
        <f t="shared" si="25"/>
        <v>0.15000000000000002</v>
      </c>
      <c r="AZ53" s="43">
        <f t="shared" si="26"/>
        <v>0.70000000000000007</v>
      </c>
      <c r="BA53" s="43">
        <f t="shared" si="27"/>
        <v>1.0500000000000003</v>
      </c>
      <c r="BB53" s="139">
        <v>975.8</v>
      </c>
      <c r="BC53" s="148">
        <f t="shared" si="28"/>
        <v>6830.5999999999995</v>
      </c>
      <c r="BD53" s="45">
        <f>IF(A53&lt;&gt;"",IF(_xlfn.XLOOKUP(A53,'1C'!A:A,'1C'!A:A,0,0)&gt;0,1,0),"")</f>
        <v>0</v>
      </c>
      <c r="BE53" s="145">
        <f>IF(C53&lt;&gt;"",IF(_xlfn.XLOOKUP(TEXT(C53,"###"),'1C'!W:W,'1C'!D:D,0,0)&gt;0,0,1),"")</f>
        <v>1</v>
      </c>
      <c r="BF53" s="72" t="str">
        <f t="shared" si="29"/>
        <v>-</v>
      </c>
    </row>
    <row r="54" spans="1:58" ht="144" customHeight="1">
      <c r="A54" s="43" t="str">
        <f t="shared" si="20"/>
        <v>3190630/77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95-008-69</v>
      </c>
      <c r="C54" s="147" t="s">
        <v>915</v>
      </c>
      <c r="E54" s="43" t="str">
        <f>IF(F54&lt;&gt;"",IFERROR(VLOOKUP(F54,Категории!A:B,2,0),""),"Требуется категория")</f>
        <v>Кепки</v>
      </c>
      <c r="F54" s="44" t="s">
        <v>318</v>
      </c>
      <c r="G54" s="62" t="s">
        <v>870</v>
      </c>
      <c r="H54" s="44" t="s">
        <v>388</v>
      </c>
      <c r="J54" s="57" t="str">
        <f>'1C'!$AJ$1</f>
        <v>Fredrikson</v>
      </c>
      <c r="K54" s="100" t="s">
        <v>873</v>
      </c>
      <c r="L54" s="100" t="s">
        <v>943</v>
      </c>
      <c r="M54" s="62"/>
      <c r="N54" s="62"/>
      <c r="O54" s="62"/>
      <c r="P54" s="62"/>
      <c r="Q54" s="151" t="s">
        <v>907</v>
      </c>
      <c r="R54" s="64"/>
      <c r="S54" s="62" t="s">
        <v>44</v>
      </c>
      <c r="T54" s="58"/>
      <c r="U54" s="58" t="s">
        <v>382</v>
      </c>
      <c r="V54" s="58"/>
      <c r="Y54" s="58"/>
      <c r="AA54" s="58">
        <v>1</v>
      </c>
      <c r="AB54" s="44">
        <v>2</v>
      </c>
      <c r="AC54" s="58">
        <v>3</v>
      </c>
      <c r="AD54" s="44">
        <v>2</v>
      </c>
      <c r="AE54" s="58">
        <v>1</v>
      </c>
      <c r="AF54" s="44">
        <v>1</v>
      </c>
      <c r="AG54" s="58"/>
      <c r="AT54" s="57">
        <f t="shared" si="21"/>
        <v>10</v>
      </c>
      <c r="AU54" s="65" t="s">
        <v>565</v>
      </c>
      <c r="AV54" s="56" t="str">
        <f t="shared" ca="1" si="22"/>
        <v>ООО "ФРЭДРИКСОН" Россия 192029, С-Петербург, пр. Обуховской обороны, д.86, лит М</v>
      </c>
      <c r="AW54" s="43" t="str">
        <f t="shared" ca="1" si="23"/>
        <v>Россия</v>
      </c>
      <c r="AX54" s="74">
        <f t="shared" si="24"/>
        <v>0.1</v>
      </c>
      <c r="AY54" s="43">
        <f t="shared" si="25"/>
        <v>0.15000000000000002</v>
      </c>
      <c r="AZ54" s="43">
        <f t="shared" si="26"/>
        <v>1</v>
      </c>
      <c r="BA54" s="43">
        <f t="shared" si="27"/>
        <v>1.5000000000000002</v>
      </c>
      <c r="BB54" s="139">
        <v>975.8</v>
      </c>
      <c r="BC54" s="148">
        <f t="shared" si="28"/>
        <v>9758</v>
      </c>
      <c r="BD54" s="45">
        <f>IF(A54&lt;&gt;"",IF(_xlfn.XLOOKUP(A54,'1C'!A:A,'1C'!A:A,0,0)&gt;0,1,0),"")</f>
        <v>0</v>
      </c>
      <c r="BE54" s="145">
        <f>IF(C54&lt;&gt;"",IF(_xlfn.XLOOKUP(TEXT(C54,"###"),'1C'!W:W,'1C'!D:D,0,0)&gt;0,0,1),"")</f>
        <v>1</v>
      </c>
      <c r="BF54" s="72" t="str">
        <f t="shared" si="29"/>
        <v>-</v>
      </c>
    </row>
    <row r="55" spans="1:58" ht="144" customHeight="1">
      <c r="A55" s="43" t="str">
        <f t="shared" si="20"/>
        <v>3125630/77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95-010-69</v>
      </c>
      <c r="C55" s="147" t="s">
        <v>917</v>
      </c>
      <c r="E55" s="43" t="str">
        <f>IF(F55&lt;&gt;"",IFERROR(VLOOKUP(F55,Категории!A:B,2,0),""),"Требуется категория")</f>
        <v>Кепки</v>
      </c>
      <c r="F55" s="44" t="s">
        <v>324</v>
      </c>
      <c r="G55" s="62" t="s">
        <v>870</v>
      </c>
      <c r="H55" s="44" t="s">
        <v>388</v>
      </c>
      <c r="J55" s="59" t="str">
        <f>'1C'!$AJ$1</f>
        <v>Fredrikson</v>
      </c>
      <c r="K55" s="100" t="s">
        <v>873</v>
      </c>
      <c r="L55" s="100" t="s">
        <v>943</v>
      </c>
      <c r="M55" s="62"/>
      <c r="N55" s="62"/>
      <c r="O55" s="62"/>
      <c r="P55" s="62"/>
      <c r="Q55" s="151" t="s">
        <v>907</v>
      </c>
      <c r="R55" s="64"/>
      <c r="S55" s="62" t="s">
        <v>44</v>
      </c>
      <c r="T55" s="58"/>
      <c r="U55" s="58" t="s">
        <v>382</v>
      </c>
      <c r="V55" s="58"/>
      <c r="Y55" s="58"/>
      <c r="AA55" s="58">
        <v>1</v>
      </c>
      <c r="AB55" s="44">
        <v>1</v>
      </c>
      <c r="AC55" s="58">
        <v>2</v>
      </c>
      <c r="AD55" s="44">
        <v>1</v>
      </c>
      <c r="AE55" s="58">
        <v>1</v>
      </c>
      <c r="AF55" s="44">
        <v>1</v>
      </c>
      <c r="AG55" s="58"/>
      <c r="AT55" s="57">
        <f t="shared" si="21"/>
        <v>7</v>
      </c>
      <c r="AU55" s="65" t="s">
        <v>565</v>
      </c>
      <c r="AV55" s="56" t="str">
        <f t="shared" ca="1" si="22"/>
        <v>ООО "ФРЭДРИКСОН" Россия 192029, С-Петербург, пр. Обуховской обороны, д.86, лит М</v>
      </c>
      <c r="AW55" s="43" t="str">
        <f t="shared" ca="1" si="23"/>
        <v>Россия</v>
      </c>
      <c r="AX55" s="74">
        <f t="shared" si="24"/>
        <v>0.1</v>
      </c>
      <c r="AY55" s="43">
        <f t="shared" si="25"/>
        <v>0.15000000000000002</v>
      </c>
      <c r="AZ55" s="43">
        <f t="shared" si="26"/>
        <v>0.70000000000000007</v>
      </c>
      <c r="BA55" s="43">
        <f t="shared" si="27"/>
        <v>1.0500000000000003</v>
      </c>
      <c r="BB55" s="139">
        <v>975.8</v>
      </c>
      <c r="BC55" s="148">
        <f t="shared" si="28"/>
        <v>6830.5999999999995</v>
      </c>
      <c r="BD55" s="45">
        <f>IF(A55&lt;&gt;"",IF(_xlfn.XLOOKUP(A55,'1C'!A:A,'1C'!A:A,0,0)&gt;0,1,0),"")</f>
        <v>0</v>
      </c>
      <c r="BE55" s="145">
        <f>IF(C55&lt;&gt;"",IF(_xlfn.XLOOKUP(TEXT(C55,"###"),'1C'!W:W,'1C'!D:D,0,0)&gt;0,0,1),"")</f>
        <v>1</v>
      </c>
      <c r="BF55" s="72" t="str">
        <f t="shared" si="29"/>
        <v>-</v>
      </c>
    </row>
    <row r="56" spans="1:58" ht="144" customHeight="1">
      <c r="A56" s="43" t="str">
        <f t="shared" si="20"/>
        <v>3035630/23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95-003-89</v>
      </c>
      <c r="C56" s="147" t="s">
        <v>910</v>
      </c>
      <c r="E56" s="43" t="str">
        <f>IF(F56&lt;&gt;"",IFERROR(VLOOKUP(F56,Категории!A:B,2,0),""),"Требуется категория")</f>
        <v>Кепки</v>
      </c>
      <c r="F56" s="44" t="s">
        <v>318</v>
      </c>
      <c r="G56" s="62" t="s">
        <v>870</v>
      </c>
      <c r="H56" s="44" t="s">
        <v>388</v>
      </c>
      <c r="J56" s="57" t="str">
        <f>'1C'!$AJ$1</f>
        <v>Fredrikson</v>
      </c>
      <c r="K56" s="100" t="s">
        <v>878</v>
      </c>
      <c r="L56" s="100" t="s">
        <v>139</v>
      </c>
      <c r="M56" s="62"/>
      <c r="N56" s="62"/>
      <c r="O56" s="62"/>
      <c r="P56" s="62"/>
      <c r="Q56" s="151" t="s">
        <v>907</v>
      </c>
      <c r="R56" s="64"/>
      <c r="S56" s="62" t="s">
        <v>44</v>
      </c>
      <c r="T56" s="58"/>
      <c r="U56" s="58" t="s">
        <v>382</v>
      </c>
      <c r="V56" s="58"/>
      <c r="Y56" s="58"/>
      <c r="AA56" s="58">
        <v>2</v>
      </c>
      <c r="AB56" s="44">
        <v>3</v>
      </c>
      <c r="AC56" s="58">
        <v>4</v>
      </c>
      <c r="AD56" s="44">
        <v>3</v>
      </c>
      <c r="AE56" s="58">
        <v>1</v>
      </c>
      <c r="AG56" s="58"/>
      <c r="AT56" s="57">
        <f t="shared" si="21"/>
        <v>13</v>
      </c>
      <c r="AU56" s="65" t="s">
        <v>565</v>
      </c>
      <c r="AV56" s="56" t="str">
        <f t="shared" ca="1" si="22"/>
        <v>ООО "ФРЭДРИКСОН" Россия 192029, С-Петербург, пр. Обуховской обороны, д.86, лит М</v>
      </c>
      <c r="AW56" s="43" t="str">
        <f t="shared" ca="1" si="23"/>
        <v>Россия</v>
      </c>
      <c r="AX56" s="74">
        <f t="shared" si="24"/>
        <v>0.1</v>
      </c>
      <c r="AY56" s="43">
        <f t="shared" si="25"/>
        <v>0.15000000000000002</v>
      </c>
      <c r="AZ56" s="43">
        <f t="shared" si="26"/>
        <v>1.3</v>
      </c>
      <c r="BA56" s="43">
        <f t="shared" si="27"/>
        <v>1.9500000000000002</v>
      </c>
      <c r="BB56" s="139">
        <v>975.8</v>
      </c>
      <c r="BC56" s="148">
        <f t="shared" si="28"/>
        <v>12685.4</v>
      </c>
      <c r="BD56" s="45">
        <f>IF(A56&lt;&gt;"",IF(_xlfn.XLOOKUP(A56,'1C'!A:A,'1C'!A:A,0,0)&gt;0,1,0),"")</f>
        <v>0</v>
      </c>
      <c r="BE56" s="145">
        <f>IF(C56&lt;&gt;"",IF(_xlfn.XLOOKUP(TEXT(C56,"###"),'1C'!W:W,'1C'!D:D,0,0)&gt;0,0,1),"")</f>
        <v>1</v>
      </c>
      <c r="BF56" s="72" t="str">
        <f t="shared" si="29"/>
        <v>-</v>
      </c>
    </row>
    <row r="57" spans="1:58" ht="144" customHeight="1">
      <c r="A57" s="43" t="str">
        <f t="shared" si="20"/>
        <v>3030630/23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95-002-89</v>
      </c>
      <c r="C57" s="147" t="s">
        <v>909</v>
      </c>
      <c r="E57" s="43" t="str">
        <f>IF(F57&lt;&gt;"",IFERROR(VLOOKUP(F57,Категории!A:B,2,0),""),"Требуется категория")</f>
        <v>Кепки</v>
      </c>
      <c r="F57" s="44" t="s">
        <v>318</v>
      </c>
      <c r="G57" s="62" t="s">
        <v>870</v>
      </c>
      <c r="H57" s="44" t="s">
        <v>388</v>
      </c>
      <c r="J57" s="43" t="str">
        <f>'1C'!$AJ$1</f>
        <v>Fredrikson</v>
      </c>
      <c r="K57" s="101" t="s">
        <v>878</v>
      </c>
      <c r="L57" s="100" t="s">
        <v>139</v>
      </c>
      <c r="M57" s="62"/>
      <c r="N57" s="62"/>
      <c r="O57" s="62"/>
      <c r="P57" s="62"/>
      <c r="Q57" s="151" t="s">
        <v>907</v>
      </c>
      <c r="R57" s="64"/>
      <c r="S57" s="62" t="s">
        <v>44</v>
      </c>
      <c r="T57" s="58"/>
      <c r="U57" s="58" t="s">
        <v>382</v>
      </c>
      <c r="V57" s="58"/>
      <c r="Y57" s="58"/>
      <c r="Z57" s="44" t="s">
        <v>906</v>
      </c>
      <c r="AA57" s="58">
        <v>2</v>
      </c>
      <c r="AB57" s="44" t="s">
        <v>906</v>
      </c>
      <c r="AC57" s="58">
        <v>5</v>
      </c>
      <c r="AD57" s="44">
        <v>5</v>
      </c>
      <c r="AE57" s="58">
        <v>2</v>
      </c>
      <c r="AF57" s="44">
        <v>1</v>
      </c>
      <c r="AG57" s="58"/>
      <c r="AT57" s="59">
        <f t="shared" si="21"/>
        <v>15</v>
      </c>
      <c r="AU57" s="65" t="s">
        <v>565</v>
      </c>
      <c r="AV57" s="56" t="str">
        <f t="shared" ca="1" si="22"/>
        <v>ООО "ФРЭДРИКСОН" Россия 192029, С-Петербург, пр. Обуховской обороны, д.86, лит М</v>
      </c>
      <c r="AW57" s="43" t="str">
        <f t="shared" ca="1" si="23"/>
        <v>Россия</v>
      </c>
      <c r="AX57" s="74">
        <f t="shared" si="24"/>
        <v>0.1</v>
      </c>
      <c r="AY57" s="43">
        <f t="shared" si="25"/>
        <v>0.15000000000000002</v>
      </c>
      <c r="AZ57" s="43">
        <f t="shared" si="26"/>
        <v>1.5</v>
      </c>
      <c r="BA57" s="43">
        <f t="shared" si="27"/>
        <v>2.2500000000000004</v>
      </c>
      <c r="BB57" s="139">
        <v>975.8</v>
      </c>
      <c r="BC57" s="148">
        <f t="shared" si="28"/>
        <v>14637</v>
      </c>
      <c r="BD57" s="45">
        <f>IF(A57&lt;&gt;"",IF(_xlfn.XLOOKUP(A57,'1C'!A:A,'1C'!A:A,0,0)&gt;0,1,0),"")</f>
        <v>0</v>
      </c>
      <c r="BE57" s="145">
        <f>IF(C57&lt;&gt;"",IF(_xlfn.XLOOKUP(TEXT(C57,"###"),'1C'!W:W,'1C'!D:D,0,0)&gt;0,0,1),"")</f>
        <v>1</v>
      </c>
      <c r="BF57" s="72" t="str">
        <f t="shared" si="29"/>
        <v>-</v>
      </c>
    </row>
    <row r="58" spans="1:58" ht="144" customHeight="1">
      <c r="A58" s="43" t="str">
        <f t="shared" si="20"/>
        <v>3142630/23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95-012-89</v>
      </c>
      <c r="C58" s="147" t="s">
        <v>919</v>
      </c>
      <c r="E58" s="43" t="str">
        <f>IF(F58&lt;&gt;"",IFERROR(VLOOKUP(F58,Категории!A:B,2,0),""),"Требуется категория")</f>
        <v>Кепки</v>
      </c>
      <c r="F58" s="44" t="s">
        <v>348</v>
      </c>
      <c r="G58" s="62" t="s">
        <v>870</v>
      </c>
      <c r="H58" s="44" t="s">
        <v>388</v>
      </c>
      <c r="J58" s="43" t="str">
        <f>'1C'!$AJ$1</f>
        <v>Fredrikson</v>
      </c>
      <c r="K58" s="101" t="s">
        <v>878</v>
      </c>
      <c r="L58" s="100" t="s">
        <v>139</v>
      </c>
      <c r="M58" s="65"/>
      <c r="N58" s="62"/>
      <c r="O58" s="62"/>
      <c r="P58" s="62"/>
      <c r="Q58" s="151" t="s">
        <v>907</v>
      </c>
      <c r="R58" s="64"/>
      <c r="S58" s="62" t="s">
        <v>44</v>
      </c>
      <c r="T58" s="58"/>
      <c r="U58" s="58" t="s">
        <v>382</v>
      </c>
      <c r="V58" s="58"/>
      <c r="Y58" s="58"/>
      <c r="Z58" s="44" t="s">
        <v>906</v>
      </c>
      <c r="AA58" s="58">
        <v>1</v>
      </c>
      <c r="AB58" s="44" t="s">
        <v>906</v>
      </c>
      <c r="AC58" s="58">
        <v>3</v>
      </c>
      <c r="AD58" s="44">
        <v>3</v>
      </c>
      <c r="AE58" s="58">
        <v>2</v>
      </c>
      <c r="AF58" s="44" t="s">
        <v>906</v>
      </c>
      <c r="AG58" s="58"/>
      <c r="AT58" s="59">
        <f t="shared" si="21"/>
        <v>9</v>
      </c>
      <c r="AU58" s="65" t="s">
        <v>565</v>
      </c>
      <c r="AV58" s="56" t="str">
        <f t="shared" ca="1" si="22"/>
        <v>ООО "ФРЭДРИКСОН" Россия 192029, С-Петербург, пр. Обуховской обороны, д.86, лит М</v>
      </c>
      <c r="AW58" s="43" t="str">
        <f t="shared" ca="1" si="23"/>
        <v>Россия</v>
      </c>
      <c r="AX58" s="74">
        <f t="shared" si="24"/>
        <v>0.1</v>
      </c>
      <c r="AY58" s="43">
        <f t="shared" si="25"/>
        <v>0.15000000000000002</v>
      </c>
      <c r="AZ58" s="43">
        <f t="shared" si="26"/>
        <v>0.9</v>
      </c>
      <c r="BA58" s="43">
        <f t="shared" si="27"/>
        <v>1.35</v>
      </c>
      <c r="BB58" s="139">
        <v>975.8</v>
      </c>
      <c r="BC58" s="148">
        <f t="shared" si="28"/>
        <v>8782.1999999999989</v>
      </c>
      <c r="BD58" s="45">
        <f>IF(A58&lt;&gt;"",IF(_xlfn.XLOOKUP(A58,'1C'!A:A,'1C'!A:A,0,0)&gt;0,1,0),"")</f>
        <v>0</v>
      </c>
      <c r="BE58" s="145">
        <f>IF(C58&lt;&gt;"",IF(_xlfn.XLOOKUP(TEXT(C58,"###"),'1C'!W:W,'1C'!D:D,0,0)&gt;0,0,1),"")</f>
        <v>1</v>
      </c>
      <c r="BF58" s="72" t="str">
        <f t="shared" si="29"/>
        <v>-</v>
      </c>
    </row>
    <row r="59" spans="1:58" ht="144" customHeight="1">
      <c r="A59" s="43" t="str">
        <f t="shared" si="20"/>
        <v>3190630/23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95-008-89</v>
      </c>
      <c r="C59" s="147" t="s">
        <v>915</v>
      </c>
      <c r="E59" s="43" t="str">
        <f>IF(F59&lt;&gt;"",IFERROR(VLOOKUP(F59,Категории!A:B,2,0),""),"Требуется категория")</f>
        <v>Кепки</v>
      </c>
      <c r="F59" s="44" t="s">
        <v>318</v>
      </c>
      <c r="G59" s="62" t="s">
        <v>870</v>
      </c>
      <c r="H59" s="44" t="s">
        <v>388</v>
      </c>
      <c r="J59" s="43" t="str">
        <f>'1C'!$AJ$1</f>
        <v>Fredrikson</v>
      </c>
      <c r="K59" s="101" t="s">
        <v>878</v>
      </c>
      <c r="L59" s="100" t="s">
        <v>139</v>
      </c>
      <c r="M59" s="65"/>
      <c r="N59" s="62"/>
      <c r="O59" s="62"/>
      <c r="P59" s="62"/>
      <c r="Q59" s="151" t="s">
        <v>907</v>
      </c>
      <c r="R59" s="64"/>
      <c r="S59" s="62" t="s">
        <v>44</v>
      </c>
      <c r="T59" s="58"/>
      <c r="U59" s="58" t="s">
        <v>382</v>
      </c>
      <c r="V59" s="58"/>
      <c r="Y59" s="58"/>
      <c r="Z59" s="44">
        <v>10</v>
      </c>
      <c r="AA59" s="58">
        <v>20</v>
      </c>
      <c r="AB59" s="44">
        <v>30</v>
      </c>
      <c r="AC59" s="58">
        <v>36</v>
      </c>
      <c r="AD59" s="44">
        <v>30</v>
      </c>
      <c r="AE59" s="58">
        <v>16</v>
      </c>
      <c r="AF59" s="44">
        <v>9</v>
      </c>
      <c r="AG59" s="58"/>
      <c r="AT59" s="59">
        <f t="shared" si="21"/>
        <v>151</v>
      </c>
      <c r="AU59" s="65" t="s">
        <v>565</v>
      </c>
      <c r="AV59" s="56" t="str">
        <f t="shared" ca="1" si="22"/>
        <v>ООО "ФРЭДРИКСОН" Россия 192029, С-Петербург, пр. Обуховской обороны, д.86, лит М</v>
      </c>
      <c r="AW59" s="43" t="str">
        <f t="shared" ca="1" si="23"/>
        <v>Россия</v>
      </c>
      <c r="AX59" s="74">
        <f t="shared" si="24"/>
        <v>0.1</v>
      </c>
      <c r="AY59" s="43">
        <f t="shared" si="25"/>
        <v>0.15000000000000002</v>
      </c>
      <c r="AZ59" s="43">
        <f t="shared" si="26"/>
        <v>15.100000000000001</v>
      </c>
      <c r="BA59" s="43">
        <f t="shared" si="27"/>
        <v>22.650000000000002</v>
      </c>
      <c r="BB59" s="139">
        <v>975.8</v>
      </c>
      <c r="BC59" s="148">
        <f t="shared" si="28"/>
        <v>147345.79999999999</v>
      </c>
      <c r="BD59" s="45">
        <f>IF(A59&lt;&gt;"",IF(_xlfn.XLOOKUP(A59,'1C'!A:A,'1C'!A:A,0,0)&gt;0,1,0),"")</f>
        <v>0</v>
      </c>
      <c r="BE59" s="145">
        <f>IF(C59&lt;&gt;"",IF(_xlfn.XLOOKUP(TEXT(C59,"###"),'1C'!W:W,'1C'!D:D,0,0)&gt;0,0,1),"")</f>
        <v>1</v>
      </c>
      <c r="BF59" s="72" t="str">
        <f t="shared" si="29"/>
        <v>-</v>
      </c>
    </row>
    <row r="60" spans="1:58" ht="144" customHeight="1">
      <c r="A60" s="43" t="str">
        <f t="shared" si="20"/>
        <v>3215630/23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95-001-89</v>
      </c>
      <c r="C60" s="147" t="s">
        <v>908</v>
      </c>
      <c r="E60" s="43" t="str">
        <f>IF(F60&lt;&gt;"",IFERROR(VLOOKUP(F60,Категории!A:B,2,0),""),"Требуется категория")</f>
        <v>Бейсболки</v>
      </c>
      <c r="F60" s="44" t="s">
        <v>327</v>
      </c>
      <c r="G60" s="62" t="s">
        <v>870</v>
      </c>
      <c r="H60" s="44" t="s">
        <v>388</v>
      </c>
      <c r="J60" s="43" t="str">
        <f>'1C'!$AJ$1</f>
        <v>Fredrikson</v>
      </c>
      <c r="K60" s="101" t="s">
        <v>878</v>
      </c>
      <c r="L60" s="100" t="s">
        <v>139</v>
      </c>
      <c r="M60" s="65"/>
      <c r="N60" s="62"/>
      <c r="O60" s="62"/>
      <c r="P60" s="62"/>
      <c r="Q60" s="151" t="s">
        <v>907</v>
      </c>
      <c r="R60" s="64"/>
      <c r="S60" s="62" t="s">
        <v>44</v>
      </c>
      <c r="T60" s="58"/>
      <c r="U60" s="58" t="s">
        <v>382</v>
      </c>
      <c r="V60" s="58"/>
      <c r="Y60" s="58"/>
      <c r="Z60" s="44">
        <v>2</v>
      </c>
      <c r="AA60" s="58">
        <v>4</v>
      </c>
      <c r="AB60" s="44">
        <v>6</v>
      </c>
      <c r="AC60" s="58">
        <v>9</v>
      </c>
      <c r="AD60" s="44">
        <v>6</v>
      </c>
      <c r="AE60" s="58">
        <v>4</v>
      </c>
      <c r="AF60" s="44">
        <v>2</v>
      </c>
      <c r="AG60" s="58"/>
      <c r="AT60" s="59">
        <f t="shared" si="21"/>
        <v>33</v>
      </c>
      <c r="AU60" s="65" t="s">
        <v>565</v>
      </c>
      <c r="AV60" s="56" t="str">
        <f t="shared" ca="1" si="22"/>
        <v>ООО "ФРЭДРИКСОН" Россия 192029, С-Петербург, пр. Обуховской обороны, д.86, лит М</v>
      </c>
      <c r="AW60" s="43" t="str">
        <f t="shared" ca="1" si="23"/>
        <v>Россия</v>
      </c>
      <c r="AX60" s="74">
        <f t="shared" si="24"/>
        <v>0.1</v>
      </c>
      <c r="AY60" s="43">
        <f t="shared" si="25"/>
        <v>0.15000000000000002</v>
      </c>
      <c r="AZ60" s="43">
        <f t="shared" si="26"/>
        <v>3.3000000000000003</v>
      </c>
      <c r="BA60" s="43">
        <f t="shared" si="27"/>
        <v>4.9500000000000011</v>
      </c>
      <c r="BB60" s="139">
        <v>975.8</v>
      </c>
      <c r="BC60" s="148">
        <f t="shared" si="28"/>
        <v>32201.399999999998</v>
      </c>
      <c r="BD60" s="45">
        <f>IF(A60&lt;&gt;"",IF(_xlfn.XLOOKUP(A60,'1C'!A:A,'1C'!A:A,0,0)&gt;0,1,0),"")</f>
        <v>0</v>
      </c>
      <c r="BE60" s="145">
        <f>IF(C60&lt;&gt;"",IF(_xlfn.XLOOKUP(TEXT(C60,"###"),'1C'!W:W,'1C'!D:D,0,0)&gt;0,0,1),"")</f>
        <v>1</v>
      </c>
      <c r="BF60" s="72" t="str">
        <f t="shared" si="29"/>
        <v>-</v>
      </c>
    </row>
    <row r="61" spans="1:58" ht="144" customHeight="1">
      <c r="A61" s="43" t="str">
        <f t="shared" si="20"/>
        <v>3363630/23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95-016-89</v>
      </c>
      <c r="C61" s="147" t="s">
        <v>923</v>
      </c>
      <c r="E61" s="43" t="str">
        <f>IF(F61&lt;&gt;"",IFERROR(VLOOKUP(F61,Категории!A:B,2,0),""),"Требуется категория")</f>
        <v>Панамы</v>
      </c>
      <c r="F61" s="44" t="s">
        <v>325</v>
      </c>
      <c r="G61" s="62" t="s">
        <v>870</v>
      </c>
      <c r="H61" s="44" t="s">
        <v>388</v>
      </c>
      <c r="J61" s="43" t="str">
        <f>'1C'!$AJ$1</f>
        <v>Fredrikson</v>
      </c>
      <c r="K61" s="101" t="s">
        <v>878</v>
      </c>
      <c r="L61" s="100" t="s">
        <v>139</v>
      </c>
      <c r="M61" s="65"/>
      <c r="N61" s="62"/>
      <c r="O61" s="62"/>
      <c r="P61" s="62"/>
      <c r="Q61" s="151" t="s">
        <v>907</v>
      </c>
      <c r="R61" s="64"/>
      <c r="S61" s="62" t="s">
        <v>44</v>
      </c>
      <c r="T61" s="58"/>
      <c r="U61" s="58" t="s">
        <v>382</v>
      </c>
      <c r="V61" s="58"/>
      <c r="Y61" s="58"/>
      <c r="Z61" s="44">
        <v>1</v>
      </c>
      <c r="AA61" s="58">
        <v>3</v>
      </c>
      <c r="AB61" s="44">
        <v>5</v>
      </c>
      <c r="AC61" s="58">
        <v>7</v>
      </c>
      <c r="AD61" s="44">
        <v>5</v>
      </c>
      <c r="AE61" s="58">
        <v>3</v>
      </c>
      <c r="AF61" s="44" t="s">
        <v>906</v>
      </c>
      <c r="AG61" s="58"/>
      <c r="AT61" s="59">
        <f t="shared" si="21"/>
        <v>24</v>
      </c>
      <c r="AU61" s="65" t="s">
        <v>565</v>
      </c>
      <c r="AV61" s="56" t="str">
        <f t="shared" ca="1" si="22"/>
        <v>ООО "ФРЭДРИКСОН" Россия 192029, С-Петербург, пр. Обуховской обороны, д.86, лит М</v>
      </c>
      <c r="AW61" s="43" t="str">
        <f t="shared" ca="1" si="23"/>
        <v>Россия</v>
      </c>
      <c r="AX61" s="74">
        <f t="shared" si="24"/>
        <v>0.1</v>
      </c>
      <c r="AY61" s="43">
        <f t="shared" si="25"/>
        <v>0.15000000000000002</v>
      </c>
      <c r="AZ61" s="43">
        <f t="shared" si="26"/>
        <v>2.4000000000000004</v>
      </c>
      <c r="BA61" s="43">
        <f t="shared" si="27"/>
        <v>3.6000000000000005</v>
      </c>
      <c r="BB61" s="139">
        <v>975.8</v>
      </c>
      <c r="BC61" s="148">
        <f t="shared" si="28"/>
        <v>23419.199999999997</v>
      </c>
      <c r="BD61" s="45">
        <f>IF(A61&lt;&gt;"",IF(_xlfn.XLOOKUP(A61,'1C'!A:A,'1C'!A:A,0,0)&gt;0,1,0),"")</f>
        <v>0</v>
      </c>
      <c r="BE61" s="145">
        <f>IF(C61&lt;&gt;"",IF(_xlfn.XLOOKUP(TEXT(C61,"###"),'1C'!W:W,'1C'!D:D,0,0)&gt;0,0,1),"")</f>
        <v>1</v>
      </c>
      <c r="BF61" s="72" t="str">
        <f t="shared" si="29"/>
        <v>-</v>
      </c>
    </row>
    <row r="62" spans="1:58" ht="144" customHeight="1">
      <c r="A62" s="43" t="str">
        <f t="shared" si="20"/>
        <v>3147626/78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95-006-16</v>
      </c>
      <c r="C62" s="147" t="s">
        <v>913</v>
      </c>
      <c r="E62" s="43" t="str">
        <f>IF(F62&lt;&gt;"",IFERROR(VLOOKUP(F62,Категории!A:B,2,0),""),"Требуется категория")</f>
        <v>Кепки</v>
      </c>
      <c r="F62" s="44" t="s">
        <v>349</v>
      </c>
      <c r="G62" s="62" t="s">
        <v>870</v>
      </c>
      <c r="H62" s="44" t="s">
        <v>388</v>
      </c>
      <c r="J62" s="57" t="str">
        <f>'1C'!$AJ$1</f>
        <v>Fredrikson</v>
      </c>
      <c r="K62" s="100" t="s">
        <v>885</v>
      </c>
      <c r="L62" s="100" t="s">
        <v>780</v>
      </c>
      <c r="M62" s="62"/>
      <c r="N62" s="62"/>
      <c r="O62" s="62"/>
      <c r="P62" s="62"/>
      <c r="Q62" s="151" t="s">
        <v>907</v>
      </c>
      <c r="R62" s="64"/>
      <c r="S62" s="62" t="s">
        <v>44</v>
      </c>
      <c r="T62" s="58"/>
      <c r="U62" s="58" t="s">
        <v>382</v>
      </c>
      <c r="V62" s="58"/>
      <c r="Y62" s="58"/>
      <c r="AA62" s="58">
        <v>2</v>
      </c>
      <c r="AB62" s="44">
        <v>3</v>
      </c>
      <c r="AC62" s="58">
        <v>4</v>
      </c>
      <c r="AD62" s="44">
        <v>3</v>
      </c>
      <c r="AE62" s="58"/>
      <c r="AG62" s="58"/>
      <c r="AT62" s="57">
        <f t="shared" si="21"/>
        <v>12</v>
      </c>
      <c r="AU62" s="65" t="s">
        <v>565</v>
      </c>
      <c r="AV62" s="56" t="str">
        <f t="shared" ca="1" si="22"/>
        <v>ООО "ФРЭДРИКСОН" Россия 192029, С-Петербург, пр. Обуховской обороны, д.86, лит М</v>
      </c>
      <c r="AW62" s="43" t="str">
        <f t="shared" ca="1" si="23"/>
        <v>Россия</v>
      </c>
      <c r="AX62" s="74">
        <f t="shared" si="24"/>
        <v>0.1</v>
      </c>
      <c r="AY62" s="43">
        <f t="shared" si="25"/>
        <v>0.15000000000000002</v>
      </c>
      <c r="AZ62" s="43">
        <f t="shared" si="26"/>
        <v>1.2000000000000002</v>
      </c>
      <c r="BA62" s="43">
        <f t="shared" si="27"/>
        <v>1.8000000000000003</v>
      </c>
      <c r="BB62" s="139">
        <v>975.8</v>
      </c>
      <c r="BC62" s="148">
        <f t="shared" si="28"/>
        <v>11709.599999999999</v>
      </c>
      <c r="BD62" s="45">
        <f>IF(A62&lt;&gt;"",IF(_xlfn.XLOOKUP(A62,'1C'!A:A,'1C'!A:A,0,0)&gt;0,1,0),"")</f>
        <v>0</v>
      </c>
      <c r="BE62" s="145">
        <f>IF(C62&lt;&gt;"",IF(_xlfn.XLOOKUP(TEXT(C62,"###"),'1C'!W:W,'1C'!D:D,0,0)&gt;0,0,1),"")</f>
        <v>1</v>
      </c>
      <c r="BF62" s="72" t="str">
        <f t="shared" si="29"/>
        <v>-</v>
      </c>
    </row>
    <row r="63" spans="1:58" ht="144" customHeight="1">
      <c r="A63" s="43" t="str">
        <f t="shared" si="20"/>
        <v>3215625/20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95-001-16</v>
      </c>
      <c r="C63" s="147" t="s">
        <v>908</v>
      </c>
      <c r="E63" s="43" t="str">
        <f>IF(F63&lt;&gt;"",IFERROR(VLOOKUP(F63,Категории!A:B,2,0),""),"Требуется категория")</f>
        <v>Бейсболки</v>
      </c>
      <c r="F63" s="44" t="s">
        <v>327</v>
      </c>
      <c r="G63" s="62" t="s">
        <v>870</v>
      </c>
      <c r="H63" s="44" t="s">
        <v>388</v>
      </c>
      <c r="J63" s="43" t="str">
        <f>'1C'!$AJ$1</f>
        <v>Fredrikson</v>
      </c>
      <c r="K63" s="101" t="s">
        <v>904</v>
      </c>
      <c r="L63" s="100" t="s">
        <v>55</v>
      </c>
      <c r="M63" s="65"/>
      <c r="N63" s="62"/>
      <c r="O63" s="62"/>
      <c r="P63" s="62"/>
      <c r="Q63" s="151" t="s">
        <v>907</v>
      </c>
      <c r="R63" s="64"/>
      <c r="S63" s="62" t="s">
        <v>44</v>
      </c>
      <c r="T63" s="58"/>
      <c r="U63" s="58" t="s">
        <v>382</v>
      </c>
      <c r="V63" s="58"/>
      <c r="Y63" s="58"/>
      <c r="Z63" s="44">
        <v>2</v>
      </c>
      <c r="AA63" s="58">
        <v>4</v>
      </c>
      <c r="AB63" s="44">
        <v>6</v>
      </c>
      <c r="AC63" s="58">
        <v>9</v>
      </c>
      <c r="AD63" s="44">
        <v>6</v>
      </c>
      <c r="AE63" s="58">
        <v>4</v>
      </c>
      <c r="AF63" s="44">
        <v>2</v>
      </c>
      <c r="AG63" s="58"/>
      <c r="AT63" s="59">
        <f t="shared" si="21"/>
        <v>33</v>
      </c>
      <c r="AU63" s="65" t="s">
        <v>565</v>
      </c>
      <c r="AV63" s="56" t="str">
        <f t="shared" ca="1" si="22"/>
        <v>ООО "ФРЭДРИКСОН" Россия 192029, С-Петербург, пр. Обуховской обороны, д.86, лит М</v>
      </c>
      <c r="AW63" s="43" t="str">
        <f t="shared" ca="1" si="23"/>
        <v>Россия</v>
      </c>
      <c r="AX63" s="74">
        <f t="shared" si="24"/>
        <v>0.1</v>
      </c>
      <c r="AY63" s="43">
        <f t="shared" si="25"/>
        <v>0.15000000000000002</v>
      </c>
      <c r="AZ63" s="43">
        <f t="shared" si="26"/>
        <v>3.3000000000000003</v>
      </c>
      <c r="BA63" s="43">
        <f t="shared" si="27"/>
        <v>4.9500000000000011</v>
      </c>
      <c r="BB63" s="139">
        <v>975.8</v>
      </c>
      <c r="BC63" s="148">
        <f t="shared" si="28"/>
        <v>32201.399999999998</v>
      </c>
      <c r="BD63" s="45">
        <f>IF(A63&lt;&gt;"",IF(_xlfn.XLOOKUP(A63,'1C'!A:A,'1C'!A:A,0,0)&gt;0,1,0),"")</f>
        <v>0</v>
      </c>
      <c r="BE63" s="145">
        <f>IF(C63&lt;&gt;"",IF(_xlfn.XLOOKUP(TEXT(C63,"###"),'1C'!W:W,'1C'!D:D,0,0)&gt;0,0,1),"")</f>
        <v>1</v>
      </c>
      <c r="BF63" s="72" t="str">
        <f t="shared" si="29"/>
        <v>-</v>
      </c>
    </row>
    <row r="64" spans="1:58" ht="144" customHeight="1">
      <c r="A64" s="43" t="str">
        <f t="shared" si="20"/>
        <v>3216625/20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95-013-16</v>
      </c>
      <c r="C64" s="147" t="s">
        <v>920</v>
      </c>
      <c r="E64" s="43" t="str">
        <f>IF(F64&lt;&gt;"",IFERROR(VLOOKUP(F64,Категории!A:B,2,0),""),"Требуется категория")</f>
        <v>Бейсболки</v>
      </c>
      <c r="F64" s="44" t="s">
        <v>327</v>
      </c>
      <c r="G64" s="62" t="s">
        <v>870</v>
      </c>
      <c r="H64" s="44" t="s">
        <v>388</v>
      </c>
      <c r="J64" s="43" t="str">
        <f>'1C'!$AJ$1</f>
        <v>Fredrikson</v>
      </c>
      <c r="K64" s="101" t="s">
        <v>904</v>
      </c>
      <c r="L64" s="100" t="s">
        <v>55</v>
      </c>
      <c r="M64" s="65"/>
      <c r="N64" s="62"/>
      <c r="O64" s="62"/>
      <c r="P64" s="62"/>
      <c r="Q64" s="151" t="s">
        <v>907</v>
      </c>
      <c r="R64" s="64"/>
      <c r="S64" s="62" t="s">
        <v>44</v>
      </c>
      <c r="T64" s="58"/>
      <c r="U64" s="58" t="s">
        <v>382</v>
      </c>
      <c r="V64" s="58"/>
      <c r="Y64" s="58"/>
      <c r="Z64" s="44" t="s">
        <v>906</v>
      </c>
      <c r="AA64" s="58">
        <v>2</v>
      </c>
      <c r="AB64" s="44">
        <v>4</v>
      </c>
      <c r="AC64" s="58">
        <v>5</v>
      </c>
      <c r="AD64" s="44">
        <v>4</v>
      </c>
      <c r="AE64" s="58" t="s">
        <v>906</v>
      </c>
      <c r="AF64" s="44" t="s">
        <v>906</v>
      </c>
      <c r="AG64" s="58"/>
      <c r="AT64" s="59">
        <f t="shared" si="21"/>
        <v>15</v>
      </c>
      <c r="AU64" s="65" t="s">
        <v>565</v>
      </c>
      <c r="AV64" s="56" t="str">
        <f t="shared" ca="1" si="22"/>
        <v>ООО "ФРЭДРИКСОН" Россия 192029, С-Петербург, пр. Обуховской обороны, д.86, лит М</v>
      </c>
      <c r="AW64" s="43" t="str">
        <f t="shared" ca="1" si="23"/>
        <v>Россия</v>
      </c>
      <c r="AX64" s="74">
        <f t="shared" si="24"/>
        <v>0.1</v>
      </c>
      <c r="AY64" s="43">
        <f t="shared" si="25"/>
        <v>0.15000000000000002</v>
      </c>
      <c r="AZ64" s="43">
        <f t="shared" si="26"/>
        <v>1.5</v>
      </c>
      <c r="BA64" s="43">
        <f t="shared" si="27"/>
        <v>2.2500000000000004</v>
      </c>
      <c r="BB64" s="139">
        <v>975.8</v>
      </c>
      <c r="BC64" s="148">
        <f t="shared" si="28"/>
        <v>14637</v>
      </c>
      <c r="BD64" s="45">
        <f>IF(A64&lt;&gt;"",IF(_xlfn.XLOOKUP(A64,'1C'!A:A,'1C'!A:A,0,0)&gt;0,1,0),"")</f>
        <v>0</v>
      </c>
      <c r="BE64" s="145">
        <f>IF(C64&lt;&gt;"",IF(_xlfn.XLOOKUP(TEXT(C64,"###"),'1C'!W:W,'1C'!D:D,0,0)&gt;0,0,1),"")</f>
        <v>1</v>
      </c>
      <c r="BF64" s="72" t="str">
        <f t="shared" si="29"/>
        <v>-</v>
      </c>
    </row>
    <row r="65" spans="1:58" ht="144" customHeight="1">
      <c r="A65" s="43" t="str">
        <f t="shared" si="20"/>
        <v>3363625/20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95-016-16</v>
      </c>
      <c r="C65" s="147" t="s">
        <v>923</v>
      </c>
      <c r="E65" s="43" t="str">
        <f>IF(F65&lt;&gt;"",IFERROR(VLOOKUP(F65,Категории!A:B,2,0),""),"Требуется категория")</f>
        <v>Панамы</v>
      </c>
      <c r="F65" s="44" t="s">
        <v>325</v>
      </c>
      <c r="G65" s="62" t="s">
        <v>870</v>
      </c>
      <c r="H65" s="44" t="s">
        <v>388</v>
      </c>
      <c r="J65" s="43" t="str">
        <f>'1C'!$AJ$1</f>
        <v>Fredrikson</v>
      </c>
      <c r="K65" s="101" t="s">
        <v>904</v>
      </c>
      <c r="L65" s="100" t="s">
        <v>55</v>
      </c>
      <c r="M65" s="65"/>
      <c r="N65" s="62"/>
      <c r="O65" s="62"/>
      <c r="P65" s="62"/>
      <c r="Q65" s="151" t="s">
        <v>907</v>
      </c>
      <c r="R65" s="64"/>
      <c r="S65" s="62" t="s">
        <v>44</v>
      </c>
      <c r="T65" s="58"/>
      <c r="U65" s="58" t="s">
        <v>382</v>
      </c>
      <c r="V65" s="58"/>
      <c r="Y65" s="58"/>
      <c r="Z65" s="44">
        <v>2</v>
      </c>
      <c r="AA65" s="58">
        <v>3</v>
      </c>
      <c r="AB65" s="44">
        <v>6</v>
      </c>
      <c r="AC65" s="58">
        <v>6</v>
      </c>
      <c r="AD65" s="44">
        <v>5</v>
      </c>
      <c r="AE65" s="58">
        <v>2</v>
      </c>
      <c r="AF65" s="44">
        <v>1</v>
      </c>
      <c r="AG65" s="58"/>
      <c r="AT65" s="59">
        <f t="shared" si="21"/>
        <v>25</v>
      </c>
      <c r="AU65" s="65" t="s">
        <v>565</v>
      </c>
      <c r="AV65" s="56" t="str">
        <f t="shared" ca="1" si="22"/>
        <v>ООО "ФРЭДРИКСОН" Россия 192029, С-Петербург, пр. Обуховской обороны, д.86, лит М</v>
      </c>
      <c r="AW65" s="43" t="str">
        <f t="shared" ca="1" si="23"/>
        <v>Россия</v>
      </c>
      <c r="AX65" s="74">
        <f t="shared" si="24"/>
        <v>0.1</v>
      </c>
      <c r="AY65" s="43">
        <f t="shared" si="25"/>
        <v>0.15000000000000002</v>
      </c>
      <c r="AZ65" s="43">
        <f t="shared" si="26"/>
        <v>2.5</v>
      </c>
      <c r="BA65" s="43">
        <f t="shared" si="27"/>
        <v>3.7500000000000004</v>
      </c>
      <c r="BB65" s="139">
        <v>975.8</v>
      </c>
      <c r="BC65" s="148">
        <f t="shared" si="28"/>
        <v>24395</v>
      </c>
      <c r="BD65" s="45">
        <f>IF(A65&lt;&gt;"",IF(_xlfn.XLOOKUP(A65,'1C'!A:A,'1C'!A:A,0,0)&gt;0,1,0),"")</f>
        <v>0</v>
      </c>
      <c r="BE65" s="145">
        <f>IF(C65&lt;&gt;"",IF(_xlfn.XLOOKUP(TEXT(C65,"###"),'1C'!W:W,'1C'!D:D,0,0)&gt;0,0,1),"")</f>
        <v>1</v>
      </c>
      <c r="BF65" s="72" t="str">
        <f t="shared" si="29"/>
        <v>-</v>
      </c>
    </row>
    <row r="66" spans="1:58" ht="144" customHeight="1">
      <c r="A66" s="43" t="str">
        <f t="shared" si="20"/>
        <v>3101624/91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95-004-09</v>
      </c>
      <c r="C66" s="147" t="s">
        <v>911</v>
      </c>
      <c r="E66" s="43" t="str">
        <f>IF(F66&lt;&gt;"",IFERROR(VLOOKUP(F66,Категории!A:B,2,0),""),"Требуется категория")</f>
        <v>Кепки</v>
      </c>
      <c r="F66" s="44" t="s">
        <v>318</v>
      </c>
      <c r="G66" s="62" t="s">
        <v>870</v>
      </c>
      <c r="H66" s="44" t="s">
        <v>388</v>
      </c>
      <c r="J66" s="43" t="str">
        <f>'1C'!$AJ$1</f>
        <v>Fredrikson</v>
      </c>
      <c r="K66" s="101" t="s">
        <v>899</v>
      </c>
      <c r="L66" s="100" t="s">
        <v>53</v>
      </c>
      <c r="M66" s="62"/>
      <c r="N66" s="62"/>
      <c r="O66" s="62"/>
      <c r="P66" s="62"/>
      <c r="Q66" s="151" t="s">
        <v>907</v>
      </c>
      <c r="R66" s="64"/>
      <c r="S66" s="62" t="s">
        <v>44</v>
      </c>
      <c r="T66" s="58"/>
      <c r="U66" s="58" t="s">
        <v>382</v>
      </c>
      <c r="V66" s="58"/>
      <c r="Y66" s="58"/>
      <c r="Z66" s="44">
        <v>5</v>
      </c>
      <c r="AA66" s="58">
        <v>10</v>
      </c>
      <c r="AB66" s="44">
        <v>15</v>
      </c>
      <c r="AC66" s="58">
        <v>20</v>
      </c>
      <c r="AD66" s="44">
        <v>15</v>
      </c>
      <c r="AE66" s="58">
        <v>10</v>
      </c>
      <c r="AF66" s="44">
        <v>5</v>
      </c>
      <c r="AG66" s="58"/>
      <c r="AT66" s="59">
        <f t="shared" si="21"/>
        <v>80</v>
      </c>
      <c r="AU66" s="65" t="s">
        <v>565</v>
      </c>
      <c r="AV66" s="56" t="str">
        <f t="shared" ca="1" si="22"/>
        <v>ООО "ФРЭДРИКСОН" Россия 192029, С-Петербург, пр. Обуховской обороны, д.86, лит М</v>
      </c>
      <c r="AW66" s="43" t="str">
        <f t="shared" ca="1" si="23"/>
        <v>Россия</v>
      </c>
      <c r="AX66" s="74">
        <f t="shared" si="24"/>
        <v>0.1</v>
      </c>
      <c r="AY66" s="43">
        <f t="shared" si="25"/>
        <v>0.15000000000000002</v>
      </c>
      <c r="AZ66" s="43">
        <f t="shared" si="26"/>
        <v>8</v>
      </c>
      <c r="BA66" s="43">
        <f t="shared" si="27"/>
        <v>12.000000000000002</v>
      </c>
      <c r="BB66" s="139">
        <v>975.8</v>
      </c>
      <c r="BC66" s="148">
        <f t="shared" si="28"/>
        <v>78064</v>
      </c>
      <c r="BD66" s="45">
        <f>IF(A66&lt;&gt;"",IF(_xlfn.XLOOKUP(A66,'1C'!A:A,'1C'!A:A,0,0)&gt;0,1,0),"")</f>
        <v>0</v>
      </c>
      <c r="BE66" s="145">
        <f>IF(C66&lt;&gt;"",IF(_xlfn.XLOOKUP(TEXT(C66,"###"),'1C'!W:W,'1C'!D:D,0,0)&gt;0,0,1),"")</f>
        <v>1</v>
      </c>
      <c r="BF66" s="72" t="str">
        <f t="shared" si="29"/>
        <v>-</v>
      </c>
    </row>
    <row r="67" spans="1:58" ht="144" customHeight="1">
      <c r="A67" s="43" t="str">
        <f t="shared" ref="A67:A82" si="30">IF(C67&amp;K67&lt;&gt;"",C67&amp;K67,"")</f>
        <v>3122624/91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95-009-09</v>
      </c>
      <c r="C67" s="147" t="s">
        <v>916</v>
      </c>
      <c r="E67" s="43" t="str">
        <f>IF(F67&lt;&gt;"",IFERROR(VLOOKUP(F67,Категории!A:B,2,0),""),"Требуется категория")</f>
        <v>Кепки</v>
      </c>
      <c r="F67" s="44" t="s">
        <v>324</v>
      </c>
      <c r="G67" s="62" t="s">
        <v>870</v>
      </c>
      <c r="H67" s="44" t="s">
        <v>388</v>
      </c>
      <c r="J67" s="43" t="str">
        <f>'1C'!$AJ$1</f>
        <v>Fredrikson</v>
      </c>
      <c r="K67" s="101" t="s">
        <v>899</v>
      </c>
      <c r="L67" s="100" t="s">
        <v>53</v>
      </c>
      <c r="M67" s="65"/>
      <c r="N67" s="62"/>
      <c r="O67" s="62"/>
      <c r="P67" s="62"/>
      <c r="Q67" s="151" t="s">
        <v>907</v>
      </c>
      <c r="R67" s="64"/>
      <c r="S67" s="62" t="s">
        <v>44</v>
      </c>
      <c r="T67" s="58"/>
      <c r="U67" s="58" t="s">
        <v>382</v>
      </c>
      <c r="V67" s="58"/>
      <c r="Y67" s="58"/>
      <c r="Z67" s="44">
        <v>1</v>
      </c>
      <c r="AA67" s="58">
        <v>2</v>
      </c>
      <c r="AB67" s="44">
        <v>3</v>
      </c>
      <c r="AC67" s="58">
        <v>4</v>
      </c>
      <c r="AD67" s="44">
        <v>3</v>
      </c>
      <c r="AE67" s="58">
        <v>2</v>
      </c>
      <c r="AF67" s="44">
        <v>1</v>
      </c>
      <c r="AG67" s="58"/>
      <c r="AT67" s="59">
        <f t="shared" ref="AT67:AT82" si="31">IF(COUNTBLANK(V67:AS67)&lt;24,SUM(V67:AS67),"")</f>
        <v>16</v>
      </c>
      <c r="AU67" s="65" t="s">
        <v>565</v>
      </c>
      <c r="AV67" s="56" t="str">
        <f t="shared" ref="AV67:AV82" ca="1" si="32">IF(AU67&lt;&gt;"",VLOOKUP(AU67,INDIRECT(SUBSTITUTE($J67," ","")&amp;"Manufactures"),3,0),"Требуется код страны")</f>
        <v>ООО "ФРЭДРИКСОН" Россия 192029, С-Петербург, пр. Обуховской обороны, д.86, лит М</v>
      </c>
      <c r="AW67" s="43" t="str">
        <f t="shared" ref="AW67:AW82" ca="1" si="33">IF(AU67&lt;&gt;"",VLOOKUP(AU67,INDIRECT(SUBSTITUTE($J67," ","")&amp;"Manufactures"),2,0),"Требуется код страны")</f>
        <v>Россия</v>
      </c>
      <c r="AX67" s="74">
        <f t="shared" ref="AX67:AX82" si="34">0.05+0.05</f>
        <v>0.1</v>
      </c>
      <c r="AY67" s="43">
        <f t="shared" ref="AY67:AY82" si="35">IF(AX67&lt;&gt;"",AX67*1.5,"Требуется нетто")</f>
        <v>0.15000000000000002</v>
      </c>
      <c r="AZ67" s="43">
        <f t="shared" ref="AZ67:AZ82" si="36">+IF(AX67&lt;&gt;"",IFERROR(AT67*AX67,"Требуются кол-во и нетто"),"Требуются кол-во и нетто")</f>
        <v>1.6</v>
      </c>
      <c r="BA67" s="43">
        <f t="shared" ref="BA67:BA82" si="37">IF(AY67&lt;&gt;"",IFERROR(AT67*AY67,"Требуются кол-во и брутто"),"Требуются кол-во и брутто")</f>
        <v>2.4000000000000004</v>
      </c>
      <c r="BB67" s="139">
        <v>975.8</v>
      </c>
      <c r="BC67" s="148">
        <f t="shared" ref="BC67:BC82" si="38">+IF(BB67&lt;&gt;0,IFERROR(AT67*BB67,"Требуются кол-во и цена"),"Требуются кол-во и цена")</f>
        <v>15612.8</v>
      </c>
      <c r="BD67" s="45">
        <f>IF(A67&lt;&gt;"",IF(_xlfn.XLOOKUP(A67,'1C'!A:A,'1C'!A:A,0,0)&gt;0,1,0),"")</f>
        <v>0</v>
      </c>
      <c r="BE67" s="145">
        <f>IF(C67&lt;&gt;"",IF(_xlfn.XLOOKUP(TEXT(C67,"###"),'1C'!W:W,'1C'!D:D,0,0)&gt;0,0,1),"")</f>
        <v>1</v>
      </c>
      <c r="BF67" s="72" t="str">
        <f t="shared" ref="BF67:BF82" si="39">IFERROR(IF(BE67,"-",IFERROR(IF(BD67&gt;0,0,1),"")),"")</f>
        <v>-</v>
      </c>
    </row>
    <row r="68" spans="1:58" ht="144" customHeight="1">
      <c r="A68" s="43" t="str">
        <f t="shared" si="30"/>
        <v>3142624/91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95-012-09</v>
      </c>
      <c r="C68" s="147" t="s">
        <v>919</v>
      </c>
      <c r="E68" s="43" t="str">
        <f>IF(F68&lt;&gt;"",IFERROR(VLOOKUP(F68,Категории!A:B,2,0),""),"Требуется категория")</f>
        <v>Кепки</v>
      </c>
      <c r="F68" s="44" t="s">
        <v>348</v>
      </c>
      <c r="G68" s="62" t="s">
        <v>870</v>
      </c>
      <c r="H68" s="44" t="s">
        <v>388</v>
      </c>
      <c r="J68" s="43" t="str">
        <f>'1C'!$AJ$1</f>
        <v>Fredrikson</v>
      </c>
      <c r="K68" s="101" t="s">
        <v>899</v>
      </c>
      <c r="L68" s="100" t="s">
        <v>53</v>
      </c>
      <c r="M68" s="65"/>
      <c r="N68" s="62"/>
      <c r="O68" s="62"/>
      <c r="P68" s="62"/>
      <c r="Q68" s="151" t="s">
        <v>907</v>
      </c>
      <c r="R68" s="64"/>
      <c r="S68" s="62" t="s">
        <v>44</v>
      </c>
      <c r="T68" s="58"/>
      <c r="U68" s="58" t="s">
        <v>382</v>
      </c>
      <c r="V68" s="58"/>
      <c r="Y68" s="58"/>
      <c r="Z68" s="44">
        <v>2</v>
      </c>
      <c r="AA68" s="58">
        <v>4</v>
      </c>
      <c r="AB68" s="44">
        <v>5</v>
      </c>
      <c r="AC68" s="58">
        <v>8</v>
      </c>
      <c r="AD68" s="44">
        <v>5</v>
      </c>
      <c r="AE68" s="58">
        <v>4</v>
      </c>
      <c r="AF68" s="44">
        <v>2</v>
      </c>
      <c r="AG68" s="58"/>
      <c r="AT68" s="59">
        <f t="shared" si="31"/>
        <v>30</v>
      </c>
      <c r="AU68" s="65" t="s">
        <v>565</v>
      </c>
      <c r="AV68" s="56" t="str">
        <f t="shared" ca="1" si="32"/>
        <v>ООО "ФРЭДРИКСОН" Россия 192029, С-Петербург, пр. Обуховской обороны, д.86, лит М</v>
      </c>
      <c r="AW68" s="43" t="str">
        <f t="shared" ca="1" si="33"/>
        <v>Россия</v>
      </c>
      <c r="AX68" s="74">
        <f t="shared" si="34"/>
        <v>0.1</v>
      </c>
      <c r="AY68" s="43">
        <f t="shared" si="35"/>
        <v>0.15000000000000002</v>
      </c>
      <c r="AZ68" s="43">
        <f t="shared" si="36"/>
        <v>3</v>
      </c>
      <c r="BA68" s="43">
        <f t="shared" si="37"/>
        <v>4.5000000000000009</v>
      </c>
      <c r="BB68" s="139">
        <v>975.8</v>
      </c>
      <c r="BC68" s="148">
        <f t="shared" si="38"/>
        <v>29274</v>
      </c>
      <c r="BD68" s="45">
        <f>IF(A68&lt;&gt;"",IF(_xlfn.XLOOKUP(A68,'1C'!A:A,'1C'!A:A,0,0)&gt;0,1,0),"")</f>
        <v>0</v>
      </c>
      <c r="BE68" s="145">
        <f>IF(C68&lt;&gt;"",IF(_xlfn.XLOOKUP(TEXT(C68,"###"),'1C'!W:W,'1C'!D:D,0,0)&gt;0,0,1),"")</f>
        <v>1</v>
      </c>
      <c r="BF68" s="72" t="str">
        <f t="shared" si="39"/>
        <v>-</v>
      </c>
    </row>
    <row r="69" spans="1:58" ht="144" customHeight="1">
      <c r="A69" s="43" t="str">
        <f t="shared" si="30"/>
        <v>3190624/91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95-008-09</v>
      </c>
      <c r="C69" s="147" t="s">
        <v>915</v>
      </c>
      <c r="E69" s="43" t="str">
        <f>IF(F69&lt;&gt;"",IFERROR(VLOOKUP(F69,Категории!A:B,2,0),""),"Требуется категория")</f>
        <v>Кепки</v>
      </c>
      <c r="F69" s="44" t="s">
        <v>318</v>
      </c>
      <c r="G69" s="62" t="s">
        <v>870</v>
      </c>
      <c r="H69" s="44" t="s">
        <v>388</v>
      </c>
      <c r="J69" s="43" t="str">
        <f>'1C'!$AJ$1</f>
        <v>Fredrikson</v>
      </c>
      <c r="K69" s="101" t="s">
        <v>899</v>
      </c>
      <c r="L69" s="100" t="s">
        <v>53</v>
      </c>
      <c r="M69" s="65"/>
      <c r="N69" s="62"/>
      <c r="O69" s="62"/>
      <c r="P69" s="62"/>
      <c r="Q69" s="151" t="s">
        <v>907</v>
      </c>
      <c r="R69" s="64"/>
      <c r="S69" s="62" t="s">
        <v>44</v>
      </c>
      <c r="T69" s="58"/>
      <c r="U69" s="58" t="s">
        <v>382</v>
      </c>
      <c r="V69" s="58"/>
      <c r="Y69" s="58"/>
      <c r="Z69" s="44">
        <v>10</v>
      </c>
      <c r="AA69" s="58">
        <v>20</v>
      </c>
      <c r="AB69" s="44">
        <v>30</v>
      </c>
      <c r="AC69" s="58">
        <v>40</v>
      </c>
      <c r="AD69" s="44">
        <v>30</v>
      </c>
      <c r="AE69" s="58">
        <v>15</v>
      </c>
      <c r="AF69" s="44">
        <v>2</v>
      </c>
      <c r="AG69" s="58"/>
      <c r="AT69" s="59">
        <f t="shared" si="31"/>
        <v>147</v>
      </c>
      <c r="AU69" s="65" t="s">
        <v>565</v>
      </c>
      <c r="AV69" s="56" t="str">
        <f t="shared" ca="1" si="32"/>
        <v>ООО "ФРЭДРИКСОН" Россия 192029, С-Петербург, пр. Обуховской обороны, д.86, лит М</v>
      </c>
      <c r="AW69" s="43" t="str">
        <f t="shared" ca="1" si="33"/>
        <v>Россия</v>
      </c>
      <c r="AX69" s="74">
        <f t="shared" si="34"/>
        <v>0.1</v>
      </c>
      <c r="AY69" s="43">
        <f t="shared" si="35"/>
        <v>0.15000000000000002</v>
      </c>
      <c r="AZ69" s="43">
        <f t="shared" si="36"/>
        <v>14.700000000000001</v>
      </c>
      <c r="BA69" s="43">
        <f t="shared" si="37"/>
        <v>22.050000000000004</v>
      </c>
      <c r="BB69" s="139">
        <v>975.8</v>
      </c>
      <c r="BC69" s="148">
        <f t="shared" si="38"/>
        <v>143442.6</v>
      </c>
      <c r="BD69" s="45">
        <f>IF(A69&lt;&gt;"",IF(_xlfn.XLOOKUP(A69,'1C'!A:A,'1C'!A:A,0,0)&gt;0,1,0),"")</f>
        <v>0</v>
      </c>
      <c r="BE69" s="145">
        <f>IF(C69&lt;&gt;"",IF(_xlfn.XLOOKUP(TEXT(C69,"###"),'1C'!W:W,'1C'!D:D,0,0)&gt;0,0,1),"")</f>
        <v>1</v>
      </c>
      <c r="BF69" s="72" t="str">
        <f t="shared" si="39"/>
        <v>-</v>
      </c>
    </row>
    <row r="70" spans="1:58" ht="144" customHeight="1">
      <c r="A70" s="43" t="str">
        <f t="shared" si="30"/>
        <v>3215624/91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95-001-09</v>
      </c>
      <c r="C70" s="147" t="s">
        <v>908</v>
      </c>
      <c r="E70" s="43" t="str">
        <f>IF(F70&lt;&gt;"",IFERROR(VLOOKUP(F70,Категории!A:B,2,0),""),"Требуется категория")</f>
        <v>Бейсболки</v>
      </c>
      <c r="F70" s="44" t="s">
        <v>327</v>
      </c>
      <c r="G70" s="62" t="s">
        <v>870</v>
      </c>
      <c r="H70" s="44" t="s">
        <v>388</v>
      </c>
      <c r="J70" s="43" t="str">
        <f>'1C'!$AJ$1</f>
        <v>Fredrikson</v>
      </c>
      <c r="K70" s="101" t="s">
        <v>899</v>
      </c>
      <c r="L70" s="100" t="s">
        <v>53</v>
      </c>
      <c r="M70" s="65"/>
      <c r="N70" s="62"/>
      <c r="O70" s="62"/>
      <c r="P70" s="62"/>
      <c r="Q70" s="151" t="s">
        <v>907</v>
      </c>
      <c r="R70" s="64"/>
      <c r="S70" s="62" t="s">
        <v>44</v>
      </c>
      <c r="T70" s="58"/>
      <c r="U70" s="58" t="s">
        <v>382</v>
      </c>
      <c r="V70" s="58"/>
      <c r="Y70" s="58"/>
      <c r="Z70" s="44">
        <v>2</v>
      </c>
      <c r="AA70" s="58">
        <v>5</v>
      </c>
      <c r="AB70" s="44">
        <v>7</v>
      </c>
      <c r="AC70" s="58">
        <v>11</v>
      </c>
      <c r="AD70" s="44">
        <v>7</v>
      </c>
      <c r="AE70" s="58" t="s">
        <v>906</v>
      </c>
      <c r="AF70" s="44" t="s">
        <v>906</v>
      </c>
      <c r="AG70" s="58"/>
      <c r="AT70" s="59">
        <f t="shared" si="31"/>
        <v>32</v>
      </c>
      <c r="AU70" s="65" t="s">
        <v>565</v>
      </c>
      <c r="AV70" s="56" t="str">
        <f t="shared" ca="1" si="32"/>
        <v>ООО "ФРЭДРИКСОН" Россия 192029, С-Петербург, пр. Обуховской обороны, д.86, лит М</v>
      </c>
      <c r="AW70" s="43" t="str">
        <f t="shared" ca="1" si="33"/>
        <v>Россия</v>
      </c>
      <c r="AX70" s="74">
        <f t="shared" si="34"/>
        <v>0.1</v>
      </c>
      <c r="AY70" s="43">
        <f t="shared" si="35"/>
        <v>0.15000000000000002</v>
      </c>
      <c r="AZ70" s="43">
        <f t="shared" si="36"/>
        <v>3.2</v>
      </c>
      <c r="BA70" s="43">
        <f t="shared" si="37"/>
        <v>4.8000000000000007</v>
      </c>
      <c r="BB70" s="139">
        <v>975.8</v>
      </c>
      <c r="BC70" s="148">
        <f t="shared" si="38"/>
        <v>31225.599999999999</v>
      </c>
      <c r="BD70" s="45">
        <f>IF(A70&lt;&gt;"",IF(_xlfn.XLOOKUP(A70,'1C'!A:A,'1C'!A:A,0,0)&gt;0,1,0),"")</f>
        <v>0</v>
      </c>
      <c r="BE70" s="145">
        <f>IF(C70&lt;&gt;"",IF(_xlfn.XLOOKUP(TEXT(C70,"###"),'1C'!W:W,'1C'!D:D,0,0)&gt;0,0,1),"")</f>
        <v>1</v>
      </c>
      <c r="BF70" s="72" t="str">
        <f t="shared" si="39"/>
        <v>-</v>
      </c>
    </row>
    <row r="71" spans="1:58" ht="144" customHeight="1">
      <c r="A71" s="43" t="str">
        <f t="shared" si="30"/>
        <v>3243624/91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95-014-48</v>
      </c>
      <c r="C71" s="147" t="s">
        <v>921</v>
      </c>
      <c r="E71" s="43" t="str">
        <f>IF(F71&lt;&gt;"",IFERROR(VLOOKUP(F71,Категории!A:B,2,0),""),"Требуется категория")</f>
        <v>Кепки</v>
      </c>
      <c r="F71" s="44" t="s">
        <v>350</v>
      </c>
      <c r="G71" s="62" t="s">
        <v>870</v>
      </c>
      <c r="H71" s="44" t="s">
        <v>388</v>
      </c>
      <c r="J71" s="43" t="str">
        <f>'1C'!$AJ$1</f>
        <v>Fredrikson</v>
      </c>
      <c r="K71" s="101" t="s">
        <v>899</v>
      </c>
      <c r="L71" s="100" t="s">
        <v>590</v>
      </c>
      <c r="M71" s="65"/>
      <c r="N71" s="62"/>
      <c r="O71" s="62"/>
      <c r="P71" s="62"/>
      <c r="Q71" s="151" t="s">
        <v>907</v>
      </c>
      <c r="R71" s="64"/>
      <c r="S71" s="62" t="s">
        <v>44</v>
      </c>
      <c r="T71" s="58"/>
      <c r="U71" s="58" t="s">
        <v>382</v>
      </c>
      <c r="V71" s="58"/>
      <c r="Y71" s="58"/>
      <c r="Z71" s="44" t="s">
        <v>906</v>
      </c>
      <c r="AA71" s="58">
        <v>2</v>
      </c>
      <c r="AB71" s="44">
        <v>4</v>
      </c>
      <c r="AC71" s="58">
        <v>6</v>
      </c>
      <c r="AD71" s="44" t="s">
        <v>906</v>
      </c>
      <c r="AE71" s="58" t="s">
        <v>906</v>
      </c>
      <c r="AF71" s="44" t="s">
        <v>906</v>
      </c>
      <c r="AG71" s="58"/>
      <c r="AT71" s="59">
        <f t="shared" si="31"/>
        <v>12</v>
      </c>
      <c r="AU71" s="65" t="s">
        <v>565</v>
      </c>
      <c r="AV71" s="56" t="str">
        <f t="shared" ca="1" si="32"/>
        <v>ООО "ФРЭДРИКСОН" Россия 192029, С-Петербург, пр. Обуховской обороны, д.86, лит М</v>
      </c>
      <c r="AW71" s="43" t="str">
        <f t="shared" ca="1" si="33"/>
        <v>Россия</v>
      </c>
      <c r="AX71" s="74">
        <f t="shared" si="34"/>
        <v>0.1</v>
      </c>
      <c r="AY71" s="43">
        <f t="shared" si="35"/>
        <v>0.15000000000000002</v>
      </c>
      <c r="AZ71" s="43">
        <f t="shared" si="36"/>
        <v>1.2000000000000002</v>
      </c>
      <c r="BA71" s="43">
        <f t="shared" si="37"/>
        <v>1.8000000000000003</v>
      </c>
      <c r="BB71" s="139">
        <v>975.8</v>
      </c>
      <c r="BC71" s="148">
        <f t="shared" si="38"/>
        <v>11709.599999999999</v>
      </c>
      <c r="BD71" s="45">
        <f>IF(A71&lt;&gt;"",IF(_xlfn.XLOOKUP(A71,'1C'!A:A,'1C'!A:A,0,0)&gt;0,1,0),"")</f>
        <v>0</v>
      </c>
      <c r="BE71" s="145">
        <f>IF(C71&lt;&gt;"",IF(_xlfn.XLOOKUP(TEXT(C71,"###"),'1C'!W:W,'1C'!D:D,0,0)&gt;0,0,1),"")</f>
        <v>1</v>
      </c>
      <c r="BF71" s="72" t="str">
        <f t="shared" si="39"/>
        <v>-</v>
      </c>
    </row>
    <row r="72" spans="1:58" ht="144" customHeight="1">
      <c r="A72" s="43" t="str">
        <f t="shared" si="30"/>
        <v>3276624/91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95-015-09</v>
      </c>
      <c r="C72" s="147" t="s">
        <v>922</v>
      </c>
      <c r="E72" s="43" t="str">
        <f>IF(F72&lt;&gt;"",IFERROR(VLOOKUP(F72,Категории!A:B,2,0),""),"Требуется категория")</f>
        <v>Бейсболки</v>
      </c>
      <c r="F72" s="44" t="s">
        <v>327</v>
      </c>
      <c r="G72" s="62" t="s">
        <v>870</v>
      </c>
      <c r="H72" s="44" t="s">
        <v>388</v>
      </c>
      <c r="J72" s="43" t="str">
        <f>'1C'!$AJ$1</f>
        <v>Fredrikson</v>
      </c>
      <c r="K72" s="101" t="s">
        <v>899</v>
      </c>
      <c r="L72" s="100" t="s">
        <v>53</v>
      </c>
      <c r="M72" s="65"/>
      <c r="N72" s="62"/>
      <c r="O72" s="62"/>
      <c r="P72" s="62"/>
      <c r="Q72" s="151" t="s">
        <v>907</v>
      </c>
      <c r="R72" s="64"/>
      <c r="S72" s="62" t="s">
        <v>44</v>
      </c>
      <c r="T72" s="58"/>
      <c r="U72" s="58" t="s">
        <v>382</v>
      </c>
      <c r="V72" s="58"/>
      <c r="Y72" s="58"/>
      <c r="Z72" s="44" t="s">
        <v>906</v>
      </c>
      <c r="AA72" s="58">
        <v>2</v>
      </c>
      <c r="AB72" s="44">
        <v>4</v>
      </c>
      <c r="AC72" s="58">
        <v>5</v>
      </c>
      <c r="AD72" s="44">
        <v>4</v>
      </c>
      <c r="AE72" s="58">
        <v>2</v>
      </c>
      <c r="AF72" s="44" t="s">
        <v>906</v>
      </c>
      <c r="AG72" s="58"/>
      <c r="AT72" s="59">
        <f t="shared" si="31"/>
        <v>17</v>
      </c>
      <c r="AU72" s="65" t="s">
        <v>565</v>
      </c>
      <c r="AV72" s="56" t="str">
        <f t="shared" ca="1" si="32"/>
        <v>ООО "ФРЭДРИКСОН" Россия 192029, С-Петербург, пр. Обуховской обороны, д.86, лит М</v>
      </c>
      <c r="AW72" s="43" t="str">
        <f t="shared" ca="1" si="33"/>
        <v>Россия</v>
      </c>
      <c r="AX72" s="74">
        <f t="shared" si="34"/>
        <v>0.1</v>
      </c>
      <c r="AY72" s="43">
        <f t="shared" si="35"/>
        <v>0.15000000000000002</v>
      </c>
      <c r="AZ72" s="43">
        <f t="shared" si="36"/>
        <v>1.7000000000000002</v>
      </c>
      <c r="BA72" s="43">
        <f t="shared" si="37"/>
        <v>2.5500000000000003</v>
      </c>
      <c r="BB72" s="139">
        <v>975.8</v>
      </c>
      <c r="BC72" s="148">
        <f t="shared" si="38"/>
        <v>16588.599999999999</v>
      </c>
      <c r="BD72" s="45">
        <f>IF(A72&lt;&gt;"",IF(_xlfn.XLOOKUP(A72,'1C'!A:A,'1C'!A:A,0,0)&gt;0,1,0),"")</f>
        <v>0</v>
      </c>
      <c r="BE72" s="145">
        <f>IF(C72&lt;&gt;"",IF(_xlfn.XLOOKUP(TEXT(C72,"###"),'1C'!W:W,'1C'!D:D,0,0)&gt;0,0,1),"")</f>
        <v>1</v>
      </c>
      <c r="BF72" s="72" t="str">
        <f t="shared" si="39"/>
        <v>-</v>
      </c>
    </row>
    <row r="73" spans="1:58" ht="144" customHeight="1">
      <c r="A73" s="43" t="str">
        <f t="shared" si="30"/>
        <v>3363624/91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95-016-09</v>
      </c>
      <c r="C73" s="147" t="s">
        <v>923</v>
      </c>
      <c r="E73" s="43" t="str">
        <f>IF(F73&lt;&gt;"",IFERROR(VLOOKUP(F73,Категории!A:B,2,0),""),"Требуется категория")</f>
        <v>Панамы</v>
      </c>
      <c r="F73" s="44" t="s">
        <v>325</v>
      </c>
      <c r="G73" s="62" t="s">
        <v>870</v>
      </c>
      <c r="H73" s="44" t="s">
        <v>388</v>
      </c>
      <c r="J73" s="43" t="str">
        <f>'1C'!$AJ$1</f>
        <v>Fredrikson</v>
      </c>
      <c r="K73" s="101" t="s">
        <v>899</v>
      </c>
      <c r="L73" s="100" t="s">
        <v>53</v>
      </c>
      <c r="M73" s="65"/>
      <c r="N73" s="62"/>
      <c r="O73" s="62"/>
      <c r="P73" s="62"/>
      <c r="Q73" s="151" t="s">
        <v>907</v>
      </c>
      <c r="R73" s="64"/>
      <c r="S73" s="62" t="s">
        <v>44</v>
      </c>
      <c r="T73" s="58"/>
      <c r="U73" s="58" t="s">
        <v>382</v>
      </c>
      <c r="V73" s="58"/>
      <c r="Y73" s="58"/>
      <c r="Z73" s="44">
        <v>1</v>
      </c>
      <c r="AA73" s="58">
        <v>1</v>
      </c>
      <c r="AB73" s="44">
        <v>1</v>
      </c>
      <c r="AC73" s="58">
        <v>2</v>
      </c>
      <c r="AD73" s="44" t="s">
        <v>906</v>
      </c>
      <c r="AE73" s="58">
        <v>1</v>
      </c>
      <c r="AF73" s="44" t="s">
        <v>906</v>
      </c>
      <c r="AG73" s="58"/>
      <c r="AT73" s="59">
        <f t="shared" si="31"/>
        <v>6</v>
      </c>
      <c r="AU73" s="65" t="s">
        <v>565</v>
      </c>
      <c r="AV73" s="56" t="str">
        <f t="shared" ca="1" si="32"/>
        <v>ООО "ФРЭДРИКСОН" Россия 192029, С-Петербург, пр. Обуховской обороны, д.86, лит М</v>
      </c>
      <c r="AW73" s="43" t="str">
        <f t="shared" ca="1" si="33"/>
        <v>Россия</v>
      </c>
      <c r="AX73" s="74">
        <f t="shared" si="34"/>
        <v>0.1</v>
      </c>
      <c r="AY73" s="43">
        <f t="shared" si="35"/>
        <v>0.15000000000000002</v>
      </c>
      <c r="AZ73" s="43">
        <f t="shared" si="36"/>
        <v>0.60000000000000009</v>
      </c>
      <c r="BA73" s="43">
        <f t="shared" si="37"/>
        <v>0.90000000000000013</v>
      </c>
      <c r="BB73" s="139">
        <v>975.8</v>
      </c>
      <c r="BC73" s="148">
        <f t="shared" si="38"/>
        <v>5854.7999999999993</v>
      </c>
      <c r="BD73" s="45">
        <f>IF(A73&lt;&gt;"",IF(_xlfn.XLOOKUP(A73,'1C'!A:A,'1C'!A:A,0,0)&gt;0,1,0),"")</f>
        <v>0</v>
      </c>
      <c r="BE73" s="145">
        <f>IF(C73&lt;&gt;"",IF(_xlfn.XLOOKUP(TEXT(C73,"###"),'1C'!W:W,'1C'!D:D,0,0)&gt;0,0,1),"")</f>
        <v>1</v>
      </c>
      <c r="BF73" s="72" t="str">
        <f t="shared" si="39"/>
        <v>-</v>
      </c>
    </row>
    <row r="74" spans="1:58" ht="144" customHeight="1">
      <c r="A74" s="43" t="str">
        <f t="shared" si="30"/>
        <v>3215624/70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95-001-66</v>
      </c>
      <c r="C74" s="146" t="s">
        <v>908</v>
      </c>
      <c r="E74" s="43" t="str">
        <f>IF(F74&lt;&gt;"",IFERROR(VLOOKUP(F74,Категории!A:B,2,0),""),"Требуется категория")</f>
        <v>Бейсболки</v>
      </c>
      <c r="F74" s="44" t="s">
        <v>327</v>
      </c>
      <c r="G74" s="62" t="s">
        <v>870</v>
      </c>
      <c r="H74" s="44" t="s">
        <v>388</v>
      </c>
      <c r="I74" s="134"/>
      <c r="J74" s="57" t="str">
        <f>'1C'!$AJ$1</f>
        <v>Fredrikson</v>
      </c>
      <c r="K74" s="99" t="s">
        <v>872</v>
      </c>
      <c r="L74" s="100" t="s">
        <v>942</v>
      </c>
      <c r="M74" s="62"/>
      <c r="N74" s="62"/>
      <c r="O74" s="62"/>
      <c r="P74" s="62"/>
      <c r="Q74" s="151" t="s">
        <v>907</v>
      </c>
      <c r="R74" s="64"/>
      <c r="S74" s="62" t="s">
        <v>44</v>
      </c>
      <c r="T74" s="58"/>
      <c r="U74" s="58" t="s">
        <v>382</v>
      </c>
      <c r="V74" s="58"/>
      <c r="Y74" s="58"/>
      <c r="AA74" s="58">
        <v>1</v>
      </c>
      <c r="AB74" s="44">
        <v>1</v>
      </c>
      <c r="AC74" s="58">
        <v>2</v>
      </c>
      <c r="AD74" s="44">
        <v>1</v>
      </c>
      <c r="AE74" s="58">
        <v>1</v>
      </c>
      <c r="AG74" s="58"/>
      <c r="AT74" s="57">
        <f t="shared" si="31"/>
        <v>6</v>
      </c>
      <c r="AU74" s="65" t="s">
        <v>565</v>
      </c>
      <c r="AV74" s="56" t="str">
        <f t="shared" ca="1" si="32"/>
        <v>ООО "ФРЭДРИКСОН" Россия 192029, С-Петербург, пр. Обуховской обороны, д.86, лит М</v>
      </c>
      <c r="AW74" s="43" t="str">
        <f t="shared" ca="1" si="33"/>
        <v>Россия</v>
      </c>
      <c r="AX74" s="74">
        <f t="shared" si="34"/>
        <v>0.1</v>
      </c>
      <c r="AY74" s="43">
        <f t="shared" si="35"/>
        <v>0.15000000000000002</v>
      </c>
      <c r="AZ74" s="43">
        <f t="shared" si="36"/>
        <v>0.60000000000000009</v>
      </c>
      <c r="BA74" s="43">
        <f t="shared" si="37"/>
        <v>0.90000000000000013</v>
      </c>
      <c r="BB74" s="139">
        <v>975.8</v>
      </c>
      <c r="BC74" s="148">
        <f t="shared" si="38"/>
        <v>5854.7999999999993</v>
      </c>
      <c r="BD74" s="45">
        <f>IF(A74&lt;&gt;"",IF(_xlfn.XLOOKUP(A74,'1C'!A:A,'1C'!A:A,0,0)&gt;0,1,0),"")</f>
        <v>0</v>
      </c>
      <c r="BE74" s="145">
        <f>IF(C74&lt;&gt;"",IF(_xlfn.XLOOKUP(TEXT(C74,"###"),'1C'!W:W,'1C'!D:D,0,0)&gt;0,0,1),"")</f>
        <v>1</v>
      </c>
      <c r="BF74" s="72" t="str">
        <f t="shared" si="39"/>
        <v>-</v>
      </c>
    </row>
    <row r="75" spans="1:58" ht="144" customHeight="1">
      <c r="A75" s="43" t="str">
        <f t="shared" si="30"/>
        <v>3155624/70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95-007-66</v>
      </c>
      <c r="C75" s="147" t="s">
        <v>914</v>
      </c>
      <c r="E75" s="43" t="str">
        <f>IF(F75&lt;&gt;"",IFERROR(VLOOKUP(F75,Категории!A:B,2,0),""),"Требуется категория")</f>
        <v>Кепки</v>
      </c>
      <c r="F75" s="44" t="s">
        <v>318</v>
      </c>
      <c r="G75" s="62" t="s">
        <v>870</v>
      </c>
      <c r="H75" s="44" t="s">
        <v>388</v>
      </c>
      <c r="J75" s="57" t="str">
        <f>'1C'!$AJ$1</f>
        <v>Fredrikson</v>
      </c>
      <c r="K75" s="100" t="s">
        <v>872</v>
      </c>
      <c r="L75" s="100" t="s">
        <v>942</v>
      </c>
      <c r="M75" s="62"/>
      <c r="N75" s="62"/>
      <c r="O75" s="62"/>
      <c r="P75" s="62"/>
      <c r="Q75" s="151" t="s">
        <v>907</v>
      </c>
      <c r="R75" s="64"/>
      <c r="S75" s="62" t="s">
        <v>44</v>
      </c>
      <c r="T75" s="58"/>
      <c r="U75" s="58" t="s">
        <v>382</v>
      </c>
      <c r="V75" s="58"/>
      <c r="Y75" s="58"/>
      <c r="Z75" s="44">
        <v>2</v>
      </c>
      <c r="AA75" s="58">
        <v>4</v>
      </c>
      <c r="AB75" s="44">
        <v>6</v>
      </c>
      <c r="AC75" s="58">
        <v>8</v>
      </c>
      <c r="AD75" s="44">
        <v>6</v>
      </c>
      <c r="AE75" s="58">
        <v>4</v>
      </c>
      <c r="AF75" s="44">
        <v>1</v>
      </c>
      <c r="AG75" s="58"/>
      <c r="AT75" s="57">
        <f t="shared" si="31"/>
        <v>31</v>
      </c>
      <c r="AU75" s="65" t="s">
        <v>565</v>
      </c>
      <c r="AV75" s="56" t="str">
        <f t="shared" ca="1" si="32"/>
        <v>ООО "ФРЭДРИКСОН" Россия 192029, С-Петербург, пр. Обуховской обороны, д.86, лит М</v>
      </c>
      <c r="AW75" s="43" t="str">
        <f t="shared" ca="1" si="33"/>
        <v>Россия</v>
      </c>
      <c r="AX75" s="74">
        <f t="shared" si="34"/>
        <v>0.1</v>
      </c>
      <c r="AY75" s="43">
        <f t="shared" si="35"/>
        <v>0.15000000000000002</v>
      </c>
      <c r="AZ75" s="43">
        <f t="shared" si="36"/>
        <v>3.1</v>
      </c>
      <c r="BA75" s="43">
        <f t="shared" si="37"/>
        <v>4.6500000000000004</v>
      </c>
      <c r="BB75" s="139">
        <v>975.8</v>
      </c>
      <c r="BC75" s="148">
        <f t="shared" si="38"/>
        <v>30249.8</v>
      </c>
      <c r="BD75" s="45">
        <f>IF(A75&lt;&gt;"",IF(_xlfn.XLOOKUP(A75,'1C'!A:A,'1C'!A:A,0,0)&gt;0,1,0),"")</f>
        <v>0</v>
      </c>
      <c r="BE75" s="145">
        <f>IF(C75&lt;&gt;"",IF(_xlfn.XLOOKUP(TEXT(C75,"###"),'1C'!W:W,'1C'!D:D,0,0)&gt;0,0,1),"")</f>
        <v>1</v>
      </c>
      <c r="BF75" s="72" t="str">
        <f t="shared" si="39"/>
        <v>-</v>
      </c>
    </row>
    <row r="76" spans="1:58" ht="144" customHeight="1">
      <c r="A76" s="43" t="str">
        <f t="shared" si="30"/>
        <v>3101624/25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95-004-48</v>
      </c>
      <c r="C76" s="147" t="s">
        <v>911</v>
      </c>
      <c r="E76" s="43" t="str">
        <f>IF(F76&lt;&gt;"",IFERROR(VLOOKUP(F76,Категории!A:B,2,0),""),"Требуется категория")</f>
        <v>Кепки</v>
      </c>
      <c r="F76" s="44" t="s">
        <v>318</v>
      </c>
      <c r="G76" s="62" t="s">
        <v>870</v>
      </c>
      <c r="H76" s="44" t="s">
        <v>388</v>
      </c>
      <c r="J76" s="57" t="str">
        <f>'1C'!$AJ$1</f>
        <v>Fredrikson</v>
      </c>
      <c r="K76" s="100" t="s">
        <v>879</v>
      </c>
      <c r="L76" s="100" t="s">
        <v>590</v>
      </c>
      <c r="M76" s="62"/>
      <c r="N76" s="62"/>
      <c r="O76" s="62"/>
      <c r="P76" s="62"/>
      <c r="Q76" s="151" t="s">
        <v>907</v>
      </c>
      <c r="R76" s="64"/>
      <c r="S76" s="62" t="s">
        <v>44</v>
      </c>
      <c r="T76" s="58"/>
      <c r="U76" s="58" t="s">
        <v>382</v>
      </c>
      <c r="V76" s="58"/>
      <c r="Y76" s="58"/>
      <c r="Z76" s="44">
        <v>1</v>
      </c>
      <c r="AA76" s="58">
        <v>3</v>
      </c>
      <c r="AB76" s="44">
        <v>4</v>
      </c>
      <c r="AC76" s="58">
        <v>6</v>
      </c>
      <c r="AD76" s="44">
        <v>4</v>
      </c>
      <c r="AE76" s="58">
        <v>3</v>
      </c>
      <c r="AF76" s="44">
        <v>2</v>
      </c>
      <c r="AG76" s="58"/>
      <c r="AT76" s="57">
        <f t="shared" si="31"/>
        <v>23</v>
      </c>
      <c r="AU76" s="65" t="s">
        <v>565</v>
      </c>
      <c r="AV76" s="56" t="str">
        <f t="shared" ca="1" si="32"/>
        <v>ООО "ФРЭДРИКСОН" Россия 192029, С-Петербург, пр. Обуховской обороны, д.86, лит М</v>
      </c>
      <c r="AW76" s="43" t="str">
        <f t="shared" ca="1" si="33"/>
        <v>Россия</v>
      </c>
      <c r="AX76" s="74">
        <f t="shared" si="34"/>
        <v>0.1</v>
      </c>
      <c r="AY76" s="43">
        <f t="shared" si="35"/>
        <v>0.15000000000000002</v>
      </c>
      <c r="AZ76" s="43">
        <f t="shared" si="36"/>
        <v>2.3000000000000003</v>
      </c>
      <c r="BA76" s="43">
        <f t="shared" si="37"/>
        <v>3.4500000000000006</v>
      </c>
      <c r="BB76" s="139">
        <v>975.8</v>
      </c>
      <c r="BC76" s="148">
        <f t="shared" si="38"/>
        <v>22443.399999999998</v>
      </c>
      <c r="BD76" s="45">
        <f>IF(A76&lt;&gt;"",IF(_xlfn.XLOOKUP(A76,'1C'!A:A,'1C'!A:A,0,0)&gt;0,1,0),"")</f>
        <v>0</v>
      </c>
      <c r="BE76" s="145">
        <f>IF(C76&lt;&gt;"",IF(_xlfn.XLOOKUP(TEXT(C76,"###"),'1C'!W:W,'1C'!D:D,0,0)&gt;0,0,1),"")</f>
        <v>1</v>
      </c>
      <c r="BF76" s="72" t="str">
        <f t="shared" si="39"/>
        <v>-</v>
      </c>
    </row>
    <row r="77" spans="1:58" ht="144" customHeight="1">
      <c r="A77" s="43" t="str">
        <f t="shared" si="30"/>
        <v>3125624/25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95-010-09</v>
      </c>
      <c r="C77" s="147" t="s">
        <v>917</v>
      </c>
      <c r="E77" s="43" t="str">
        <f>IF(F77&lt;&gt;"",IFERROR(VLOOKUP(F77,Категории!A:B,2,0),""),"Требуется категория")</f>
        <v>Кепки</v>
      </c>
      <c r="F77" s="44" t="s">
        <v>324</v>
      </c>
      <c r="G77" s="62" t="s">
        <v>870</v>
      </c>
      <c r="H77" s="44" t="s">
        <v>388</v>
      </c>
      <c r="J77" s="59" t="str">
        <f>'1C'!$AJ$1</f>
        <v>Fredrikson</v>
      </c>
      <c r="K77" s="100" t="s">
        <v>879</v>
      </c>
      <c r="L77" s="100" t="s">
        <v>53</v>
      </c>
      <c r="M77" s="62"/>
      <c r="N77" s="62"/>
      <c r="O77" s="62"/>
      <c r="P77" s="62"/>
      <c r="Q77" s="151" t="s">
        <v>907</v>
      </c>
      <c r="R77" s="64"/>
      <c r="S77" s="62" t="s">
        <v>44</v>
      </c>
      <c r="T77" s="58"/>
      <c r="U77" s="58" t="s">
        <v>382</v>
      </c>
      <c r="V77" s="58"/>
      <c r="Y77" s="58"/>
      <c r="AA77" s="58">
        <v>1</v>
      </c>
      <c r="AB77" s="44">
        <v>1</v>
      </c>
      <c r="AC77" s="58">
        <v>2</v>
      </c>
      <c r="AD77" s="44">
        <v>1</v>
      </c>
      <c r="AE77" s="58">
        <v>1</v>
      </c>
      <c r="AF77" s="44">
        <v>1</v>
      </c>
      <c r="AG77" s="58"/>
      <c r="AT77" s="57">
        <f t="shared" si="31"/>
        <v>7</v>
      </c>
      <c r="AU77" s="65" t="s">
        <v>565</v>
      </c>
      <c r="AV77" s="56" t="str">
        <f t="shared" ca="1" si="32"/>
        <v>ООО "ФРЭДРИКСОН" Россия 192029, С-Петербург, пр. Обуховской обороны, д.86, лит М</v>
      </c>
      <c r="AW77" s="43" t="str">
        <f t="shared" ca="1" si="33"/>
        <v>Россия</v>
      </c>
      <c r="AX77" s="74">
        <f t="shared" si="34"/>
        <v>0.1</v>
      </c>
      <c r="AY77" s="43">
        <f t="shared" si="35"/>
        <v>0.15000000000000002</v>
      </c>
      <c r="AZ77" s="43">
        <f t="shared" si="36"/>
        <v>0.70000000000000007</v>
      </c>
      <c r="BA77" s="43">
        <f t="shared" si="37"/>
        <v>1.0500000000000003</v>
      </c>
      <c r="BB77" s="139">
        <v>975.8</v>
      </c>
      <c r="BC77" s="148">
        <f t="shared" si="38"/>
        <v>6830.5999999999995</v>
      </c>
      <c r="BD77" s="45">
        <f>IF(A77&lt;&gt;"",IF(_xlfn.XLOOKUP(A77,'1C'!A:A,'1C'!A:A,0,0)&gt;0,1,0),"")</f>
        <v>0</v>
      </c>
      <c r="BE77" s="145">
        <f>IF(C77&lt;&gt;"",IF(_xlfn.XLOOKUP(TEXT(C77,"###"),'1C'!W:W,'1C'!D:D,0,0)&gt;0,0,1),"")</f>
        <v>1</v>
      </c>
      <c r="BF77" s="72" t="str">
        <f t="shared" si="39"/>
        <v>-</v>
      </c>
    </row>
    <row r="78" spans="1:58" ht="144" customHeight="1">
      <c r="A78" s="43" t="str">
        <f t="shared" si="30"/>
        <v>3109622/22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95-005-86</v>
      </c>
      <c r="C78" s="147" t="s">
        <v>912</v>
      </c>
      <c r="E78" s="43" t="str">
        <f>IF(F78&lt;&gt;"",IFERROR(VLOOKUP(F78,Категории!A:B,2,0),""),"Требуется категория")</f>
        <v>Кепки</v>
      </c>
      <c r="F78" s="44" t="s">
        <v>318</v>
      </c>
      <c r="G78" s="62" t="s">
        <v>870</v>
      </c>
      <c r="H78" s="44" t="s">
        <v>388</v>
      </c>
      <c r="J78" s="43" t="str">
        <f>'1C'!$AJ$1</f>
        <v>Fredrikson</v>
      </c>
      <c r="K78" s="101" t="s">
        <v>901</v>
      </c>
      <c r="L78" s="100" t="s">
        <v>284</v>
      </c>
      <c r="M78" s="62"/>
      <c r="N78" s="62"/>
      <c r="O78" s="62"/>
      <c r="P78" s="62"/>
      <c r="Q78" s="151" t="s">
        <v>907</v>
      </c>
      <c r="R78" s="64"/>
      <c r="S78" s="62" t="s">
        <v>44</v>
      </c>
      <c r="T78" s="58"/>
      <c r="U78" s="58" t="s">
        <v>382</v>
      </c>
      <c r="V78" s="58"/>
      <c r="Y78" s="58"/>
      <c r="Z78" s="44">
        <v>1</v>
      </c>
      <c r="AA78" s="58">
        <v>3</v>
      </c>
      <c r="AB78" s="44">
        <v>5</v>
      </c>
      <c r="AC78" s="58">
        <v>7</v>
      </c>
      <c r="AD78" s="44">
        <v>5</v>
      </c>
      <c r="AE78" s="58" t="s">
        <v>906</v>
      </c>
      <c r="AF78" s="44" t="s">
        <v>906</v>
      </c>
      <c r="AG78" s="58"/>
      <c r="AT78" s="59">
        <f t="shared" si="31"/>
        <v>21</v>
      </c>
      <c r="AU78" s="65" t="s">
        <v>565</v>
      </c>
      <c r="AV78" s="56" t="str">
        <f t="shared" ca="1" si="32"/>
        <v>ООО "ФРЭДРИКСОН" Россия 192029, С-Петербург, пр. Обуховской обороны, д.86, лит М</v>
      </c>
      <c r="AW78" s="43" t="str">
        <f t="shared" ca="1" si="33"/>
        <v>Россия</v>
      </c>
      <c r="AX78" s="74">
        <f t="shared" si="34"/>
        <v>0.1</v>
      </c>
      <c r="AY78" s="43">
        <f t="shared" si="35"/>
        <v>0.15000000000000002</v>
      </c>
      <c r="AZ78" s="43">
        <f t="shared" si="36"/>
        <v>2.1</v>
      </c>
      <c r="BA78" s="43">
        <f t="shared" si="37"/>
        <v>3.1500000000000004</v>
      </c>
      <c r="BB78" s="139">
        <v>975.8</v>
      </c>
      <c r="BC78" s="148">
        <f t="shared" si="38"/>
        <v>20491.8</v>
      </c>
      <c r="BD78" s="45">
        <f>IF(A78&lt;&gt;"",IF(_xlfn.XLOOKUP(A78,'1C'!A:A,'1C'!A:A,0,0)&gt;0,1,0),"")</f>
        <v>0</v>
      </c>
      <c r="BE78" s="145">
        <f>IF(C78&lt;&gt;"",IF(_xlfn.XLOOKUP(TEXT(C78,"###"),'1C'!W:W,'1C'!D:D,0,0)&gt;0,0,1),"")</f>
        <v>1</v>
      </c>
      <c r="BF78" s="72" t="str">
        <f t="shared" si="39"/>
        <v>-</v>
      </c>
    </row>
    <row r="79" spans="1:58" ht="144" customHeight="1">
      <c r="A79" s="43" t="str">
        <f t="shared" si="30"/>
        <v>3125619/23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95-010-67</v>
      </c>
      <c r="C79" s="147" t="s">
        <v>917</v>
      </c>
      <c r="E79" s="43" t="str">
        <f>IF(F79&lt;&gt;"",IFERROR(VLOOKUP(F79,Категории!A:B,2,0),""),"Требуется категория")</f>
        <v>Кепки</v>
      </c>
      <c r="F79" s="44" t="s">
        <v>324</v>
      </c>
      <c r="G79" s="62" t="s">
        <v>870</v>
      </c>
      <c r="H79" s="44" t="s">
        <v>388</v>
      </c>
      <c r="J79" s="59" t="str">
        <f>'1C'!$AJ$1</f>
        <v>Fredrikson</v>
      </c>
      <c r="K79" s="100" t="s">
        <v>892</v>
      </c>
      <c r="L79" s="100" t="s">
        <v>941</v>
      </c>
      <c r="M79" s="62"/>
      <c r="N79" s="62"/>
      <c r="O79" s="62"/>
      <c r="P79" s="62"/>
      <c r="Q79" s="151" t="s">
        <v>907</v>
      </c>
      <c r="R79" s="64"/>
      <c r="S79" s="62" t="s">
        <v>44</v>
      </c>
      <c r="T79" s="58"/>
      <c r="U79" s="58" t="s">
        <v>382</v>
      </c>
      <c r="V79" s="58"/>
      <c r="Y79" s="58"/>
      <c r="AA79" s="58">
        <v>1</v>
      </c>
      <c r="AB79" s="44">
        <v>2</v>
      </c>
      <c r="AC79" s="58">
        <v>3</v>
      </c>
      <c r="AD79" s="44">
        <v>2</v>
      </c>
      <c r="AE79" s="58">
        <v>1</v>
      </c>
      <c r="AF79" s="44">
        <v>1</v>
      </c>
      <c r="AG79" s="58"/>
      <c r="AT79" s="57">
        <f t="shared" si="31"/>
        <v>10</v>
      </c>
      <c r="AU79" s="65" t="s">
        <v>565</v>
      </c>
      <c r="AV79" s="56" t="str">
        <f t="shared" ca="1" si="32"/>
        <v>ООО "ФРЭДРИКСОН" Россия 192029, С-Петербург, пр. Обуховской обороны, д.86, лит М</v>
      </c>
      <c r="AW79" s="43" t="str">
        <f t="shared" ca="1" si="33"/>
        <v>Россия</v>
      </c>
      <c r="AX79" s="74">
        <f t="shared" si="34"/>
        <v>0.1</v>
      </c>
      <c r="AY79" s="43">
        <f t="shared" si="35"/>
        <v>0.15000000000000002</v>
      </c>
      <c r="AZ79" s="43">
        <f t="shared" si="36"/>
        <v>1</v>
      </c>
      <c r="BA79" s="43">
        <f t="shared" si="37"/>
        <v>1.5000000000000002</v>
      </c>
      <c r="BB79" s="139">
        <v>975.8</v>
      </c>
      <c r="BC79" s="148">
        <f t="shared" si="38"/>
        <v>9758</v>
      </c>
      <c r="BD79" s="45">
        <f>IF(A79&lt;&gt;"",IF(_xlfn.XLOOKUP(A79,'1C'!A:A,'1C'!A:A,0,0)&gt;0,1,0),"")</f>
        <v>0</v>
      </c>
      <c r="BE79" s="145">
        <f>IF(C79&lt;&gt;"",IF(_xlfn.XLOOKUP(TEXT(C79,"###"),'1C'!W:W,'1C'!D:D,0,0)&gt;0,0,1),"")</f>
        <v>1</v>
      </c>
      <c r="BF79" s="72" t="str">
        <f t="shared" si="39"/>
        <v>-</v>
      </c>
    </row>
    <row r="80" spans="1:58" ht="144" customHeight="1">
      <c r="A80" s="43" t="str">
        <f t="shared" si="30"/>
        <v>3147608/53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95-006-04</v>
      </c>
      <c r="C80" s="147" t="s">
        <v>913</v>
      </c>
      <c r="E80" s="43" t="str">
        <f>IF(F80&lt;&gt;"",IFERROR(VLOOKUP(F80,Категории!A:B,2,0),""),"Требуется категория")</f>
        <v>Кепки</v>
      </c>
      <c r="F80" s="44" t="s">
        <v>349</v>
      </c>
      <c r="G80" s="62" t="s">
        <v>870</v>
      </c>
      <c r="H80" s="44" t="s">
        <v>388</v>
      </c>
      <c r="J80" s="57" t="str">
        <f>'1C'!$AJ$1</f>
        <v>Fredrikson</v>
      </c>
      <c r="K80" s="100" t="s">
        <v>884</v>
      </c>
      <c r="L80" s="100" t="s">
        <v>838</v>
      </c>
      <c r="M80" s="62"/>
      <c r="N80" s="62"/>
      <c r="O80" s="62"/>
      <c r="P80" s="62"/>
      <c r="Q80" s="151" t="s">
        <v>907</v>
      </c>
      <c r="R80" s="64"/>
      <c r="S80" s="62" t="s">
        <v>44</v>
      </c>
      <c r="T80" s="58"/>
      <c r="U80" s="58" t="s">
        <v>382</v>
      </c>
      <c r="V80" s="58"/>
      <c r="Y80" s="58"/>
      <c r="AA80" s="58">
        <v>1</v>
      </c>
      <c r="AB80" s="44">
        <v>2</v>
      </c>
      <c r="AC80" s="58">
        <v>3</v>
      </c>
      <c r="AD80" s="44">
        <v>2</v>
      </c>
      <c r="AE80" s="58">
        <v>1</v>
      </c>
      <c r="AF80" s="44">
        <v>1</v>
      </c>
      <c r="AG80" s="58"/>
      <c r="AT80" s="57">
        <f t="shared" si="31"/>
        <v>10</v>
      </c>
      <c r="AU80" s="65" t="s">
        <v>565</v>
      </c>
      <c r="AV80" s="56" t="str">
        <f t="shared" ca="1" si="32"/>
        <v>ООО "ФРЭДРИКСОН" Россия 192029, С-Петербург, пр. Обуховской обороны, д.86, лит М</v>
      </c>
      <c r="AW80" s="43" t="str">
        <f t="shared" ca="1" si="33"/>
        <v>Россия</v>
      </c>
      <c r="AX80" s="74">
        <f t="shared" si="34"/>
        <v>0.1</v>
      </c>
      <c r="AY80" s="43">
        <f t="shared" si="35"/>
        <v>0.15000000000000002</v>
      </c>
      <c r="AZ80" s="43">
        <f t="shared" si="36"/>
        <v>1</v>
      </c>
      <c r="BA80" s="43">
        <f t="shared" si="37"/>
        <v>1.5000000000000002</v>
      </c>
      <c r="BB80" s="139">
        <v>975.8</v>
      </c>
      <c r="BC80" s="148">
        <f t="shared" si="38"/>
        <v>9758</v>
      </c>
      <c r="BD80" s="45">
        <f>IF(A80&lt;&gt;"",IF(_xlfn.XLOOKUP(A80,'1C'!A:A,'1C'!A:A,0,0)&gt;0,1,0),"")</f>
        <v>0</v>
      </c>
      <c r="BE80" s="145">
        <f>IF(C80&lt;&gt;"",IF(_xlfn.XLOOKUP(TEXT(C80,"###"),'1C'!W:W,'1C'!D:D,0,0)&gt;0,0,1),"")</f>
        <v>1</v>
      </c>
      <c r="BF80" s="72" t="str">
        <f t="shared" si="39"/>
        <v>-</v>
      </c>
    </row>
    <row r="81" spans="1:58" ht="144" customHeight="1">
      <c r="A81" s="43" t="str">
        <f t="shared" si="30"/>
        <v>3190608/53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95-008-04</v>
      </c>
      <c r="C81" s="147" t="s">
        <v>915</v>
      </c>
      <c r="E81" s="43" t="str">
        <f>IF(F81&lt;&gt;"",IFERROR(VLOOKUP(F81,Категории!A:B,2,0),""),"Требуется категория")</f>
        <v>Кепки</v>
      </c>
      <c r="F81" s="44" t="s">
        <v>318</v>
      </c>
      <c r="G81" s="62" t="s">
        <v>870</v>
      </c>
      <c r="H81" s="44" t="s">
        <v>388</v>
      </c>
      <c r="J81" s="57" t="str">
        <f>'1C'!$AJ$1</f>
        <v>Fredrikson</v>
      </c>
      <c r="K81" s="100" t="s">
        <v>884</v>
      </c>
      <c r="L81" s="100" t="s">
        <v>838</v>
      </c>
      <c r="M81" s="62"/>
      <c r="N81" s="62"/>
      <c r="O81" s="62"/>
      <c r="P81" s="62"/>
      <c r="Q81" s="151" t="s">
        <v>907</v>
      </c>
      <c r="R81" s="64"/>
      <c r="S81" s="62" t="s">
        <v>44</v>
      </c>
      <c r="T81" s="58"/>
      <c r="U81" s="58" t="s">
        <v>382</v>
      </c>
      <c r="V81" s="58"/>
      <c r="Y81" s="58"/>
      <c r="AA81" s="58">
        <v>1</v>
      </c>
      <c r="AB81" s="44">
        <v>2</v>
      </c>
      <c r="AC81" s="58">
        <v>3</v>
      </c>
      <c r="AD81" s="44">
        <v>2</v>
      </c>
      <c r="AE81" s="58">
        <v>1</v>
      </c>
      <c r="AG81" s="58"/>
      <c r="AT81" s="57">
        <f t="shared" si="31"/>
        <v>9</v>
      </c>
      <c r="AU81" s="65" t="s">
        <v>565</v>
      </c>
      <c r="AV81" s="56" t="str">
        <f t="shared" ca="1" si="32"/>
        <v>ООО "ФРЭДРИКСОН" Россия 192029, С-Петербург, пр. Обуховской обороны, д.86, лит М</v>
      </c>
      <c r="AW81" s="43" t="str">
        <f t="shared" ca="1" si="33"/>
        <v>Россия</v>
      </c>
      <c r="AX81" s="74">
        <f t="shared" si="34"/>
        <v>0.1</v>
      </c>
      <c r="AY81" s="43">
        <f t="shared" si="35"/>
        <v>0.15000000000000002</v>
      </c>
      <c r="AZ81" s="43">
        <f t="shared" si="36"/>
        <v>0.9</v>
      </c>
      <c r="BA81" s="43">
        <f t="shared" si="37"/>
        <v>1.35</v>
      </c>
      <c r="BB81" s="139">
        <v>975.8</v>
      </c>
      <c r="BC81" s="148">
        <f t="shared" si="38"/>
        <v>8782.1999999999989</v>
      </c>
      <c r="BD81" s="45">
        <f>IF(A81&lt;&gt;"",IF(_xlfn.XLOOKUP(A81,'1C'!A:A,'1C'!A:A,0,0)&gt;0,1,0),"")</f>
        <v>0</v>
      </c>
      <c r="BE81" s="145">
        <f>IF(C81&lt;&gt;"",IF(_xlfn.XLOOKUP(TEXT(C81,"###"),'1C'!W:W,'1C'!D:D,0,0)&gt;0,0,1),"")</f>
        <v>1</v>
      </c>
      <c r="BF81" s="72" t="str">
        <f t="shared" si="39"/>
        <v>-</v>
      </c>
    </row>
    <row r="82" spans="1:58" ht="144" customHeight="1">
      <c r="A82" s="43" t="str">
        <f t="shared" si="30"/>
        <v>319079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95-008-68</v>
      </c>
      <c r="C82" s="147" t="s">
        <v>915</v>
      </c>
      <c r="E82" s="43" t="str">
        <f>IF(F82&lt;&gt;"",IFERROR(VLOOKUP(F82,Категории!A:B,2,0),""),"Требуется категория")</f>
        <v>Кепки</v>
      </c>
      <c r="F82" s="44" t="s">
        <v>318</v>
      </c>
      <c r="G82" s="62" t="s">
        <v>870</v>
      </c>
      <c r="H82" s="44" t="s">
        <v>388</v>
      </c>
      <c r="J82" s="59" t="str">
        <f>'1C'!$AJ$1</f>
        <v>Fredrikson</v>
      </c>
      <c r="K82" s="100">
        <v>79</v>
      </c>
      <c r="L82" s="100" t="s">
        <v>940</v>
      </c>
      <c r="M82" s="62"/>
      <c r="N82" s="62"/>
      <c r="O82" s="62"/>
      <c r="P82" s="62"/>
      <c r="Q82" s="151" t="s">
        <v>907</v>
      </c>
      <c r="R82" s="64"/>
      <c r="S82" s="62" t="s">
        <v>44</v>
      </c>
      <c r="T82" s="58"/>
      <c r="U82" s="58" t="s">
        <v>382</v>
      </c>
      <c r="V82" s="58"/>
      <c r="Y82" s="58"/>
      <c r="AA82" s="58">
        <v>3</v>
      </c>
      <c r="AB82" s="44">
        <v>5</v>
      </c>
      <c r="AC82" s="58">
        <v>7</v>
      </c>
      <c r="AD82" s="44">
        <v>5</v>
      </c>
      <c r="AE82" s="58">
        <v>3</v>
      </c>
      <c r="AF82" s="44">
        <v>2</v>
      </c>
      <c r="AG82" s="58"/>
      <c r="AT82" s="57">
        <f t="shared" si="31"/>
        <v>25</v>
      </c>
      <c r="AU82" s="65" t="s">
        <v>565</v>
      </c>
      <c r="AV82" s="56" t="str">
        <f t="shared" ca="1" si="32"/>
        <v>ООО "ФРЭДРИКСОН" Россия 192029, С-Петербург, пр. Обуховской обороны, д.86, лит М</v>
      </c>
      <c r="AW82" s="43" t="str">
        <f t="shared" ca="1" si="33"/>
        <v>Россия</v>
      </c>
      <c r="AX82" s="74">
        <f t="shared" si="34"/>
        <v>0.1</v>
      </c>
      <c r="AY82" s="43">
        <f t="shared" si="35"/>
        <v>0.15000000000000002</v>
      </c>
      <c r="AZ82" s="43">
        <f t="shared" si="36"/>
        <v>2.5</v>
      </c>
      <c r="BA82" s="43">
        <f t="shared" si="37"/>
        <v>3.7500000000000004</v>
      </c>
      <c r="BB82" s="139">
        <v>975.8</v>
      </c>
      <c r="BC82" s="148">
        <f t="shared" si="38"/>
        <v>24395</v>
      </c>
      <c r="BD82" s="45">
        <f>IF(A82&lt;&gt;"",IF(_xlfn.XLOOKUP(A82,'1C'!A:A,'1C'!A:A,0,0)&gt;0,1,0),"")</f>
        <v>0</v>
      </c>
      <c r="BE82" s="145">
        <f>IF(C82&lt;&gt;"",IF(_xlfn.XLOOKUP(TEXT(C82,"###"),'1C'!W:W,'1C'!D:D,0,0)&gt;0,0,1),"")</f>
        <v>1</v>
      </c>
      <c r="BF82" s="72" t="str">
        <f t="shared" si="39"/>
        <v>-</v>
      </c>
    </row>
    <row r="83" spans="1:58" ht="98.1" customHeight="1">
      <c r="C83" s="147" t="s">
        <v>47</v>
      </c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1:58" ht="98.1" customHeight="1">
      <c r="C84" s="147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1:58" ht="98.1" customHeight="1">
      <c r="C85" s="147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1:58" ht="98.1" customHeight="1">
      <c r="C86" s="147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1:58" ht="98.1" customHeight="1">
      <c r="C87" s="147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1:58" ht="98.1" customHeight="1">
      <c r="C88" s="147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1:58" ht="98.1" customHeight="1">
      <c r="C89" s="147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1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1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1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1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1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1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1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83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AT2:BD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P1:BD356 A4:O356">
    <cfRule type="expression" dxfId="25" priority="16">
      <formula>IF(УФ_Переключатель=1,IFERROR(TEXT(RIGHT(A1,255),"###"),TRUE))</formula>
    </cfRule>
  </conditionalFormatting>
  <conditionalFormatting sqref="A3:H3 J3:M3 M3:O52 A1:O2 N3:O187 B3:B187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5F81C-E7D0-4DF8-A816-8C28128A1CFE}">
  <dimension ref="A1:B2"/>
  <sheetViews>
    <sheetView workbookViewId="0">
      <selection activeCell="B3" sqref="B3"/>
    </sheetView>
  </sheetViews>
  <sheetFormatPr defaultRowHeight="15"/>
  <cols>
    <col min="2" max="2" width="12.5703125" bestFit="1" customWidth="1"/>
  </cols>
  <sheetData>
    <row r="1" spans="1:2">
      <c r="A1" t="s">
        <v>898</v>
      </c>
      <c r="B1" t="s">
        <v>954</v>
      </c>
    </row>
    <row r="2" spans="1:2">
      <c r="A2" t="s">
        <v>889</v>
      </c>
      <c r="B2" t="s">
        <v>954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4" workbookViewId="0">
      <selection activeCell="I15" sqref="I15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6" t="s">
        <v>453</v>
      </c>
      <c r="C1" s="157"/>
      <c r="D1" s="157"/>
      <c r="E1" s="158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9" t="s">
        <v>466</v>
      </c>
      <c r="C5" s="159"/>
      <c r="D5" s="159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0"/>
      <c r="C6" s="161"/>
      <c r="D6" s="161"/>
      <c r="E6" s="162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6" t="s">
        <v>543</v>
      </c>
      <c r="C8" s="157"/>
      <c r="D8" s="157"/>
      <c r="E8" s="158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3" t="s">
        <v>572</v>
      </c>
      <c r="C9" s="164"/>
      <c r="D9" s="165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3"/>
      <c r="C17" s="154"/>
      <c r="D17" s="154"/>
      <c r="E17" s="155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870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531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9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50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52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52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52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topLeftCell="A811" workbookViewId="0">
      <selection activeCell="B843" sqref="B843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868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869</v>
      </c>
      <c r="B831" s="113" t="s">
        <v>598</v>
      </c>
    </row>
    <row r="832" spans="1:2">
      <c r="A832" s="112" t="s">
        <v>953</v>
      </c>
      <c r="B832" s="113" t="s">
        <v>605</v>
      </c>
    </row>
    <row r="833" spans="1:2">
      <c r="A833" s="112" t="s">
        <v>952</v>
      </c>
      <c r="B833" s="113" t="s">
        <v>604</v>
      </c>
    </row>
    <row r="834" spans="1:2">
      <c r="A834" s="112" t="s">
        <v>951</v>
      </c>
      <c r="B834" s="113" t="s">
        <v>603</v>
      </c>
    </row>
    <row r="835" spans="1:2">
      <c r="A835" s="112" t="s">
        <v>950</v>
      </c>
      <c r="B835" s="113" t="s">
        <v>602</v>
      </c>
    </row>
    <row r="836" spans="1:2">
      <c r="A836" s="112" t="s">
        <v>949</v>
      </c>
      <c r="B836" s="113" t="s">
        <v>598</v>
      </c>
    </row>
    <row r="837" spans="1:2">
      <c r="A837" s="112" t="s">
        <v>948</v>
      </c>
      <c r="B837" s="113" t="s">
        <v>600</v>
      </c>
    </row>
    <row r="838" spans="1:2">
      <c r="A838" s="112" t="s">
        <v>947</v>
      </c>
      <c r="B838" s="113" t="s">
        <v>599</v>
      </c>
    </row>
    <row r="839" spans="1:2">
      <c r="A839" s="112" t="s">
        <v>946</v>
      </c>
      <c r="B839" s="113" t="s">
        <v>638</v>
      </c>
    </row>
    <row r="840" spans="1:2">
      <c r="A840" s="112" t="s">
        <v>945</v>
      </c>
      <c r="B840" s="113" t="s">
        <v>779</v>
      </c>
    </row>
    <row r="841" spans="1:2">
      <c r="A841" s="112" t="s">
        <v>944</v>
      </c>
      <c r="B841" s="113" t="s">
        <v>661</v>
      </c>
    </row>
    <row r="842" spans="1:2">
      <c r="A842" s="112" t="s">
        <v>943</v>
      </c>
      <c r="B842" s="113" t="s">
        <v>686</v>
      </c>
    </row>
    <row r="843" spans="1:2">
      <c r="A843" s="112" t="s">
        <v>942</v>
      </c>
      <c r="B843" s="113" t="s">
        <v>644</v>
      </c>
    </row>
    <row r="844" spans="1:2">
      <c r="A844" s="112" t="s">
        <v>941</v>
      </c>
      <c r="B844" s="113" t="s">
        <v>764</v>
      </c>
    </row>
    <row r="845" spans="1:2">
      <c r="A845" s="112" t="s">
        <v>940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E793"/>
  <sheetViews>
    <sheetView topLeftCell="BQ1" zoomScale="70" zoomScaleNormal="70" workbookViewId="0">
      <pane ySplit="1" topLeftCell="A2" activePane="bottomLeft" state="frozen"/>
      <selection pane="bottomLeft" activeCell="CE4" sqref="CE4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16384" width="12.42578125" style="29"/>
  </cols>
  <sheetData>
    <row r="1" spans="1:83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870</v>
      </c>
      <c r="CE1" s="28"/>
    </row>
    <row r="2" spans="1:83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</row>
    <row r="3" spans="1:83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924</v>
      </c>
    </row>
    <row r="4" spans="1:83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</row>
    <row r="5" spans="1:83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</row>
    <row r="6" spans="1:83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</row>
    <row r="7" spans="1:83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</row>
    <row r="8" spans="1:83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</row>
    <row r="9" spans="1:83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</row>
    <row r="10" spans="1:83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</row>
    <row r="11" spans="1:83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</row>
    <row r="12" spans="1:83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</row>
    <row r="13" spans="1:83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</row>
    <row r="14" spans="1:83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</row>
    <row r="15" spans="1:83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</row>
    <row r="16" spans="1:83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</row>
    <row r="17" spans="2:82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</row>
    <row r="18" spans="2:82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</row>
    <row r="19" spans="2:82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</row>
    <row r="20" spans="2:82" s="29" customFormat="1" ht="105.75" customHeight="1" thickBot="1">
      <c r="B20" s="166" t="s">
        <v>556</v>
      </c>
      <c r="C20" s="167"/>
      <c r="D20" s="167"/>
      <c r="E20" s="167"/>
      <c r="F20" s="167"/>
      <c r="G20" s="167"/>
      <c r="H20" s="167"/>
      <c r="I20" s="167"/>
      <c r="J20" s="168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</row>
    <row r="21" spans="2:82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</row>
    <row r="22" spans="2:82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</row>
    <row r="23" spans="2:82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</row>
    <row r="24" spans="2:82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</row>
    <row r="25" spans="2:82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</row>
    <row r="26" spans="2:82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</row>
    <row r="27" spans="2:82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</row>
    <row r="28" spans="2:82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</row>
    <row r="29" spans="2:82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</row>
    <row r="30" spans="2:82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</row>
    <row r="31" spans="2:82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</row>
    <row r="32" spans="2:82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</row>
    <row r="33" spans="2:82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</row>
    <row r="34" spans="2:82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</row>
    <row r="35" spans="2:82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</row>
    <row r="36" spans="2:82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</row>
    <row r="37" spans="2:82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</row>
    <row r="38" spans="2:82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</row>
    <row r="39" spans="2:82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</row>
    <row r="40" spans="2:82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</row>
    <row r="41" spans="2:82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</row>
    <row r="42" spans="2:82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</row>
    <row r="43" spans="2:82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</row>
    <row r="44" spans="2:82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</row>
    <row r="45" spans="2:82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</row>
    <row r="46" spans="2:82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</row>
    <row r="47" spans="2:82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</row>
    <row r="48" spans="2:82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</row>
    <row r="49" spans="2:82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</row>
    <row r="50" spans="2:82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</row>
    <row r="51" spans="2:82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</row>
    <row r="52" spans="2:82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</row>
    <row r="53" spans="2:82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</row>
    <row r="54" spans="2:82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</row>
    <row r="55" spans="2:82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</row>
    <row r="56" spans="2:82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</row>
    <row r="57" spans="2:82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</row>
    <row r="58" spans="2:82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</row>
    <row r="59" spans="2:82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</row>
    <row r="60" spans="2:82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</row>
    <row r="61" spans="2:82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</row>
    <row r="62" spans="2:82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</row>
    <row r="63" spans="2:82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</row>
    <row r="64" spans="2:82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</row>
    <row r="65" spans="2:82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</row>
    <row r="66" spans="2:82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</row>
    <row r="67" spans="2:82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</row>
    <row r="68" spans="2:82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</row>
    <row r="69" spans="2:82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</row>
    <row r="70" spans="2:82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</row>
    <row r="71" spans="2:82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</row>
    <row r="72" spans="2:82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</row>
    <row r="73" spans="2:82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</row>
    <row r="74" spans="2:82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</row>
    <row r="75" spans="2:82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</row>
    <row r="76" spans="2:82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</row>
    <row r="77" spans="2:82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</row>
    <row r="78" spans="2:82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</row>
    <row r="79" spans="2:82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</row>
    <row r="80" spans="2:82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</row>
    <row r="81" spans="2:82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</row>
    <row r="82" spans="2:82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</row>
    <row r="83" spans="2:82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</row>
    <row r="84" spans="2:82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</row>
    <row r="85" spans="2:82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</row>
    <row r="86" spans="2:82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</row>
    <row r="87" spans="2:82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</row>
    <row r="88" spans="2:82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</row>
    <row r="89" spans="2:82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</row>
    <row r="90" spans="2:82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</row>
    <row r="91" spans="2:82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</row>
    <row r="92" spans="2:82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</row>
    <row r="93" spans="2:82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</row>
    <row r="94" spans="2:82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</row>
    <row r="95" spans="2:82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</row>
    <row r="96" spans="2:82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</row>
    <row r="97" spans="2:82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</row>
    <row r="98" spans="2:82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</row>
    <row r="99" spans="2:82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</row>
    <row r="100" spans="2:82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</row>
    <row r="101" spans="2:82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</row>
    <row r="102" spans="2:82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</row>
    <row r="103" spans="2:82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</row>
    <row r="104" spans="2:82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</row>
    <row r="105" spans="2:82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</row>
    <row r="106" spans="2:82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</row>
    <row r="107" spans="2:82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</row>
    <row r="108" spans="2:82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</row>
    <row r="109" spans="2:82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</row>
    <row r="110" spans="2:82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</row>
    <row r="111" spans="2:82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</row>
    <row r="112" spans="2:82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</row>
    <row r="113" spans="2:82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</row>
    <row r="114" spans="2:82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</row>
    <row r="115" spans="2:82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</row>
    <row r="116" spans="2:82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</row>
    <row r="117" spans="2:82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</row>
    <row r="118" spans="2:82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</row>
    <row r="119" spans="2:82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</row>
    <row r="120" spans="2:82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</row>
    <row r="121" spans="2:82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</row>
    <row r="122" spans="2:82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</row>
    <row r="123" spans="2:82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</row>
    <row r="124" spans="2:82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</row>
    <row r="125" spans="2:82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</row>
    <row r="126" spans="2:82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</row>
    <row r="127" spans="2:82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</row>
    <row r="128" spans="2:82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</row>
    <row r="129" spans="2:82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</row>
    <row r="130" spans="2:82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</row>
    <row r="131" spans="2:82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</row>
    <row r="132" spans="2:82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</row>
    <row r="133" spans="2:82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</row>
    <row r="134" spans="2:82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</row>
    <row r="135" spans="2:82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</row>
    <row r="136" spans="2:82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</row>
    <row r="137" spans="2:82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</row>
    <row r="138" spans="2:82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</row>
    <row r="139" spans="2:82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</row>
    <row r="140" spans="2:82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</row>
    <row r="141" spans="2:82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</row>
    <row r="142" spans="2:82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</row>
    <row r="143" spans="2:82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</row>
    <row r="144" spans="2:82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</row>
    <row r="145" spans="2:82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</row>
    <row r="146" spans="2:82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</row>
    <row r="147" spans="2:82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</row>
    <row r="148" spans="2:82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</row>
    <row r="149" spans="2:82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</row>
    <row r="150" spans="2:82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</row>
    <row r="151" spans="2:82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</row>
    <row r="152" spans="2:82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</row>
    <row r="153" spans="2:82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</row>
    <row r="154" spans="2:82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</row>
    <row r="155" spans="2:82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</row>
    <row r="156" spans="2:82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</row>
    <row r="157" spans="2:82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</row>
    <row r="158" spans="2:82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</row>
    <row r="159" spans="2:82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</row>
    <row r="160" spans="2:82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</row>
    <row r="161" spans="2:82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</row>
    <row r="162" spans="2:82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</row>
    <row r="163" spans="2:82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</row>
    <row r="164" spans="2:82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</row>
    <row r="165" spans="2:82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</row>
    <row r="166" spans="2:82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</row>
    <row r="167" spans="2:82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</row>
    <row r="168" spans="2:82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</row>
    <row r="169" spans="2:82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</row>
    <row r="170" spans="2:82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</row>
    <row r="171" spans="2:82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</row>
    <row r="172" spans="2:82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</row>
    <row r="173" spans="2:82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</row>
    <row r="174" spans="2:82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</row>
    <row r="175" spans="2:82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</row>
    <row r="176" spans="2:82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</row>
    <row r="177" spans="2:82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</row>
    <row r="178" spans="2:82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</row>
    <row r="179" spans="2:82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</row>
    <row r="180" spans="2:82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</row>
    <row r="181" spans="2:82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</row>
    <row r="182" spans="2:82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</row>
    <row r="183" spans="2:82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</row>
    <row r="184" spans="2:82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</row>
    <row r="185" spans="2:82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</row>
    <row r="186" spans="2:82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</row>
    <row r="187" spans="2:82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</row>
    <row r="188" spans="2:82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</row>
    <row r="189" spans="2:82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</row>
    <row r="190" spans="2:82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</row>
    <row r="191" spans="2:82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</row>
    <row r="192" spans="2:82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</row>
    <row r="193" spans="2:82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</row>
    <row r="194" spans="2:82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</row>
    <row r="195" spans="2:82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</row>
    <row r="196" spans="2:82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</row>
    <row r="197" spans="2:82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</row>
    <row r="198" spans="2:82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</row>
    <row r="199" spans="2:82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</row>
    <row r="200" spans="2:82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</row>
    <row r="201" spans="2:82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</row>
    <row r="202" spans="2:82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</row>
    <row r="203" spans="2:82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</row>
    <row r="204" spans="2:82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</row>
    <row r="205" spans="2:82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</row>
    <row r="206" spans="2:82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</row>
    <row r="207" spans="2:82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</row>
    <row r="208" spans="2:82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</row>
    <row r="209" spans="2:82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</row>
    <row r="210" spans="2:82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</row>
    <row r="211" spans="2:82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</row>
    <row r="212" spans="2:82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</row>
    <row r="213" spans="2:82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</row>
    <row r="214" spans="2:82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</row>
    <row r="215" spans="2:82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</row>
    <row r="216" spans="2:82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</row>
    <row r="217" spans="2:82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</row>
    <row r="218" spans="2:82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</row>
    <row r="219" spans="2:82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</row>
    <row r="220" spans="2:82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</row>
    <row r="221" spans="2:82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</row>
    <row r="222" spans="2:82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</row>
    <row r="223" spans="2:82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</row>
    <row r="224" spans="2:82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</row>
    <row r="225" spans="2:82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</row>
    <row r="226" spans="2:82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</row>
    <row r="227" spans="2:82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</row>
    <row r="228" spans="2:82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</row>
    <row r="229" spans="2:82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</row>
    <row r="230" spans="2:82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</row>
    <row r="231" spans="2:82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</row>
    <row r="232" spans="2:82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</row>
    <row r="233" spans="2:82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</row>
    <row r="234" spans="2:82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</row>
    <row r="235" spans="2:82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</row>
    <row r="236" spans="2:82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</row>
    <row r="237" spans="2:82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</row>
    <row r="238" spans="2:82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</row>
    <row r="239" spans="2:82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</row>
    <row r="240" spans="2:82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</row>
    <row r="241" spans="2:82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</row>
    <row r="242" spans="2:82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</row>
    <row r="243" spans="2:82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</row>
    <row r="244" spans="2:82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</row>
    <row r="245" spans="2:82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</row>
    <row r="246" spans="2:82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</row>
    <row r="247" spans="2:82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</row>
    <row r="248" spans="2:82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</row>
    <row r="249" spans="2:82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</row>
    <row r="250" spans="2:82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</row>
    <row r="251" spans="2:82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</row>
    <row r="252" spans="2:82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</row>
    <row r="253" spans="2:82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</row>
    <row r="254" spans="2:82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</row>
    <row r="255" spans="2:82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</row>
    <row r="256" spans="2:82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</row>
    <row r="257" spans="2:82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</row>
    <row r="258" spans="2:82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</row>
    <row r="259" spans="2:82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</row>
    <row r="260" spans="2:82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</row>
    <row r="261" spans="2:82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</row>
    <row r="262" spans="2:82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</row>
    <row r="263" spans="2:82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</row>
    <row r="264" spans="2:82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</row>
    <row r="265" spans="2:82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</row>
    <row r="266" spans="2:82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</row>
    <row r="267" spans="2:82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</row>
    <row r="268" spans="2:82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</row>
    <row r="269" spans="2:82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</row>
    <row r="270" spans="2:82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</row>
    <row r="271" spans="2:82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</row>
    <row r="272" spans="2:82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</row>
    <row r="273" spans="2:82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</row>
    <row r="274" spans="2:82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</row>
    <row r="275" spans="2:82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</row>
    <row r="276" spans="2:82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</row>
    <row r="277" spans="2:82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</row>
    <row r="278" spans="2:82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</row>
    <row r="279" spans="2:82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</row>
    <row r="280" spans="2:82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</row>
    <row r="281" spans="2:82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</row>
    <row r="282" spans="2:82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</row>
    <row r="283" spans="2:82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</row>
    <row r="284" spans="2:82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</row>
    <row r="285" spans="2:82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</row>
    <row r="286" spans="2:82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</row>
    <row r="287" spans="2:82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</row>
    <row r="288" spans="2:82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</row>
    <row r="289" spans="2:82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</row>
    <row r="290" spans="2:82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</row>
    <row r="291" spans="2:82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</row>
    <row r="292" spans="2:82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</row>
    <row r="293" spans="2:82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</row>
    <row r="294" spans="2:82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</row>
    <row r="295" spans="2:82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</row>
    <row r="296" spans="2:82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</row>
    <row r="297" spans="2:82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</row>
    <row r="298" spans="2:82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</row>
    <row r="299" spans="2:82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</row>
    <row r="300" spans="2:82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</row>
    <row r="301" spans="2:82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</row>
    <row r="302" spans="2:82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</row>
    <row r="303" spans="2:82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</row>
    <row r="304" spans="2:82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</row>
    <row r="305" spans="2:82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</row>
    <row r="306" spans="2:82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</row>
    <row r="307" spans="2:82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</row>
    <row r="308" spans="2:82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</row>
    <row r="309" spans="2:82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</row>
    <row r="310" spans="2:82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</row>
    <row r="311" spans="2:82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</row>
    <row r="312" spans="2:82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</row>
    <row r="313" spans="2:82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</row>
    <row r="314" spans="2:82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</row>
    <row r="315" spans="2:82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</row>
    <row r="316" spans="2:82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</row>
    <row r="317" spans="2:82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</row>
    <row r="318" spans="2:82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</row>
    <row r="319" spans="2:82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</row>
    <row r="320" spans="2:82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</row>
    <row r="321" spans="2:82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</row>
    <row r="322" spans="2:82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</row>
    <row r="323" spans="2:82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</row>
    <row r="324" spans="2:82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</row>
    <row r="325" spans="2:82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</row>
    <row r="326" spans="2:82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</row>
    <row r="327" spans="2:82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</row>
    <row r="328" spans="2:82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</row>
    <row r="329" spans="2:82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</row>
    <row r="330" spans="2:82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</row>
    <row r="331" spans="2:82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</row>
    <row r="332" spans="2:82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</row>
    <row r="333" spans="2:82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</row>
    <row r="334" spans="2:82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</row>
    <row r="335" spans="2:82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</row>
    <row r="336" spans="2:82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</row>
    <row r="337" spans="2:82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</row>
    <row r="338" spans="2:82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</row>
    <row r="339" spans="2:82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</row>
    <row r="340" spans="2:82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</row>
    <row r="341" spans="2:82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</row>
    <row r="342" spans="2:82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</row>
    <row r="343" spans="2:82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</row>
    <row r="344" spans="2:82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</row>
    <row r="345" spans="2:82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</row>
    <row r="346" spans="2:82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</row>
    <row r="347" spans="2:82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</row>
    <row r="348" spans="2:82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</row>
    <row r="349" spans="2:82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</row>
    <row r="350" spans="2:82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</row>
    <row r="351" spans="2:82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</row>
    <row r="352" spans="2:82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</row>
    <row r="353" spans="2:82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</row>
    <row r="354" spans="2:82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</row>
    <row r="355" spans="2:82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</row>
    <row r="356" spans="2:82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</row>
    <row r="357" spans="2:82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</row>
    <row r="358" spans="2:82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</row>
    <row r="359" spans="2:82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</row>
    <row r="360" spans="2:82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</row>
    <row r="361" spans="2:82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</row>
    <row r="362" spans="2:82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</row>
    <row r="363" spans="2:82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</row>
    <row r="364" spans="2:82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</row>
    <row r="365" spans="2:82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</row>
    <row r="366" spans="2:82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</row>
    <row r="367" spans="2:82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</row>
    <row r="368" spans="2:82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</row>
    <row r="369" spans="2:82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</row>
    <row r="370" spans="2:82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</row>
    <row r="371" spans="2:82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</row>
    <row r="372" spans="2:82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</row>
    <row r="373" spans="2:82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</row>
    <row r="374" spans="2:82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</row>
    <row r="375" spans="2:82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</row>
    <row r="376" spans="2:82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</row>
    <row r="377" spans="2:82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</row>
    <row r="378" spans="2:82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</row>
    <row r="379" spans="2:82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</row>
    <row r="380" spans="2:82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</row>
    <row r="381" spans="2:82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</row>
    <row r="382" spans="2:82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</row>
    <row r="383" spans="2:82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</row>
    <row r="384" spans="2:82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</row>
    <row r="385" spans="2:82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</row>
    <row r="386" spans="2:82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</row>
    <row r="387" spans="2:82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</row>
    <row r="388" spans="2:82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</row>
    <row r="389" spans="2:82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</row>
    <row r="390" spans="2:82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</row>
    <row r="391" spans="2:82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</row>
    <row r="392" spans="2:82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</row>
    <row r="393" spans="2:82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</row>
    <row r="394" spans="2:82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</row>
    <row r="395" spans="2:82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</row>
    <row r="396" spans="2:82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</row>
    <row r="397" spans="2:82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</row>
    <row r="398" spans="2:82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</row>
    <row r="399" spans="2:82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</row>
    <row r="400" spans="2:82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</row>
    <row r="401" spans="2:82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</row>
    <row r="402" spans="2:82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</row>
    <row r="403" spans="2:82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</row>
    <row r="404" spans="2:82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</row>
    <row r="405" spans="2:82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</row>
    <row r="406" spans="2:82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</row>
    <row r="407" spans="2:82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</row>
    <row r="408" spans="2:82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</row>
    <row r="409" spans="2:82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</row>
    <row r="410" spans="2:82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</row>
    <row r="411" spans="2:82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</row>
    <row r="412" spans="2:82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</row>
    <row r="413" spans="2:82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</row>
    <row r="414" spans="2:82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</row>
    <row r="415" spans="2:82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</row>
    <row r="416" spans="2:82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</row>
    <row r="417" spans="2:82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</row>
    <row r="418" spans="2:82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</row>
    <row r="419" spans="2:82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</row>
    <row r="420" spans="2:82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</row>
    <row r="421" spans="2:82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</row>
    <row r="422" spans="2:82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</row>
    <row r="423" spans="2:82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</row>
    <row r="424" spans="2:82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</row>
    <row r="425" spans="2:82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</row>
    <row r="426" spans="2:82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</row>
    <row r="427" spans="2:82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</row>
    <row r="428" spans="2:82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</row>
    <row r="429" spans="2:82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</row>
    <row r="430" spans="2:82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</row>
    <row r="431" spans="2:82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</row>
    <row r="432" spans="2:82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</row>
    <row r="433" spans="2:82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</row>
    <row r="434" spans="2:82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</row>
    <row r="435" spans="2:82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</row>
    <row r="436" spans="2:82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</row>
    <row r="437" spans="2:82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</row>
    <row r="438" spans="2:82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</row>
    <row r="439" spans="2:82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</row>
    <row r="440" spans="2:82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</row>
    <row r="441" spans="2:82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</row>
    <row r="442" spans="2:82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</row>
    <row r="443" spans="2:82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</row>
    <row r="444" spans="2:82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</row>
    <row r="445" spans="2:82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</row>
    <row r="446" spans="2:82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</row>
    <row r="447" spans="2:82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</row>
    <row r="448" spans="2:82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</row>
    <row r="449" spans="2:82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</row>
    <row r="450" spans="2:82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</row>
    <row r="451" spans="2:82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</row>
    <row r="452" spans="2:82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</row>
    <row r="453" spans="2:82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</row>
    <row r="454" spans="2:82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</row>
    <row r="455" spans="2:82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</row>
    <row r="456" spans="2:82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</row>
    <row r="457" spans="2:82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</row>
    <row r="458" spans="2:82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</row>
    <row r="459" spans="2:82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</row>
    <row r="460" spans="2:82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</row>
    <row r="461" spans="2:82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</row>
    <row r="462" spans="2:82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</row>
    <row r="463" spans="2:82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</row>
    <row r="464" spans="2:82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</row>
    <row r="465" spans="2:82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</row>
    <row r="466" spans="2:82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</row>
    <row r="467" spans="2:82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</row>
    <row r="468" spans="2:82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</row>
    <row r="469" spans="2:82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</row>
    <row r="470" spans="2:82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</row>
    <row r="471" spans="2:82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</row>
    <row r="472" spans="2:82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</row>
    <row r="473" spans="2:82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</row>
    <row r="474" spans="2:82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</row>
    <row r="475" spans="2:82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</row>
    <row r="476" spans="2:82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</row>
    <row r="477" spans="2:82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</row>
    <row r="478" spans="2:82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</row>
    <row r="479" spans="2:82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</row>
    <row r="480" spans="2:82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</row>
    <row r="481" spans="2:82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</row>
    <row r="482" spans="2:82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</row>
    <row r="483" spans="2:82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</row>
    <row r="484" spans="2:82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</row>
    <row r="485" spans="2:82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</row>
    <row r="486" spans="2:82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</row>
    <row r="487" spans="2:82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</row>
    <row r="488" spans="2:82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</row>
    <row r="489" spans="2:82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</row>
    <row r="490" spans="2:82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</row>
    <row r="491" spans="2:82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</row>
    <row r="492" spans="2:82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</row>
    <row r="493" spans="2:82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</row>
    <row r="494" spans="2:82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</row>
    <row r="495" spans="2:82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</row>
    <row r="496" spans="2:82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</row>
    <row r="497" spans="2:82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</row>
    <row r="498" spans="2:82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</row>
    <row r="499" spans="2:82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</row>
    <row r="500" spans="2:82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</row>
    <row r="501" spans="2:82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</row>
    <row r="502" spans="2:82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</row>
    <row r="503" spans="2:82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</row>
    <row r="504" spans="2:82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</row>
    <row r="505" spans="2:82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</row>
    <row r="506" spans="2:82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</row>
    <row r="507" spans="2:82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</row>
    <row r="508" spans="2:82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</row>
    <row r="509" spans="2:82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</row>
    <row r="510" spans="2:82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</row>
    <row r="511" spans="2:82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</row>
    <row r="512" spans="2:82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</row>
    <row r="513" spans="2:82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</row>
    <row r="514" spans="2:82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</row>
    <row r="515" spans="2:82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</row>
    <row r="516" spans="2:82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</row>
    <row r="517" spans="2:82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</row>
    <row r="518" spans="2:82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</row>
    <row r="519" spans="2:82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</row>
    <row r="520" spans="2:82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</row>
    <row r="521" spans="2:82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</row>
    <row r="522" spans="2:82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</row>
    <row r="523" spans="2:82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</row>
    <row r="524" spans="2:82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</row>
    <row r="525" spans="2:82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</row>
    <row r="526" spans="2:82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</row>
    <row r="527" spans="2:82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</row>
    <row r="528" spans="2:82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</row>
    <row r="529" spans="2:82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</row>
    <row r="530" spans="2:82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</row>
    <row r="531" spans="2:82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</row>
    <row r="532" spans="2:82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</row>
    <row r="533" spans="2:82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</row>
    <row r="534" spans="2:82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</row>
    <row r="535" spans="2:82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</row>
    <row r="536" spans="2:82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</row>
    <row r="537" spans="2:82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</row>
    <row r="538" spans="2:82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</row>
    <row r="539" spans="2:82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</row>
    <row r="540" spans="2:82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</row>
    <row r="541" spans="2:82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</row>
    <row r="542" spans="2:82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</row>
    <row r="543" spans="2:82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</row>
    <row r="544" spans="2:82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</row>
    <row r="545" spans="2:82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</row>
    <row r="546" spans="2:82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</row>
    <row r="547" spans="2:82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</row>
    <row r="548" spans="2:82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</row>
    <row r="549" spans="2:82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</row>
    <row r="550" spans="2:82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</row>
    <row r="551" spans="2:82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</row>
    <row r="552" spans="2:82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</row>
    <row r="553" spans="2:82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</row>
    <row r="554" spans="2:82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</row>
    <row r="555" spans="2:82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</row>
    <row r="556" spans="2:82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</row>
    <row r="557" spans="2:82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</row>
    <row r="558" spans="2:82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</row>
    <row r="559" spans="2:82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</row>
    <row r="560" spans="2:82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</row>
    <row r="561" spans="2:82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</row>
    <row r="562" spans="2:82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</row>
    <row r="563" spans="2:82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</row>
    <row r="564" spans="2:82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</row>
    <row r="565" spans="2:82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</row>
    <row r="566" spans="2:82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</row>
    <row r="567" spans="2:82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</row>
    <row r="568" spans="2:82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</row>
    <row r="569" spans="2:82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</row>
    <row r="570" spans="2:82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</row>
    <row r="571" spans="2:82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</row>
    <row r="572" spans="2:82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</row>
    <row r="573" spans="2:82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</row>
    <row r="574" spans="2:82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</row>
    <row r="575" spans="2:82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</row>
    <row r="576" spans="2:82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</row>
    <row r="577" spans="2:82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</row>
    <row r="578" spans="2:82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</row>
    <row r="579" spans="2:82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</row>
    <row r="580" spans="2:82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</row>
    <row r="581" spans="2:82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</row>
    <row r="582" spans="2:82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</row>
    <row r="583" spans="2:82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</row>
    <row r="584" spans="2:82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</row>
    <row r="585" spans="2:82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</row>
    <row r="586" spans="2:82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</row>
    <row r="587" spans="2:82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</row>
    <row r="588" spans="2:82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</row>
    <row r="589" spans="2:82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</row>
    <row r="590" spans="2:82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</row>
    <row r="591" spans="2:82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</row>
    <row r="592" spans="2:82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</row>
    <row r="593" spans="2:82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</row>
    <row r="594" spans="2:82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</row>
    <row r="595" spans="2:82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</row>
    <row r="596" spans="2:82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</row>
    <row r="597" spans="2:82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</row>
    <row r="598" spans="2:82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</row>
    <row r="599" spans="2:82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</row>
    <row r="600" spans="2:82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</row>
    <row r="601" spans="2:82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</row>
    <row r="602" spans="2:82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</row>
    <row r="603" spans="2:82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</row>
    <row r="604" spans="2:82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</row>
    <row r="605" spans="2:82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</row>
    <row r="606" spans="2:82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</row>
    <row r="607" spans="2:82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</row>
    <row r="608" spans="2:82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</row>
    <row r="609" spans="2:82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</row>
    <row r="610" spans="2:82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</row>
    <row r="611" spans="2:82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</row>
    <row r="612" spans="2:82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</row>
    <row r="613" spans="2:82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</row>
    <row r="614" spans="2:82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</row>
    <row r="615" spans="2:82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</row>
    <row r="616" spans="2:82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</row>
    <row r="617" spans="2:82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</row>
    <row r="618" spans="2:82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</row>
    <row r="619" spans="2:82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</row>
    <row r="620" spans="2:82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</row>
    <row r="621" spans="2:82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</row>
    <row r="622" spans="2:82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</row>
    <row r="623" spans="2:82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</row>
    <row r="624" spans="2:82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</row>
    <row r="625" spans="2:82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</row>
    <row r="626" spans="2:82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</row>
    <row r="627" spans="2:82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</row>
    <row r="628" spans="2:82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</row>
    <row r="629" spans="2:82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</row>
    <row r="630" spans="2:82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</row>
    <row r="631" spans="2:82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</row>
    <row r="632" spans="2:82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</row>
    <row r="633" spans="2:82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</row>
    <row r="634" spans="2:82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</row>
    <row r="635" spans="2:82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</row>
    <row r="636" spans="2:82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</row>
    <row r="637" spans="2:82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</row>
    <row r="638" spans="2:82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</row>
    <row r="639" spans="2:82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</row>
    <row r="640" spans="2:82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</row>
    <row r="641" spans="2:82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</row>
    <row r="642" spans="2:82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</row>
    <row r="643" spans="2:82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</row>
    <row r="644" spans="2:82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</row>
    <row r="645" spans="2:82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</row>
    <row r="646" spans="2:82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</row>
    <row r="647" spans="2:82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</row>
    <row r="648" spans="2:82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</row>
    <row r="649" spans="2:82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</row>
    <row r="650" spans="2:82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</row>
    <row r="651" spans="2:82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</row>
    <row r="652" spans="2:82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</row>
    <row r="653" spans="2:82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</row>
    <row r="654" spans="2:82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</row>
    <row r="655" spans="2:82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</row>
    <row r="656" spans="2:82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</row>
    <row r="657" spans="2:82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</row>
    <row r="658" spans="2:82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</row>
    <row r="659" spans="2:82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</row>
    <row r="660" spans="2:82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</row>
    <row r="661" spans="2:82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</row>
    <row r="662" spans="2:82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</row>
    <row r="663" spans="2:82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</row>
    <row r="664" spans="2:82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</row>
    <row r="665" spans="2:82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</row>
    <row r="666" spans="2:82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</row>
    <row r="667" spans="2:82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</row>
    <row r="668" spans="2:82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</row>
    <row r="669" spans="2:82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</row>
    <row r="670" spans="2:82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</row>
    <row r="671" spans="2:82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</row>
    <row r="672" spans="2:82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</row>
    <row r="673" spans="2:82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</row>
    <row r="674" spans="2:82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</row>
    <row r="675" spans="2:82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</row>
    <row r="676" spans="2:82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</row>
    <row r="677" spans="2:82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</row>
    <row r="678" spans="2:82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</row>
    <row r="679" spans="2:82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</row>
    <row r="680" spans="2:82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</row>
    <row r="681" spans="2:82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</row>
    <row r="682" spans="2:82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</row>
    <row r="683" spans="2:82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</row>
    <row r="684" spans="2:82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</row>
    <row r="685" spans="2:82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</row>
    <row r="686" spans="2:82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</row>
    <row r="687" spans="2:82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</row>
    <row r="688" spans="2:82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</row>
    <row r="689" spans="2:82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</row>
    <row r="690" spans="2:82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</row>
    <row r="691" spans="2:82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</row>
    <row r="692" spans="2:82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</row>
    <row r="693" spans="2:82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</row>
    <row r="694" spans="2:82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</row>
    <row r="695" spans="2:82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</row>
    <row r="696" spans="2:82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</row>
    <row r="697" spans="2:82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</row>
    <row r="698" spans="2:82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</row>
    <row r="699" spans="2:82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</row>
    <row r="700" spans="2:82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</row>
    <row r="701" spans="2:82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</row>
    <row r="702" spans="2:82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</row>
    <row r="703" spans="2:82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</row>
    <row r="704" spans="2:82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</row>
    <row r="705" spans="2:82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</row>
    <row r="706" spans="2:82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</row>
    <row r="707" spans="2:82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</row>
    <row r="708" spans="2:82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</row>
    <row r="709" spans="2:82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</row>
    <row r="710" spans="2:82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</row>
    <row r="711" spans="2:82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</row>
    <row r="712" spans="2:82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</row>
    <row r="713" spans="2:82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</row>
    <row r="714" spans="2:82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</row>
    <row r="715" spans="2:82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</row>
    <row r="716" spans="2:82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</row>
    <row r="717" spans="2:82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</row>
    <row r="718" spans="2:82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</row>
    <row r="719" spans="2:82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</row>
    <row r="720" spans="2:82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</row>
    <row r="721" spans="2:82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</row>
    <row r="722" spans="2:82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</row>
    <row r="723" spans="2:82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</row>
    <row r="724" spans="2:82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</row>
    <row r="725" spans="2:82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</row>
    <row r="726" spans="2:82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</row>
    <row r="727" spans="2:82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</row>
    <row r="728" spans="2:82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</row>
    <row r="729" spans="2:82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</row>
    <row r="730" spans="2:82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</row>
    <row r="731" spans="2:82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</row>
    <row r="732" spans="2:82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</row>
    <row r="733" spans="2:82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</row>
    <row r="734" spans="2:82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</row>
    <row r="735" spans="2:82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</row>
    <row r="736" spans="2:82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</row>
    <row r="737" spans="2:82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</row>
    <row r="738" spans="2:82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</row>
    <row r="739" spans="2:82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</row>
    <row r="740" spans="2:82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</row>
    <row r="741" spans="2:82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</row>
    <row r="742" spans="2:82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</row>
    <row r="743" spans="2:82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</row>
    <row r="744" spans="2:82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</row>
    <row r="745" spans="2:82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</row>
    <row r="746" spans="2:82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</row>
    <row r="747" spans="2:82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</row>
    <row r="748" spans="2:82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</row>
    <row r="749" spans="2:82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</row>
    <row r="750" spans="2:82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</row>
    <row r="751" spans="2:82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</row>
    <row r="752" spans="2:82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</row>
    <row r="753" spans="2:82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</row>
    <row r="754" spans="2:82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</row>
    <row r="755" spans="2:82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</row>
    <row r="756" spans="2:82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</row>
    <row r="757" spans="2:82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</row>
    <row r="758" spans="2:82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</row>
    <row r="759" spans="2:82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</row>
    <row r="760" spans="2:82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</row>
    <row r="761" spans="2:82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</row>
    <row r="762" spans="2:82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</row>
    <row r="763" spans="2:82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</row>
    <row r="764" spans="2:82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</row>
    <row r="765" spans="2:82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</row>
    <row r="766" spans="2:82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</row>
    <row r="767" spans="2:82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</row>
    <row r="768" spans="2:82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</row>
    <row r="769" spans="2:82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</row>
    <row r="770" spans="2:82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</row>
    <row r="771" spans="2:82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</row>
    <row r="772" spans="2:82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</row>
    <row r="773" spans="2:82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</row>
    <row r="774" spans="2:82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</row>
    <row r="775" spans="2:82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</row>
    <row r="776" spans="2:82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</row>
    <row r="777" spans="2:82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</row>
    <row r="778" spans="2:82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</row>
    <row r="779" spans="2:82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</row>
    <row r="780" spans="2:82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</row>
    <row r="781" spans="2:82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</row>
    <row r="782" spans="2:82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</row>
    <row r="783" spans="2:82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</row>
    <row r="784" spans="2:82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</row>
    <row r="785" spans="2:82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</row>
    <row r="786" spans="2:82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</row>
    <row r="787" spans="2:82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</row>
    <row r="788" spans="2:82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</row>
    <row r="789" spans="2:82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</row>
    <row r="790" spans="2:82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</row>
    <row r="791" spans="2:82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</row>
    <row r="792" spans="2:82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</row>
    <row r="793" spans="2:82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 CC2:CC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 CD2:CD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" activePane="bottomLeft" state="frozen"/>
      <selection pane="bottomLeft" activeCell="AA6" sqref="AA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871</v>
      </c>
      <c r="AB1" s="77" t="s">
        <v>557</v>
      </c>
      <c r="AC1" s="75">
        <f>MAX(AC2:AC10000)</f>
        <v>95</v>
      </c>
      <c r="AD1" s="75"/>
      <c r="AE1" s="75" t="str">
        <f>RIGHT(TEXT(MAX(AE2:AE10000),"###"),3)</f>
        <v>016</v>
      </c>
      <c r="AF1" s="76" t="str">
        <f>RIGHT("000"&amp;AC1,2)&amp;"-"&amp;RIGHT("000"&amp;AE1,3)</f>
        <v>95-016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95-017-</v>
      </c>
      <c r="AI1" s="78" t="s">
        <v>582</v>
      </c>
      <c r="AJ1" s="142" t="s">
        <v>870</v>
      </c>
      <c r="AK1" s="78" t="s">
        <v>852</v>
      </c>
      <c r="AL1" s="143">
        <v>0</v>
      </c>
    </row>
    <row r="2" spans="1:38">
      <c r="A2" s="81" t="str">
        <f>IF(G2&amp;Q2&lt;&gt;"",W2&amp;Q2,"")</f>
        <v>3215</v>
      </c>
      <c r="B2" s="81" t="str">
        <f>IF(C2&lt;&gt;"",LEFT(C2,9),"")</f>
        <v>95-001-</v>
      </c>
      <c r="C2" s="103" t="s">
        <v>871</v>
      </c>
      <c r="G2" s="104" t="s">
        <v>908</v>
      </c>
      <c r="V2" s="81" t="str">
        <f>W2&amp;H2</f>
        <v>3215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3215</v>
      </c>
      <c r="X2" s="81" t="str">
        <f>IF(A2&lt;&gt;"",IFERROR(IF(FIND(" ",G2)&gt;=1,MID(G2,FIND(" ",G2)+1,LEN(G2)),""),""),"")</f>
        <v/>
      </c>
      <c r="AC2" s="60">
        <f>IFERROR(VALUE(MID($C2,1,2)),0)</f>
        <v>95</v>
      </c>
      <c r="AD2" s="49">
        <f t="shared" ref="AD2:AD66" si="1">IFERROR(VALUE(MID($C2,4,3)),0)</f>
        <v>1</v>
      </c>
      <c r="AE2" s="60">
        <f>VALUE(RIGHT("00"&amp;AC2,2)&amp;RIGHT("000"&amp;AD2,3))</f>
        <v>95001</v>
      </c>
    </row>
    <row r="3" spans="1:38">
      <c r="A3" s="81" t="str">
        <f t="shared" ref="A3:A66" si="2">IF(G3&amp;Q3&lt;&gt;"",W3&amp;Q3,"")</f>
        <v>3030</v>
      </c>
      <c r="B3" s="81" t="str">
        <f t="shared" ref="B3:B66" si="3">IF(C3&lt;&gt;"",LEFT(C3,9),"")</f>
        <v>95-002-</v>
      </c>
      <c r="C3" s="103" t="s">
        <v>925</v>
      </c>
      <c r="G3" s="104" t="s">
        <v>909</v>
      </c>
      <c r="V3" s="81" t="str">
        <f t="shared" ref="V3:V66" si="4">W3&amp;H3</f>
        <v>3030</v>
      </c>
      <c r="W3" s="81" t="str">
        <f t="shared" si="0"/>
        <v>3030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95</v>
      </c>
      <c r="AD3" s="49">
        <f t="shared" si="1"/>
        <v>2</v>
      </c>
      <c r="AE3" s="60">
        <f t="shared" ref="AE3:AE66" si="7">VALUE(RIGHT("00"&amp;AC3,2)&amp;RIGHT("000"&amp;AD3,3))</f>
        <v>95002</v>
      </c>
    </row>
    <row r="4" spans="1:38">
      <c r="A4" s="81" t="str">
        <f t="shared" si="2"/>
        <v>3035</v>
      </c>
      <c r="B4" s="81" t="str">
        <f t="shared" si="3"/>
        <v>95-003-</v>
      </c>
      <c r="C4" s="103" t="s">
        <v>926</v>
      </c>
      <c r="G4" s="104" t="s">
        <v>910</v>
      </c>
      <c r="V4" s="81" t="str">
        <f t="shared" si="4"/>
        <v>3035</v>
      </c>
      <c r="W4" s="81" t="str">
        <f t="shared" si="0"/>
        <v>3035</v>
      </c>
      <c r="X4" s="81" t="str">
        <f t="shared" si="5"/>
        <v/>
      </c>
      <c r="AC4" s="60">
        <f t="shared" si="6"/>
        <v>95</v>
      </c>
      <c r="AD4" s="49">
        <f t="shared" si="1"/>
        <v>3</v>
      </c>
      <c r="AE4" s="60">
        <f t="shared" si="7"/>
        <v>95003</v>
      </c>
    </row>
    <row r="5" spans="1:38">
      <c r="A5" s="81" t="str">
        <f t="shared" si="2"/>
        <v>3101</v>
      </c>
      <c r="B5" s="81" t="str">
        <f t="shared" si="3"/>
        <v>95-004-</v>
      </c>
      <c r="C5" s="103" t="s">
        <v>927</v>
      </c>
      <c r="G5" s="104" t="s">
        <v>911</v>
      </c>
      <c r="V5" s="81" t="str">
        <f t="shared" si="4"/>
        <v>3101</v>
      </c>
      <c r="W5" s="81" t="str">
        <f t="shared" si="0"/>
        <v>3101</v>
      </c>
      <c r="X5" s="81" t="str">
        <f t="shared" si="5"/>
        <v/>
      </c>
      <c r="AC5" s="60">
        <f t="shared" si="6"/>
        <v>95</v>
      </c>
      <c r="AD5" s="49">
        <f t="shared" si="1"/>
        <v>4</v>
      </c>
      <c r="AE5" s="60">
        <f t="shared" si="7"/>
        <v>95004</v>
      </c>
    </row>
    <row r="6" spans="1:38">
      <c r="A6" s="81" t="str">
        <f t="shared" si="2"/>
        <v>3109</v>
      </c>
      <c r="B6" s="81" t="str">
        <f t="shared" si="3"/>
        <v>95-005-</v>
      </c>
      <c r="C6" s="103" t="s">
        <v>928</v>
      </c>
      <c r="G6" s="104" t="s">
        <v>912</v>
      </c>
      <c r="V6" s="81" t="str">
        <f t="shared" si="4"/>
        <v>3109</v>
      </c>
      <c r="W6" s="81" t="str">
        <f t="shared" si="0"/>
        <v>3109</v>
      </c>
      <c r="X6" s="81" t="str">
        <f t="shared" si="5"/>
        <v/>
      </c>
      <c r="AC6" s="60">
        <f t="shared" si="6"/>
        <v>95</v>
      </c>
      <c r="AD6" s="49">
        <f t="shared" si="1"/>
        <v>5</v>
      </c>
      <c r="AE6" s="60">
        <f t="shared" si="7"/>
        <v>95005</v>
      </c>
    </row>
    <row r="7" spans="1:38">
      <c r="A7" s="81" t="str">
        <f t="shared" si="2"/>
        <v>3147</v>
      </c>
      <c r="B7" s="81" t="str">
        <f t="shared" si="3"/>
        <v>95-006-</v>
      </c>
      <c r="C7" s="103" t="s">
        <v>929</v>
      </c>
      <c r="G7" s="104" t="s">
        <v>913</v>
      </c>
      <c r="V7" s="81" t="str">
        <f t="shared" si="4"/>
        <v>3147</v>
      </c>
      <c r="W7" s="81" t="str">
        <f t="shared" si="0"/>
        <v>3147</v>
      </c>
      <c r="X7" s="81" t="str">
        <f t="shared" si="5"/>
        <v/>
      </c>
      <c r="AC7" s="60">
        <f t="shared" si="6"/>
        <v>95</v>
      </c>
      <c r="AD7" s="49">
        <f t="shared" si="1"/>
        <v>6</v>
      </c>
      <c r="AE7" s="60">
        <f t="shared" si="7"/>
        <v>95006</v>
      </c>
    </row>
    <row r="8" spans="1:38">
      <c r="A8" s="81" t="str">
        <f t="shared" si="2"/>
        <v>3155</v>
      </c>
      <c r="B8" s="81" t="str">
        <f t="shared" si="3"/>
        <v>95-007-</v>
      </c>
      <c r="C8" s="103" t="s">
        <v>930</v>
      </c>
      <c r="G8" s="104" t="s">
        <v>914</v>
      </c>
      <c r="V8" s="81" t="str">
        <f t="shared" si="4"/>
        <v>3155</v>
      </c>
      <c r="W8" s="81" t="str">
        <f t="shared" si="0"/>
        <v>3155</v>
      </c>
      <c r="X8" s="81" t="str">
        <f t="shared" si="5"/>
        <v/>
      </c>
      <c r="AC8" s="60">
        <f t="shared" si="6"/>
        <v>95</v>
      </c>
      <c r="AD8" s="49">
        <f t="shared" si="1"/>
        <v>7</v>
      </c>
      <c r="AE8" s="60">
        <f t="shared" si="7"/>
        <v>95007</v>
      </c>
    </row>
    <row r="9" spans="1:38">
      <c r="A9" s="81" t="str">
        <f t="shared" si="2"/>
        <v>3190</v>
      </c>
      <c r="B9" s="81" t="str">
        <f t="shared" si="3"/>
        <v>95-008-</v>
      </c>
      <c r="C9" s="103" t="s">
        <v>931</v>
      </c>
      <c r="G9" s="104" t="s">
        <v>915</v>
      </c>
      <c r="V9" s="81" t="str">
        <f t="shared" si="4"/>
        <v>3190</v>
      </c>
      <c r="W9" s="81" t="str">
        <f t="shared" si="0"/>
        <v>3190</v>
      </c>
      <c r="X9" s="81" t="str">
        <f t="shared" si="5"/>
        <v/>
      </c>
      <c r="AC9" s="60">
        <f t="shared" si="6"/>
        <v>95</v>
      </c>
      <c r="AD9" s="49">
        <f t="shared" si="1"/>
        <v>8</v>
      </c>
      <c r="AE9" s="60">
        <f t="shared" si="7"/>
        <v>95008</v>
      </c>
    </row>
    <row r="10" spans="1:38">
      <c r="A10" s="81" t="str">
        <f t="shared" si="2"/>
        <v>3122</v>
      </c>
      <c r="B10" s="81" t="str">
        <f t="shared" si="3"/>
        <v>95-009-</v>
      </c>
      <c r="C10" s="103" t="s">
        <v>932</v>
      </c>
      <c r="G10" s="104" t="s">
        <v>916</v>
      </c>
      <c r="V10" s="81" t="str">
        <f t="shared" si="4"/>
        <v>3122</v>
      </c>
      <c r="W10" s="81" t="str">
        <f t="shared" si="0"/>
        <v>3122</v>
      </c>
      <c r="X10" s="81" t="str">
        <f t="shared" si="5"/>
        <v/>
      </c>
      <c r="AC10" s="60">
        <f t="shared" si="6"/>
        <v>95</v>
      </c>
      <c r="AD10" s="49">
        <f t="shared" si="1"/>
        <v>9</v>
      </c>
      <c r="AE10" s="60">
        <f t="shared" si="7"/>
        <v>95009</v>
      </c>
    </row>
    <row r="11" spans="1:38">
      <c r="A11" s="81" t="str">
        <f t="shared" si="2"/>
        <v>3125</v>
      </c>
      <c r="B11" s="81" t="str">
        <f t="shared" si="3"/>
        <v>95-010-</v>
      </c>
      <c r="C11" s="103" t="s">
        <v>933</v>
      </c>
      <c r="G11" s="104" t="s">
        <v>917</v>
      </c>
      <c r="V11" s="81" t="str">
        <f t="shared" si="4"/>
        <v>3125</v>
      </c>
      <c r="W11" s="81" t="str">
        <f t="shared" si="0"/>
        <v>3125</v>
      </c>
      <c r="X11" s="81" t="str">
        <f t="shared" si="5"/>
        <v/>
      </c>
      <c r="AC11" s="60">
        <f t="shared" si="6"/>
        <v>95</v>
      </c>
      <c r="AD11" s="49">
        <f t="shared" si="1"/>
        <v>10</v>
      </c>
      <c r="AE11" s="60">
        <f t="shared" si="7"/>
        <v>95010</v>
      </c>
    </row>
    <row r="12" spans="1:38">
      <c r="A12" s="81" t="str">
        <f t="shared" si="2"/>
        <v>3080</v>
      </c>
      <c r="B12" s="81" t="str">
        <f t="shared" si="3"/>
        <v>95-011-</v>
      </c>
      <c r="C12" s="103" t="s">
        <v>934</v>
      </c>
      <c r="G12" s="104" t="s">
        <v>918</v>
      </c>
      <c r="V12" s="81" t="str">
        <f t="shared" si="4"/>
        <v>3080</v>
      </c>
      <c r="W12" s="81" t="str">
        <f t="shared" si="0"/>
        <v>3080</v>
      </c>
      <c r="X12" s="81" t="str">
        <f t="shared" si="5"/>
        <v/>
      </c>
      <c r="AC12" s="60">
        <f t="shared" si="6"/>
        <v>95</v>
      </c>
      <c r="AD12" s="49">
        <f t="shared" si="1"/>
        <v>11</v>
      </c>
      <c r="AE12" s="60">
        <f t="shared" si="7"/>
        <v>95011</v>
      </c>
    </row>
    <row r="13" spans="1:38">
      <c r="A13" s="81" t="str">
        <f t="shared" si="2"/>
        <v>3142</v>
      </c>
      <c r="B13" s="81" t="str">
        <f t="shared" si="3"/>
        <v>95-012-</v>
      </c>
      <c r="C13" s="103" t="s">
        <v>935</v>
      </c>
      <c r="G13" s="104" t="s">
        <v>919</v>
      </c>
      <c r="V13" s="81" t="str">
        <f t="shared" si="4"/>
        <v>3142</v>
      </c>
      <c r="W13" s="81" t="str">
        <f t="shared" si="0"/>
        <v>3142</v>
      </c>
      <c r="X13" s="81" t="str">
        <f t="shared" si="5"/>
        <v/>
      </c>
      <c r="AC13" s="60">
        <f t="shared" si="6"/>
        <v>95</v>
      </c>
      <c r="AD13" s="49">
        <f t="shared" si="1"/>
        <v>12</v>
      </c>
      <c r="AE13" s="60">
        <f t="shared" si="7"/>
        <v>95012</v>
      </c>
    </row>
    <row r="14" spans="1:38">
      <c r="A14" s="81" t="str">
        <f t="shared" si="2"/>
        <v>3216</v>
      </c>
      <c r="B14" s="81" t="str">
        <f t="shared" si="3"/>
        <v>95-013-</v>
      </c>
      <c r="C14" s="103" t="s">
        <v>936</v>
      </c>
      <c r="G14" s="104" t="s">
        <v>920</v>
      </c>
      <c r="V14" s="81" t="str">
        <f t="shared" si="4"/>
        <v>3216</v>
      </c>
      <c r="W14" s="81" t="str">
        <f t="shared" si="0"/>
        <v>3216</v>
      </c>
      <c r="X14" s="81" t="str">
        <f t="shared" si="5"/>
        <v/>
      </c>
      <c r="AC14" s="60">
        <f t="shared" si="6"/>
        <v>95</v>
      </c>
      <c r="AD14" s="49">
        <f t="shared" si="1"/>
        <v>13</v>
      </c>
      <c r="AE14" s="60">
        <f t="shared" si="7"/>
        <v>95013</v>
      </c>
    </row>
    <row r="15" spans="1:38">
      <c r="A15" s="81" t="str">
        <f t="shared" si="2"/>
        <v>3243</v>
      </c>
      <c r="B15" s="81" t="str">
        <f t="shared" si="3"/>
        <v>95-014-</v>
      </c>
      <c r="C15" s="103" t="s">
        <v>937</v>
      </c>
      <c r="G15" s="104" t="s">
        <v>921</v>
      </c>
      <c r="V15" s="81" t="str">
        <f t="shared" si="4"/>
        <v>3243</v>
      </c>
      <c r="W15" s="81" t="str">
        <f t="shared" si="0"/>
        <v>3243</v>
      </c>
      <c r="X15" s="81" t="str">
        <f t="shared" si="5"/>
        <v/>
      </c>
      <c r="AC15" s="60">
        <f t="shared" si="6"/>
        <v>95</v>
      </c>
      <c r="AD15" s="49">
        <f t="shared" si="1"/>
        <v>14</v>
      </c>
      <c r="AE15" s="60">
        <f t="shared" si="7"/>
        <v>95014</v>
      </c>
    </row>
    <row r="16" spans="1:38">
      <c r="A16" s="81" t="str">
        <f t="shared" si="2"/>
        <v>3276</v>
      </c>
      <c r="B16" s="81" t="str">
        <f t="shared" si="3"/>
        <v>95-015-</v>
      </c>
      <c r="C16" s="103" t="s">
        <v>938</v>
      </c>
      <c r="G16" s="104" t="s">
        <v>922</v>
      </c>
      <c r="V16" s="81" t="str">
        <f t="shared" si="4"/>
        <v>3276</v>
      </c>
      <c r="W16" s="81" t="str">
        <f t="shared" si="0"/>
        <v>3276</v>
      </c>
      <c r="X16" s="81" t="str">
        <f t="shared" si="5"/>
        <v/>
      </c>
      <c r="AC16" s="60">
        <f t="shared" si="6"/>
        <v>95</v>
      </c>
      <c r="AD16" s="49">
        <f t="shared" si="1"/>
        <v>15</v>
      </c>
      <c r="AE16" s="60">
        <f t="shared" si="7"/>
        <v>95015</v>
      </c>
    </row>
    <row r="17" spans="1:31">
      <c r="A17" s="81" t="str">
        <f t="shared" si="2"/>
        <v>3363</v>
      </c>
      <c r="B17" s="81" t="str">
        <f t="shared" si="3"/>
        <v>95-016-</v>
      </c>
      <c r="C17" s="103" t="s">
        <v>939</v>
      </c>
      <c r="G17" s="104" t="s">
        <v>923</v>
      </c>
      <c r="V17" s="81" t="str">
        <f t="shared" si="4"/>
        <v>3363</v>
      </c>
      <c r="W17" s="81" t="str">
        <f t="shared" si="0"/>
        <v>3363</v>
      </c>
      <c r="X17" s="81" t="str">
        <f t="shared" si="5"/>
        <v/>
      </c>
      <c r="AC17" s="60">
        <f t="shared" si="6"/>
        <v>95</v>
      </c>
      <c r="AD17" s="49">
        <f t="shared" si="1"/>
        <v>16</v>
      </c>
      <c r="AE17" s="60">
        <f t="shared" si="7"/>
        <v>95016</v>
      </c>
    </row>
    <row r="18" spans="1:31">
      <c r="A18" s="81" t="str">
        <f t="shared" si="2"/>
        <v/>
      </c>
      <c r="B18" s="81" t="str">
        <f t="shared" si="3"/>
        <v/>
      </c>
      <c r="G18" s="104"/>
      <c r="V18" s="81" t="str">
        <f t="shared" si="4"/>
        <v/>
      </c>
      <c r="W18" s="81" t="str">
        <f t="shared" si="0"/>
        <v/>
      </c>
      <c r="X18" s="81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1" t="str">
        <f t="shared" si="2"/>
        <v/>
      </c>
      <c r="B19" s="81" t="str">
        <f t="shared" si="3"/>
        <v/>
      </c>
      <c r="G19" s="104"/>
      <c r="V19" s="81" t="str">
        <f t="shared" si="4"/>
        <v/>
      </c>
      <c r="W19" s="81" t="str">
        <f t="shared" si="0"/>
        <v/>
      </c>
      <c r="X19" s="81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1" t="str">
        <f t="shared" si="2"/>
        <v/>
      </c>
      <c r="B20" s="81" t="str">
        <f t="shared" si="3"/>
        <v/>
      </c>
      <c r="G20" s="104"/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G21" s="104"/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G22" s="104"/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G23" s="104"/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G24" s="104"/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G25" s="104"/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G26" s="104"/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G27" s="104"/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G28" s="104"/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G29" s="104"/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G30" s="104"/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G31" s="104"/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G32" s="104"/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G33" s="104"/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G34" s="104"/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G35" s="104"/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G36" s="104"/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G37" s="104"/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G38" s="104"/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G39" s="104"/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G40" s="104"/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G41" s="104"/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G42" s="104"/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G43" s="104"/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G44" s="104"/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G45" s="104"/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G46" s="104"/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G47" s="104"/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G48" s="104"/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G49" s="104"/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G50" s="104"/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G51" s="104"/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G52" s="104"/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G53" s="104"/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G54" s="104"/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G55" s="104"/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G56" s="104"/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73</vt:i4>
      </vt:variant>
    </vt:vector>
  </HeadingPairs>
  <TitlesOfParts>
    <vt:vector size="82" baseType="lpstr">
      <vt:lpstr>Table</vt:lpstr>
      <vt:lpstr>Лист1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2022-03-25T13:42:25Z</dcterms:modified>
</cp:coreProperties>
</file>